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pivotTables/pivotTable1.xml" ContentType="application/vnd.openxmlformats-officedocument.spreadsheetml.pivotTable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tables/table1.xml" ContentType="application/vnd.openxmlformats-officedocument.spreadsheetml.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pivotTables/pivotTable7.xml" ContentType="application/vnd.openxmlformats-officedocument.spreadsheetml.pivotTable+xml"/>
  <Override PartName="/xl/pivotTables/pivotTable8.xml" ContentType="application/vnd.openxmlformats-officedocument.spreadsheetml.pivotTable+xml"/>
  <Override PartName="/xl/pivotTables/pivotTable9.xml" ContentType="application/vnd.openxmlformats-officedocument.spreadsheetml.pivotTable+xml"/>
  <Override PartName="/xl/tables/table2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e5b9cae55e3d88f0/BACKUP-YU/S_BkUp251207/NIPPON/MALLETGOLF/23o. CAMP. BRASILEIRO2026/1ªEta23ºBra-Sumare/"/>
    </mc:Choice>
  </mc:AlternateContent>
  <xr:revisionPtr revIDLastSave="106" documentId="13_ncr:1_{F491BE24-30B3-4B20-A3B1-D2B57D154315}" xr6:coauthVersionLast="47" xr6:coauthVersionMax="47" xr10:uidLastSave="{A5EF71E0-5786-4285-B6F1-A4C1702FB659}"/>
  <bookViews>
    <workbookView xWindow="0" yWindow="588" windowWidth="22884" windowHeight="11652" tabRatio="821" firstSheet="14" activeTab="21" xr2:uid="{00000000-000D-0000-FFFF-FFFF00000000}"/>
  </bookViews>
  <sheets>
    <sheet name="BASE FEDERAÇÃO" sheetId="20" r:id="rId1"/>
    <sheet name="INCRIÇÕES" sheetId="22" r:id="rId2"/>
    <sheet name="GRUPOS" sheetId="23" r:id="rId3"/>
    <sheet name="CABEÇAS" sheetId="87" state="hidden" r:id="rId4"/>
    <sheet name="POR ENTIDADE" sheetId="26" state="hidden" r:id="rId5"/>
    <sheet name="Apuracão" sheetId="3" r:id="rId6"/>
    <sheet name="Apuracão (2)" sheetId="90" state="hidden" r:id="rId7"/>
    <sheet name="NET TOTAL" sheetId="43" r:id="rId8"/>
    <sheet name="Gross TOTAL" sheetId="54" r:id="rId9"/>
    <sheet name="FEM" sheetId="82" state="hidden" r:id="rId10"/>
    <sheet name="Sorteio_Flores" sheetId="88" r:id="rId11"/>
    <sheet name="BestGross" sheetId="89" r:id="rId12"/>
    <sheet name="CAT. FEM - master" sheetId="74" r:id="rId13"/>
    <sheet name="CAT. FEM - senior" sheetId="80" r:id="rId14"/>
    <sheet name="CAT. FEM - não_senior" sheetId="81" r:id="rId15"/>
    <sheet name="MASC" sheetId="86" state="hidden" r:id="rId16"/>
    <sheet name="CAT. MASC - master" sheetId="83" r:id="rId17"/>
    <sheet name="CAT. MASC - senior" sheetId="84" r:id="rId18"/>
    <sheet name="CAT. MASC - não_senior" sheetId="85" r:id="rId19"/>
    <sheet name="Hole" sheetId="39" r:id="rId20"/>
    <sheet name="Base" sheetId="25" r:id="rId21"/>
    <sheet name="Gross TOTAL-Adic.YU" sheetId="91" r:id="rId22"/>
  </sheets>
  <definedNames>
    <definedName name="_xlnm._FilterDatabase" localSheetId="5" hidden="1">Apuracão!$A$2:$AU$256</definedName>
    <definedName name="_xlnm._FilterDatabase" localSheetId="6" hidden="1">'Apuracão (2)'!$A$2:$AU$256</definedName>
    <definedName name="_xlnm._FilterDatabase" localSheetId="20" hidden="1">Base!$G$5:$J$23</definedName>
    <definedName name="_xlnm._FilterDatabase" localSheetId="0" hidden="1">'BASE FEDERAÇÃO'!$A$2:$M$380</definedName>
    <definedName name="_xlnm._FilterDatabase" localSheetId="11" hidden="1">BestGross!$A$2:$AN$2</definedName>
    <definedName name="_xlnm._FilterDatabase" localSheetId="12" hidden="1">'CAT. FEM - master'!$A$2:$AN$2</definedName>
    <definedName name="_xlnm._FilterDatabase" localSheetId="14" hidden="1">'CAT. FEM - não_senior'!$A$2:$AN$2</definedName>
    <definedName name="_xlnm._FilterDatabase" localSheetId="13" hidden="1">'CAT. FEM - senior'!$A$2:$AN$2</definedName>
    <definedName name="_xlnm._FilterDatabase" localSheetId="16" hidden="1">'CAT. MASC - master'!$A$2:$AN$2</definedName>
    <definedName name="_xlnm._FilterDatabase" localSheetId="18" hidden="1">'CAT. MASC - não_senior'!$A$2:$AN$2</definedName>
    <definedName name="_xlnm._FilterDatabase" localSheetId="17" hidden="1">'CAT. MASC - senior'!$A$2:$AN$2</definedName>
    <definedName name="_xlnm._FilterDatabase" localSheetId="8" hidden="1">'Gross TOTAL'!$A$2:$AO$194</definedName>
    <definedName name="_xlnm._FilterDatabase" localSheetId="21" hidden="1">'Gross TOTAL-Adic.YU'!$A$2:$AO$194</definedName>
    <definedName name="_xlnm._FilterDatabase" localSheetId="2" hidden="1">GRUPOS!$A$3:$AI$257</definedName>
    <definedName name="_xlnm._FilterDatabase" localSheetId="19" hidden="1">Hole!$A$9:$AO$22</definedName>
    <definedName name="_xlnm._FilterDatabase" localSheetId="1" hidden="1">INCRIÇÕES!$A$1:$N$219</definedName>
    <definedName name="_xlnm._FilterDatabase" localSheetId="7" hidden="1">'NET TOTAL'!$A$2:$AQ$199</definedName>
    <definedName name="_xlnm._FilterDatabase" localSheetId="4" hidden="1">'POR ENTIDADE'!$B$3:$N$201</definedName>
    <definedName name="_xlnm.Print_Area" localSheetId="2">GRUPOS!$C:$Q</definedName>
    <definedName name="_xlnm.Print_Area" localSheetId="1">INCRIÇÕES!$A$1:$I$1</definedName>
    <definedName name="_xlnm.Database">#REF!</definedName>
  </definedNames>
  <calcPr calcId="191029"/>
  <pivotCaches>
    <pivotCache cacheId="0" r:id="rId23"/>
    <pivotCache cacheId="1" r:id="rId2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" i="90" l="1"/>
  <c r="AQ199" i="43"/>
  <c r="AQ197" i="43"/>
  <c r="AQ196" i="43"/>
  <c r="AQ195" i="43"/>
  <c r="AQ194" i="43"/>
  <c r="AQ193" i="43"/>
  <c r="AQ192" i="43"/>
  <c r="AQ191" i="43"/>
  <c r="AQ190" i="43"/>
  <c r="AQ189" i="43"/>
  <c r="AQ188" i="43"/>
  <c r="AQ187" i="43"/>
  <c r="AQ186" i="43"/>
  <c r="AQ185" i="43"/>
  <c r="AQ184" i="43"/>
  <c r="AQ183" i="43"/>
  <c r="AQ182" i="43"/>
  <c r="AQ181" i="43"/>
  <c r="AQ180" i="43"/>
  <c r="AQ179" i="43"/>
  <c r="AQ178" i="43"/>
  <c r="AQ177" i="43"/>
  <c r="AQ176" i="43"/>
  <c r="AQ175" i="43"/>
  <c r="AQ174" i="43"/>
  <c r="AQ173" i="43"/>
  <c r="AQ172" i="43"/>
  <c r="AQ171" i="43"/>
  <c r="AQ170" i="43"/>
  <c r="AQ169" i="43"/>
  <c r="AQ168" i="43"/>
  <c r="AQ167" i="43"/>
  <c r="AQ166" i="43"/>
  <c r="AQ165" i="43"/>
  <c r="AQ164" i="43"/>
  <c r="AQ163" i="43"/>
  <c r="AQ162" i="43"/>
  <c r="AQ161" i="43"/>
  <c r="AQ160" i="43"/>
  <c r="AQ159" i="43"/>
  <c r="AQ158" i="43"/>
  <c r="AQ157" i="43"/>
  <c r="AQ156" i="43"/>
  <c r="AQ155" i="43"/>
  <c r="AQ154" i="43"/>
  <c r="AQ153" i="43"/>
  <c r="AQ152" i="43"/>
  <c r="AQ151" i="43"/>
  <c r="AQ150" i="43"/>
  <c r="AQ149" i="43"/>
  <c r="AQ148" i="43"/>
  <c r="AQ147" i="43"/>
  <c r="AQ146" i="43"/>
  <c r="AQ145" i="43"/>
  <c r="AQ144" i="43"/>
  <c r="AQ143" i="43"/>
  <c r="AQ142" i="43"/>
  <c r="AQ141" i="43"/>
  <c r="AQ140" i="43"/>
  <c r="AQ139" i="43"/>
  <c r="AQ138" i="43"/>
  <c r="AQ137" i="43"/>
  <c r="AQ136" i="43"/>
  <c r="AQ135" i="43"/>
  <c r="AQ134" i="43"/>
  <c r="AQ133" i="43"/>
  <c r="AQ132" i="43"/>
  <c r="AQ131" i="43"/>
  <c r="AQ130" i="43"/>
  <c r="AQ129" i="43"/>
  <c r="AQ128" i="43"/>
  <c r="AQ127" i="43"/>
  <c r="AQ126" i="43"/>
  <c r="AQ125" i="43"/>
  <c r="AQ124" i="43"/>
  <c r="AQ123" i="43"/>
  <c r="AQ122" i="43"/>
  <c r="AQ121" i="43"/>
  <c r="AQ120" i="43"/>
  <c r="AQ119" i="43"/>
  <c r="AQ118" i="43"/>
  <c r="AQ117" i="43"/>
  <c r="AQ116" i="43"/>
  <c r="AQ115" i="43"/>
  <c r="AQ114" i="43"/>
  <c r="AQ113" i="43"/>
  <c r="AQ112" i="43"/>
  <c r="AQ111" i="43"/>
  <c r="AQ110" i="43"/>
  <c r="AQ109" i="43"/>
  <c r="AQ108" i="43"/>
  <c r="AQ107" i="43"/>
  <c r="AQ106" i="43"/>
  <c r="AQ105" i="43"/>
  <c r="AQ104" i="43"/>
  <c r="AQ103" i="43"/>
  <c r="AQ102" i="43"/>
  <c r="AQ101" i="43"/>
  <c r="AQ100" i="43"/>
  <c r="AQ99" i="43"/>
  <c r="AQ98" i="43"/>
  <c r="AQ97" i="43"/>
  <c r="AQ96" i="43"/>
  <c r="AQ95" i="43"/>
  <c r="AQ94" i="43"/>
  <c r="AQ93" i="43"/>
  <c r="AQ92" i="43"/>
  <c r="AQ91" i="43"/>
  <c r="AQ90" i="43"/>
  <c r="AQ89" i="43"/>
  <c r="AQ88" i="43"/>
  <c r="AQ87" i="43"/>
  <c r="AQ86" i="43"/>
  <c r="AQ85" i="43"/>
  <c r="AQ84" i="43"/>
  <c r="AQ83" i="43"/>
  <c r="AQ82" i="43"/>
  <c r="AQ81" i="43"/>
  <c r="AQ80" i="43"/>
  <c r="AQ79" i="43"/>
  <c r="AQ78" i="43"/>
  <c r="AQ77" i="43"/>
  <c r="AQ76" i="43"/>
  <c r="AQ75" i="43"/>
  <c r="AQ74" i="43"/>
  <c r="AQ73" i="43"/>
  <c r="AQ72" i="43"/>
  <c r="AQ71" i="43"/>
  <c r="AQ70" i="43"/>
  <c r="AQ69" i="43"/>
  <c r="AQ68" i="43"/>
  <c r="AQ67" i="43"/>
  <c r="AQ66" i="43"/>
  <c r="AQ65" i="43"/>
  <c r="AQ64" i="43"/>
  <c r="AQ63" i="43"/>
  <c r="AQ62" i="43"/>
  <c r="AQ61" i="43"/>
  <c r="AQ60" i="43"/>
  <c r="AQ59" i="43"/>
  <c r="AQ58" i="43"/>
  <c r="AQ57" i="43"/>
  <c r="AQ56" i="43"/>
  <c r="AQ55" i="43"/>
  <c r="AQ54" i="43"/>
  <c r="AQ53" i="43"/>
  <c r="AQ52" i="43"/>
  <c r="AQ51" i="43"/>
  <c r="AQ50" i="43"/>
  <c r="AQ49" i="43"/>
  <c r="AQ48" i="43"/>
  <c r="AQ47" i="43"/>
  <c r="AQ46" i="43"/>
  <c r="AQ45" i="43"/>
  <c r="AQ44" i="43"/>
  <c r="AQ43" i="43"/>
  <c r="AQ42" i="43"/>
  <c r="AQ41" i="43"/>
  <c r="AQ40" i="43"/>
  <c r="AQ39" i="43"/>
  <c r="AQ38" i="43"/>
  <c r="AQ37" i="43"/>
  <c r="AQ36" i="43"/>
  <c r="AQ35" i="43"/>
  <c r="AQ34" i="43"/>
  <c r="AQ33" i="43"/>
  <c r="AQ32" i="43"/>
  <c r="AQ31" i="43"/>
  <c r="AQ30" i="43"/>
  <c r="AQ29" i="43"/>
  <c r="AQ28" i="43"/>
  <c r="AQ27" i="43"/>
  <c r="AQ26" i="43"/>
  <c r="AQ25" i="43"/>
  <c r="AQ24" i="43"/>
  <c r="AQ23" i="43"/>
  <c r="AQ22" i="43"/>
  <c r="AQ21" i="43"/>
  <c r="AQ20" i="43"/>
  <c r="AQ19" i="43"/>
  <c r="AQ18" i="43"/>
  <c r="AQ17" i="43"/>
  <c r="AQ16" i="43"/>
  <c r="AQ15" i="43"/>
  <c r="AQ14" i="43"/>
  <c r="AQ13" i="43"/>
  <c r="AQ12" i="43"/>
  <c r="AQ11" i="43"/>
  <c r="AQ10" i="43"/>
  <c r="AQ9" i="43"/>
  <c r="AQ8" i="43"/>
  <c r="AQ7" i="43"/>
  <c r="AQ6" i="43"/>
  <c r="AQ5" i="43"/>
  <c r="AQ4" i="43"/>
  <c r="AQ3" i="43"/>
  <c r="AQ198" i="43"/>
  <c r="U4" i="88"/>
  <c r="U5" i="88" s="1"/>
  <c r="U6" i="88" s="1"/>
  <c r="U7" i="88" s="1"/>
  <c r="U8" i="88" s="1"/>
  <c r="U9" i="88" s="1"/>
  <c r="U10" i="88" s="1"/>
  <c r="U11" i="88" s="1"/>
  <c r="U12" i="88" s="1"/>
  <c r="U13" i="88" s="1"/>
  <c r="U14" i="88" s="1"/>
  <c r="U15" i="88" s="1"/>
  <c r="U16" i="88" s="1"/>
  <c r="U17" i="88" s="1"/>
  <c r="U22" i="88"/>
  <c r="U23" i="88" s="1"/>
  <c r="U24" i="88" s="1"/>
  <c r="U25" i="88" s="1"/>
  <c r="U26" i="88" s="1"/>
  <c r="U27" i="88" s="1"/>
  <c r="U28" i="88" s="1"/>
  <c r="U29" i="88" s="1"/>
  <c r="U30" i="88" s="1"/>
  <c r="U31" i="88" s="1"/>
  <c r="U32" i="88" s="1"/>
  <c r="U33" i="88" s="1"/>
  <c r="U34" i="88" s="1"/>
  <c r="U35" i="88" s="1"/>
  <c r="Q49" i="3"/>
  <c r="Q178" i="3"/>
  <c r="Q25" i="3"/>
  <c r="Q24" i="3"/>
  <c r="Q23" i="3"/>
  <c r="Q22" i="3"/>
  <c r="AO256" i="3"/>
  <c r="AH256" i="3"/>
  <c r="AO255" i="3"/>
  <c r="AH255" i="3"/>
  <c r="AO254" i="3"/>
  <c r="AH254" i="3"/>
  <c r="AO253" i="3"/>
  <c r="AH253" i="3"/>
  <c r="AO252" i="3"/>
  <c r="AN252" i="3"/>
  <c r="AM252" i="3"/>
  <c r="AL252" i="3"/>
  <c r="AK252" i="3"/>
  <c r="AI252" i="3"/>
  <c r="AH252" i="3"/>
  <c r="AO251" i="3"/>
  <c r="AN251" i="3"/>
  <c r="AM251" i="3"/>
  <c r="AL251" i="3"/>
  <c r="AK251" i="3"/>
  <c r="AI251" i="3"/>
  <c r="AH251" i="3"/>
  <c r="AO250" i="3"/>
  <c r="AH250" i="3"/>
  <c r="AO249" i="3"/>
  <c r="AH249" i="3"/>
  <c r="AO248" i="3"/>
  <c r="AH248" i="3"/>
  <c r="AO247" i="3"/>
  <c r="AN247" i="3"/>
  <c r="AM247" i="3"/>
  <c r="AL247" i="3"/>
  <c r="AK247" i="3"/>
  <c r="AI247" i="3"/>
  <c r="AH247" i="3"/>
  <c r="AO246" i="3"/>
  <c r="AN246" i="3"/>
  <c r="AM246" i="3"/>
  <c r="AL246" i="3"/>
  <c r="AK246" i="3"/>
  <c r="AI246" i="3"/>
  <c r="AH246" i="3"/>
  <c r="AO245" i="3"/>
  <c r="AH245" i="3"/>
  <c r="AO244" i="3"/>
  <c r="AO243" i="3"/>
  <c r="AH243" i="3"/>
  <c r="AO242" i="3"/>
  <c r="AN242" i="3"/>
  <c r="AM242" i="3"/>
  <c r="AL242" i="3"/>
  <c r="AK242" i="3"/>
  <c r="AI242" i="3"/>
  <c r="AH242" i="3"/>
  <c r="AO241" i="3"/>
  <c r="AH241" i="3"/>
  <c r="AO240" i="3"/>
  <c r="AN240" i="3"/>
  <c r="AM240" i="3"/>
  <c r="AL240" i="3"/>
  <c r="AK240" i="3"/>
  <c r="AI240" i="3"/>
  <c r="AH240" i="3"/>
  <c r="AO239" i="3"/>
  <c r="AH239" i="3"/>
  <c r="AO238" i="3"/>
  <c r="AH238" i="3"/>
  <c r="AO237" i="3"/>
  <c r="AN237" i="3"/>
  <c r="AM237" i="3"/>
  <c r="AL237" i="3"/>
  <c r="AK237" i="3"/>
  <c r="AI237" i="3"/>
  <c r="AH237" i="3"/>
  <c r="AO236" i="3"/>
  <c r="AH236" i="3"/>
  <c r="AO235" i="3"/>
  <c r="AH235" i="3"/>
  <c r="AO234" i="3"/>
  <c r="AH234" i="3"/>
  <c r="AO233" i="3"/>
  <c r="AH233" i="3"/>
  <c r="AO232" i="3"/>
  <c r="AN232" i="3"/>
  <c r="AM232" i="3"/>
  <c r="AL232" i="3"/>
  <c r="AK232" i="3"/>
  <c r="AI232" i="3"/>
  <c r="AH232" i="3"/>
  <c r="AO231" i="3"/>
  <c r="AH231" i="3"/>
  <c r="AO230" i="3"/>
  <c r="AH230" i="3"/>
  <c r="AO229" i="3"/>
  <c r="AH229" i="3"/>
  <c r="AO228" i="3"/>
  <c r="AH228" i="3"/>
  <c r="AO227" i="3"/>
  <c r="AN227" i="3"/>
  <c r="AM227" i="3"/>
  <c r="AL227" i="3"/>
  <c r="AK227" i="3"/>
  <c r="AI227" i="3"/>
  <c r="AH227" i="3"/>
  <c r="AO226" i="3"/>
  <c r="AH226" i="3"/>
  <c r="AO225" i="3"/>
  <c r="AH225" i="3"/>
  <c r="AO224" i="3"/>
  <c r="AH224" i="3"/>
  <c r="AO223" i="3"/>
  <c r="AH223" i="3"/>
  <c r="AO222" i="3"/>
  <c r="AN222" i="3"/>
  <c r="AM222" i="3"/>
  <c r="AL222" i="3"/>
  <c r="AK222" i="3"/>
  <c r="AI222" i="3"/>
  <c r="AH222" i="3"/>
  <c r="AO221" i="3"/>
  <c r="AH221" i="3"/>
  <c r="AO220" i="3"/>
  <c r="AH220" i="3"/>
  <c r="AO219" i="3"/>
  <c r="AH219" i="3"/>
  <c r="AO218" i="3"/>
  <c r="AH218" i="3"/>
  <c r="AO217" i="3"/>
  <c r="AN217" i="3"/>
  <c r="AM217" i="3"/>
  <c r="AL217" i="3"/>
  <c r="AK217" i="3"/>
  <c r="AI217" i="3"/>
  <c r="AH217" i="3"/>
  <c r="AO216" i="3"/>
  <c r="AH216" i="3"/>
  <c r="AO215" i="3"/>
  <c r="AH215" i="3"/>
  <c r="AO214" i="3"/>
  <c r="AH214" i="3"/>
  <c r="AO213" i="3"/>
  <c r="AH213" i="3"/>
  <c r="AO212" i="3"/>
  <c r="AN212" i="3"/>
  <c r="AM212" i="3"/>
  <c r="AL212" i="3"/>
  <c r="AK212" i="3"/>
  <c r="AI212" i="3"/>
  <c r="AH212" i="3"/>
  <c r="AO211" i="3"/>
  <c r="AH211" i="3"/>
  <c r="AO210" i="3"/>
  <c r="AH210" i="3"/>
  <c r="AO209" i="3"/>
  <c r="AH209" i="3"/>
  <c r="AO208" i="3"/>
  <c r="AH208" i="3"/>
  <c r="AO207" i="3"/>
  <c r="AN207" i="3"/>
  <c r="AM207" i="3"/>
  <c r="AL207" i="3"/>
  <c r="AK207" i="3"/>
  <c r="AI207" i="3"/>
  <c r="AH207" i="3"/>
  <c r="AO206" i="3"/>
  <c r="AN206" i="3"/>
  <c r="AM206" i="3"/>
  <c r="AL206" i="3"/>
  <c r="AK206" i="3"/>
  <c r="AI206" i="3"/>
  <c r="AH206" i="3"/>
  <c r="AO205" i="3"/>
  <c r="AH205" i="3"/>
  <c r="AO204" i="3"/>
  <c r="AH204" i="3"/>
  <c r="AO203" i="3"/>
  <c r="AH203" i="3"/>
  <c r="AO202" i="3"/>
  <c r="AN202" i="3"/>
  <c r="AM202" i="3"/>
  <c r="AL202" i="3"/>
  <c r="AK202" i="3"/>
  <c r="AI202" i="3"/>
  <c r="AH202" i="3"/>
  <c r="AO201" i="3"/>
  <c r="AH201" i="3"/>
  <c r="AO200" i="3"/>
  <c r="AH200" i="3"/>
  <c r="AO199" i="3"/>
  <c r="AH199" i="3"/>
  <c r="AO198" i="3"/>
  <c r="AH198" i="3"/>
  <c r="AO197" i="3"/>
  <c r="AN197" i="3"/>
  <c r="AM197" i="3"/>
  <c r="AL197" i="3"/>
  <c r="AK197" i="3"/>
  <c r="AI197" i="3"/>
  <c r="AH197" i="3"/>
  <c r="AO196" i="3"/>
  <c r="AH196" i="3"/>
  <c r="AO195" i="3"/>
  <c r="AH195" i="3"/>
  <c r="AO194" i="3"/>
  <c r="AH194" i="3"/>
  <c r="AO193" i="3"/>
  <c r="AH193" i="3"/>
  <c r="AO192" i="3"/>
  <c r="AN192" i="3"/>
  <c r="AM192" i="3"/>
  <c r="AL192" i="3"/>
  <c r="AK192" i="3"/>
  <c r="AI192" i="3"/>
  <c r="AH192" i="3"/>
  <c r="AO191" i="3"/>
  <c r="AH191" i="3"/>
  <c r="AO190" i="3"/>
  <c r="AH190" i="3"/>
  <c r="AO189" i="3"/>
  <c r="AH189" i="3"/>
  <c r="AO188" i="3"/>
  <c r="AO187" i="3"/>
  <c r="AN187" i="3"/>
  <c r="AM187" i="3"/>
  <c r="AL187" i="3"/>
  <c r="AK187" i="3"/>
  <c r="AI187" i="3"/>
  <c r="AH187" i="3"/>
  <c r="AO186" i="3"/>
  <c r="AH186" i="3"/>
  <c r="AO185" i="3"/>
  <c r="AH185" i="3"/>
  <c r="AO184" i="3"/>
  <c r="AH184" i="3"/>
  <c r="AO183" i="3"/>
  <c r="AH183" i="3"/>
  <c r="AO182" i="3"/>
  <c r="AN182" i="3"/>
  <c r="AM182" i="3"/>
  <c r="AL182" i="3"/>
  <c r="AK182" i="3"/>
  <c r="AI182" i="3"/>
  <c r="AH182" i="3"/>
  <c r="AO181" i="3"/>
  <c r="AH181" i="3"/>
  <c r="AO180" i="3"/>
  <c r="AH180" i="3"/>
  <c r="AO179" i="3"/>
  <c r="AH179" i="3"/>
  <c r="AO178" i="3"/>
  <c r="AH178" i="3"/>
  <c r="AO177" i="3"/>
  <c r="AN177" i="3"/>
  <c r="AM177" i="3"/>
  <c r="AL177" i="3"/>
  <c r="AK177" i="3"/>
  <c r="AI177" i="3"/>
  <c r="AH177" i="3"/>
  <c r="AO176" i="3"/>
  <c r="AH176" i="3"/>
  <c r="AO175" i="3"/>
  <c r="AH175" i="3"/>
  <c r="AO174" i="3"/>
  <c r="AH174" i="3"/>
  <c r="AO173" i="3"/>
  <c r="AH173" i="3"/>
  <c r="AO172" i="3"/>
  <c r="AN172" i="3"/>
  <c r="AM172" i="3"/>
  <c r="AL172" i="3"/>
  <c r="AK172" i="3"/>
  <c r="AI172" i="3"/>
  <c r="AH172" i="3"/>
  <c r="AO171" i="3"/>
  <c r="AH171" i="3"/>
  <c r="AO170" i="3"/>
  <c r="AO169" i="3"/>
  <c r="AH169" i="3"/>
  <c r="AO168" i="3"/>
  <c r="AH168" i="3"/>
  <c r="AO167" i="3"/>
  <c r="AN167" i="3"/>
  <c r="AM167" i="3"/>
  <c r="AL167" i="3"/>
  <c r="AK167" i="3"/>
  <c r="AI167" i="3"/>
  <c r="AH167" i="3"/>
  <c r="AO166" i="3"/>
  <c r="AN166" i="3"/>
  <c r="AM166" i="3"/>
  <c r="AL166" i="3"/>
  <c r="AK166" i="3"/>
  <c r="AI166" i="3"/>
  <c r="AH166" i="3"/>
  <c r="AO165" i="3"/>
  <c r="AH165" i="3"/>
  <c r="AO164" i="3"/>
  <c r="AH164" i="3"/>
  <c r="AO163" i="3"/>
  <c r="AH163" i="3"/>
  <c r="AO162" i="3"/>
  <c r="AN162" i="3"/>
  <c r="AM162" i="3"/>
  <c r="AL162" i="3"/>
  <c r="AK162" i="3"/>
  <c r="AI162" i="3"/>
  <c r="AH162" i="3"/>
  <c r="AO161" i="3"/>
  <c r="AH161" i="3"/>
  <c r="AO160" i="3"/>
  <c r="AH160" i="3"/>
  <c r="AO159" i="3"/>
  <c r="AH159" i="3"/>
  <c r="AO158" i="3"/>
  <c r="AH158" i="3"/>
  <c r="AO157" i="3"/>
  <c r="AN157" i="3"/>
  <c r="AM157" i="3"/>
  <c r="AL157" i="3"/>
  <c r="AK157" i="3"/>
  <c r="AI157" i="3"/>
  <c r="AH157" i="3"/>
  <c r="AO156" i="3"/>
  <c r="AH156" i="3"/>
  <c r="AO155" i="3"/>
  <c r="AH155" i="3"/>
  <c r="AO154" i="3"/>
  <c r="AH154" i="3"/>
  <c r="AO153" i="3"/>
  <c r="AH153" i="3"/>
  <c r="AO152" i="3"/>
  <c r="AN152" i="3"/>
  <c r="AM152" i="3"/>
  <c r="AL152" i="3"/>
  <c r="AK152" i="3"/>
  <c r="AI152" i="3"/>
  <c r="AH152" i="3"/>
  <c r="AO151" i="3"/>
  <c r="AH151" i="3"/>
  <c r="AO150" i="3"/>
  <c r="AH150" i="3"/>
  <c r="AO149" i="3"/>
  <c r="AH149" i="3"/>
  <c r="AO148" i="3"/>
  <c r="AH148" i="3"/>
  <c r="AO147" i="3"/>
  <c r="AN147" i="3"/>
  <c r="AM147" i="3"/>
  <c r="AL147" i="3"/>
  <c r="AK147" i="3"/>
  <c r="AI147" i="3"/>
  <c r="AH147" i="3"/>
  <c r="AO146" i="3"/>
  <c r="AH146" i="3"/>
  <c r="AO145" i="3"/>
  <c r="AH145" i="3"/>
  <c r="AO144" i="3"/>
  <c r="AH144" i="3"/>
  <c r="AO143" i="3"/>
  <c r="AH143" i="3"/>
  <c r="AO142" i="3"/>
  <c r="AN142" i="3"/>
  <c r="AM142" i="3"/>
  <c r="AL142" i="3"/>
  <c r="AK142" i="3"/>
  <c r="AI142" i="3"/>
  <c r="AH142" i="3"/>
  <c r="AO141" i="3"/>
  <c r="AH141" i="3"/>
  <c r="AO140" i="3"/>
  <c r="AH140" i="3"/>
  <c r="AO139" i="3"/>
  <c r="AH139" i="3"/>
  <c r="AO138" i="3"/>
  <c r="AH138" i="3"/>
  <c r="AO137" i="3"/>
  <c r="AN137" i="3"/>
  <c r="AM137" i="3"/>
  <c r="AL137" i="3"/>
  <c r="AK137" i="3"/>
  <c r="AI137" i="3"/>
  <c r="AH137" i="3"/>
  <c r="AO136" i="3"/>
  <c r="AN136" i="3"/>
  <c r="AM136" i="3"/>
  <c r="AL136" i="3"/>
  <c r="AK136" i="3"/>
  <c r="AI136" i="3"/>
  <c r="AH136" i="3"/>
  <c r="AO135" i="3"/>
  <c r="AH135" i="3"/>
  <c r="AO134" i="3"/>
  <c r="AH134" i="3"/>
  <c r="AO133" i="3"/>
  <c r="AH133" i="3"/>
  <c r="AO132" i="3"/>
  <c r="AN132" i="3"/>
  <c r="AM132" i="3"/>
  <c r="AL132" i="3"/>
  <c r="AK132" i="3"/>
  <c r="AI132" i="3"/>
  <c r="AH132" i="3"/>
  <c r="AO131" i="3"/>
  <c r="AH131" i="3"/>
  <c r="AO130" i="3"/>
  <c r="AH130" i="3"/>
  <c r="AO129" i="3"/>
  <c r="AH129" i="3"/>
  <c r="AO128" i="3"/>
  <c r="AH128" i="3"/>
  <c r="AO127" i="3"/>
  <c r="AN127" i="3"/>
  <c r="AM127" i="3"/>
  <c r="AL127" i="3"/>
  <c r="AK127" i="3"/>
  <c r="AI127" i="3"/>
  <c r="AH127" i="3"/>
  <c r="AO126" i="3"/>
  <c r="AH126" i="3"/>
  <c r="AO125" i="3"/>
  <c r="AH125" i="3"/>
  <c r="AO124" i="3"/>
  <c r="AO123" i="3"/>
  <c r="AH123" i="3"/>
  <c r="AO122" i="3"/>
  <c r="AN122" i="3"/>
  <c r="AM122" i="3"/>
  <c r="AL122" i="3"/>
  <c r="AK122" i="3"/>
  <c r="AI122" i="3"/>
  <c r="AH122" i="3"/>
  <c r="AO121" i="3"/>
  <c r="AH121" i="3"/>
  <c r="AO120" i="3"/>
  <c r="AH120" i="3"/>
  <c r="AO119" i="3"/>
  <c r="AH119" i="3"/>
  <c r="AO118" i="3"/>
  <c r="AH118" i="3"/>
  <c r="AO117" i="3"/>
  <c r="AN117" i="3"/>
  <c r="AM117" i="3"/>
  <c r="AL117" i="3"/>
  <c r="AK117" i="3"/>
  <c r="AI117" i="3"/>
  <c r="AH117" i="3"/>
  <c r="AO116" i="3"/>
  <c r="AH116" i="3"/>
  <c r="AO115" i="3"/>
  <c r="AH115" i="3"/>
  <c r="AO114" i="3"/>
  <c r="AH114" i="3"/>
  <c r="AO113" i="3"/>
  <c r="AH113" i="3"/>
  <c r="AO112" i="3"/>
  <c r="AN112" i="3"/>
  <c r="AM112" i="3"/>
  <c r="AL112" i="3"/>
  <c r="AK112" i="3"/>
  <c r="AI112" i="3"/>
  <c r="AH112" i="3"/>
  <c r="AO111" i="3"/>
  <c r="AH111" i="3"/>
  <c r="AO110" i="3"/>
  <c r="AH110" i="3"/>
  <c r="AO109" i="3"/>
  <c r="AH109" i="3"/>
  <c r="AO108" i="3"/>
  <c r="AH108" i="3"/>
  <c r="AO107" i="3"/>
  <c r="AN107" i="3"/>
  <c r="AM107" i="3"/>
  <c r="AL107" i="3"/>
  <c r="AK107" i="3"/>
  <c r="AI107" i="3"/>
  <c r="AH107" i="3"/>
  <c r="AO106" i="3"/>
  <c r="AH106" i="3"/>
  <c r="AO105" i="3"/>
  <c r="AH105" i="3"/>
  <c r="AO104" i="3"/>
  <c r="AH104" i="3"/>
  <c r="AO103" i="3"/>
  <c r="AH103" i="3"/>
  <c r="AO102" i="3"/>
  <c r="AN102" i="3"/>
  <c r="AM102" i="3"/>
  <c r="AL102" i="3"/>
  <c r="AK102" i="3"/>
  <c r="AI102" i="3"/>
  <c r="AH102" i="3"/>
  <c r="AO101" i="3"/>
  <c r="AH101" i="3"/>
  <c r="AO100" i="3"/>
  <c r="AH100" i="3"/>
  <c r="AO99" i="3"/>
  <c r="AH99" i="3"/>
  <c r="AO98" i="3"/>
  <c r="AH98" i="3"/>
  <c r="AO97" i="3"/>
  <c r="AN97" i="3"/>
  <c r="AM97" i="3"/>
  <c r="AL97" i="3"/>
  <c r="AK97" i="3"/>
  <c r="AI97" i="3"/>
  <c r="AH97" i="3"/>
  <c r="AO96" i="3"/>
  <c r="AH96" i="3"/>
  <c r="AO95" i="3"/>
  <c r="AH95" i="3"/>
  <c r="AO94" i="3"/>
  <c r="AO93" i="3"/>
  <c r="AH93" i="3"/>
  <c r="AO92" i="3"/>
  <c r="AN92" i="3"/>
  <c r="AM92" i="3"/>
  <c r="AL92" i="3"/>
  <c r="AK92" i="3"/>
  <c r="AI92" i="3"/>
  <c r="AH92" i="3"/>
  <c r="AO91" i="3"/>
  <c r="AH91" i="3"/>
  <c r="AO90" i="3"/>
  <c r="AH90" i="3"/>
  <c r="AO89" i="3"/>
  <c r="AH89" i="3"/>
  <c r="AO88" i="3"/>
  <c r="AH88" i="3"/>
  <c r="AO87" i="3"/>
  <c r="AN87" i="3"/>
  <c r="AM87" i="3"/>
  <c r="AL87" i="3"/>
  <c r="AK87" i="3"/>
  <c r="AI87" i="3"/>
  <c r="AH87" i="3"/>
  <c r="AO86" i="3"/>
  <c r="AH86" i="3"/>
  <c r="AO85" i="3"/>
  <c r="AH85" i="3"/>
  <c r="AO84" i="3"/>
  <c r="AH84" i="3"/>
  <c r="AO83" i="3"/>
  <c r="AH83" i="3"/>
  <c r="AO82" i="3"/>
  <c r="AN82" i="3"/>
  <c r="AM82" i="3"/>
  <c r="AL82" i="3"/>
  <c r="AK82" i="3"/>
  <c r="AI82" i="3"/>
  <c r="AH82" i="3"/>
  <c r="AO81" i="3"/>
  <c r="AO80" i="3"/>
  <c r="AH80" i="3"/>
  <c r="AO79" i="3"/>
  <c r="AH79" i="3"/>
  <c r="AO78" i="3"/>
  <c r="AH78" i="3"/>
  <c r="AO77" i="3"/>
  <c r="AN77" i="3"/>
  <c r="AM77" i="3"/>
  <c r="AL77" i="3"/>
  <c r="AK77" i="3"/>
  <c r="AI77" i="3"/>
  <c r="AH77" i="3"/>
  <c r="AO76" i="3"/>
  <c r="AH76" i="3"/>
  <c r="AO75" i="3"/>
  <c r="AH75" i="3"/>
  <c r="AO74" i="3"/>
  <c r="AH74" i="3"/>
  <c r="AO73" i="3"/>
  <c r="AH73" i="3"/>
  <c r="AO72" i="3"/>
  <c r="AN72" i="3"/>
  <c r="AM72" i="3"/>
  <c r="AL72" i="3"/>
  <c r="AK72" i="3"/>
  <c r="AI72" i="3"/>
  <c r="AH72" i="3"/>
  <c r="AO71" i="3"/>
  <c r="AH71" i="3"/>
  <c r="AO70" i="3"/>
  <c r="AH70" i="3"/>
  <c r="AO69" i="3"/>
  <c r="AH69" i="3"/>
  <c r="AO68" i="3"/>
  <c r="AH68" i="3"/>
  <c r="AO67" i="3"/>
  <c r="AN67" i="3"/>
  <c r="AM67" i="3"/>
  <c r="AL67" i="3"/>
  <c r="AK67" i="3"/>
  <c r="AI67" i="3"/>
  <c r="AH67" i="3"/>
  <c r="AO66" i="3"/>
  <c r="AO65" i="3"/>
  <c r="AH65" i="3"/>
  <c r="AO64" i="3"/>
  <c r="AH64" i="3"/>
  <c r="AO63" i="3"/>
  <c r="AH63" i="3"/>
  <c r="AO62" i="3"/>
  <c r="AN62" i="3"/>
  <c r="AM62" i="3"/>
  <c r="AL62" i="3"/>
  <c r="AK62" i="3"/>
  <c r="AI62" i="3"/>
  <c r="AH62" i="3"/>
  <c r="AO61" i="3"/>
  <c r="AH61" i="3"/>
  <c r="AO60" i="3"/>
  <c r="AH60" i="3"/>
  <c r="AO59" i="3"/>
  <c r="AH59" i="3"/>
  <c r="AO58" i="3"/>
  <c r="AH58" i="3"/>
  <c r="AO57" i="3"/>
  <c r="AN57" i="3"/>
  <c r="AM57" i="3"/>
  <c r="AL57" i="3"/>
  <c r="AK57" i="3"/>
  <c r="AI57" i="3"/>
  <c r="AH57" i="3"/>
  <c r="AO56" i="3"/>
  <c r="AH56" i="3"/>
  <c r="AO55" i="3"/>
  <c r="AH55" i="3"/>
  <c r="AO54" i="3"/>
  <c r="AH54" i="3"/>
  <c r="AO53" i="3"/>
  <c r="AH53" i="3"/>
  <c r="AO52" i="3"/>
  <c r="AN52" i="3"/>
  <c r="AM52" i="3"/>
  <c r="AL52" i="3"/>
  <c r="AK52" i="3"/>
  <c r="AI52" i="3"/>
  <c r="AH52" i="3"/>
  <c r="AO51" i="3"/>
  <c r="AH51" i="3"/>
  <c r="AO50" i="3"/>
  <c r="AH50" i="3"/>
  <c r="AO49" i="3"/>
  <c r="AH49" i="3"/>
  <c r="AO48" i="3"/>
  <c r="AO47" i="3"/>
  <c r="AN47" i="3"/>
  <c r="AM47" i="3"/>
  <c r="AL47" i="3"/>
  <c r="AK47" i="3"/>
  <c r="AI47" i="3"/>
  <c r="AH47" i="3"/>
  <c r="AO46" i="3"/>
  <c r="AO45" i="3"/>
  <c r="AH45" i="3"/>
  <c r="AO44" i="3"/>
  <c r="AH44" i="3"/>
  <c r="AO43" i="3"/>
  <c r="AH43" i="3"/>
  <c r="AO42" i="3"/>
  <c r="AN42" i="3"/>
  <c r="AM42" i="3"/>
  <c r="AL42" i="3"/>
  <c r="AK42" i="3"/>
  <c r="AI42" i="3"/>
  <c r="AH42" i="3"/>
  <c r="AO41" i="3"/>
  <c r="AH41" i="3"/>
  <c r="AO40" i="3"/>
  <c r="AH40" i="3"/>
  <c r="AO39" i="3"/>
  <c r="AH39" i="3"/>
  <c r="AO38" i="3"/>
  <c r="AH38" i="3"/>
  <c r="AO37" i="3"/>
  <c r="AN37" i="3"/>
  <c r="AM37" i="3"/>
  <c r="AL37" i="3"/>
  <c r="AK37" i="3"/>
  <c r="AI37" i="3"/>
  <c r="AH37" i="3"/>
  <c r="AO36" i="3"/>
  <c r="AH36" i="3"/>
  <c r="AO35" i="3"/>
  <c r="AO34" i="3"/>
  <c r="AH34" i="3"/>
  <c r="AO33" i="3"/>
  <c r="AH33" i="3"/>
  <c r="AO32" i="3"/>
  <c r="AN32" i="3"/>
  <c r="AM32" i="3"/>
  <c r="AL32" i="3"/>
  <c r="AK32" i="3"/>
  <c r="AI32" i="3"/>
  <c r="AH32" i="3"/>
  <c r="AO31" i="3"/>
  <c r="AH31" i="3"/>
  <c r="AO30" i="3"/>
  <c r="AH30" i="3"/>
  <c r="AO29" i="3"/>
  <c r="AH29" i="3"/>
  <c r="AO28" i="3"/>
  <c r="AH28" i="3"/>
  <c r="AO27" i="3"/>
  <c r="AN27" i="3"/>
  <c r="AM27" i="3"/>
  <c r="AL27" i="3"/>
  <c r="AK27" i="3"/>
  <c r="AI27" i="3"/>
  <c r="AH27" i="3"/>
  <c r="AO26" i="3"/>
  <c r="AH26" i="3"/>
  <c r="AO25" i="3"/>
  <c r="AO24" i="3"/>
  <c r="AO23" i="3"/>
  <c r="AO22" i="3"/>
  <c r="AN22" i="3"/>
  <c r="AM22" i="3"/>
  <c r="AL22" i="3"/>
  <c r="AK22" i="3"/>
  <c r="AI22" i="3"/>
  <c r="AH22" i="3"/>
  <c r="AO21" i="3"/>
  <c r="AH21" i="3"/>
  <c r="AO20" i="3"/>
  <c r="AH20" i="3"/>
  <c r="AO19" i="3"/>
  <c r="AH19" i="3"/>
  <c r="AO18" i="3"/>
  <c r="AH18" i="3"/>
  <c r="AO17" i="3"/>
  <c r="AN17" i="3"/>
  <c r="AM17" i="3"/>
  <c r="AL17" i="3"/>
  <c r="AK17" i="3"/>
  <c r="AI17" i="3"/>
  <c r="AH17" i="3"/>
  <c r="AO16" i="3"/>
  <c r="AH16" i="3"/>
  <c r="AO15" i="3"/>
  <c r="AH15" i="3"/>
  <c r="AO14" i="3"/>
  <c r="AH14" i="3"/>
  <c r="AO13" i="3"/>
  <c r="AH13" i="3"/>
  <c r="AO12" i="3"/>
  <c r="AN12" i="3"/>
  <c r="AM12" i="3"/>
  <c r="AL12" i="3"/>
  <c r="AK12" i="3"/>
  <c r="AI12" i="3"/>
  <c r="AH12" i="3"/>
  <c r="AO11" i="3"/>
  <c r="AK11" i="3"/>
  <c r="AI11" i="3"/>
  <c r="AM11" i="3" s="1"/>
  <c r="AH11" i="3"/>
  <c r="AO10" i="3"/>
  <c r="AH10" i="3"/>
  <c r="AO9" i="3"/>
  <c r="AH9" i="3"/>
  <c r="AO8" i="3"/>
  <c r="AH8" i="3"/>
  <c r="AO7" i="3"/>
  <c r="AN7" i="3"/>
  <c r="AM7" i="3"/>
  <c r="AL7" i="3"/>
  <c r="AK7" i="3"/>
  <c r="AI7" i="3"/>
  <c r="AH7" i="3"/>
  <c r="AO6" i="3"/>
  <c r="AH6" i="3"/>
  <c r="AO5" i="3"/>
  <c r="AH5" i="3"/>
  <c r="AO4" i="3"/>
  <c r="AH4" i="3"/>
  <c r="Q256" i="3"/>
  <c r="Q255" i="3"/>
  <c r="Q254" i="3"/>
  <c r="Q253" i="3"/>
  <c r="Q252" i="3"/>
  <c r="Q251" i="3"/>
  <c r="Q250" i="3"/>
  <c r="Q249" i="3"/>
  <c r="Q248" i="3"/>
  <c r="Q247" i="3"/>
  <c r="Q246" i="3"/>
  <c r="Q245" i="3"/>
  <c r="Q244" i="3"/>
  <c r="Q243" i="3"/>
  <c r="Q242" i="3"/>
  <c r="Q241" i="3"/>
  <c r="Q240" i="3"/>
  <c r="Q239" i="3"/>
  <c r="Q238" i="3"/>
  <c r="Q237" i="3"/>
  <c r="Q236" i="3"/>
  <c r="Q235" i="3"/>
  <c r="Q234" i="3"/>
  <c r="Q233" i="3"/>
  <c r="Q232" i="3"/>
  <c r="Q231" i="3"/>
  <c r="Q230" i="3"/>
  <c r="Q229" i="3"/>
  <c r="Q228" i="3"/>
  <c r="Q227" i="3"/>
  <c r="Q226" i="3"/>
  <c r="Q225" i="3"/>
  <c r="Q224" i="3"/>
  <c r="Q223" i="3"/>
  <c r="Q222" i="3"/>
  <c r="Q221" i="3"/>
  <c r="Q220" i="3"/>
  <c r="Q219" i="3"/>
  <c r="Q218" i="3"/>
  <c r="Q217" i="3"/>
  <c r="Q216" i="3"/>
  <c r="Q215" i="3"/>
  <c r="Q214" i="3"/>
  <c r="Q213" i="3"/>
  <c r="Q212" i="3"/>
  <c r="Q211" i="3"/>
  <c r="Q210" i="3"/>
  <c r="Q209" i="3"/>
  <c r="Q208" i="3"/>
  <c r="Q207" i="3"/>
  <c r="Q206" i="3"/>
  <c r="Q205" i="3"/>
  <c r="Q204" i="3"/>
  <c r="Q203" i="3"/>
  <c r="Q202" i="3"/>
  <c r="Q201" i="3"/>
  <c r="Q200" i="3"/>
  <c r="Q199" i="3"/>
  <c r="Q198" i="3"/>
  <c r="Q197" i="3"/>
  <c r="Q196" i="3"/>
  <c r="Q195" i="3"/>
  <c r="Q194" i="3"/>
  <c r="Q193" i="3"/>
  <c r="Q192" i="3"/>
  <c r="Q191" i="3"/>
  <c r="Q190" i="3"/>
  <c r="Q189" i="3"/>
  <c r="Q188" i="3"/>
  <c r="Q187" i="3"/>
  <c r="Q186" i="3"/>
  <c r="Q185" i="3"/>
  <c r="Q184" i="3"/>
  <c r="Q183" i="3"/>
  <c r="Q182" i="3"/>
  <c r="Q181" i="3"/>
  <c r="Q180" i="3"/>
  <c r="Q179" i="3"/>
  <c r="Q177" i="3"/>
  <c r="Q176" i="3"/>
  <c r="Q175" i="3"/>
  <c r="Q174" i="3"/>
  <c r="Q173" i="3"/>
  <c r="Q172" i="3"/>
  <c r="Q171" i="3"/>
  <c r="Q170" i="3"/>
  <c r="Q169" i="3"/>
  <c r="Q168" i="3"/>
  <c r="Q167" i="3"/>
  <c r="Q166" i="3"/>
  <c r="Q165" i="3"/>
  <c r="Q164" i="3"/>
  <c r="Q163" i="3"/>
  <c r="Q162" i="3"/>
  <c r="Q161" i="3"/>
  <c r="Q160" i="3"/>
  <c r="Q159" i="3"/>
  <c r="Q158" i="3"/>
  <c r="Q157" i="3"/>
  <c r="Q156" i="3"/>
  <c r="Q155" i="3"/>
  <c r="Q154" i="3"/>
  <c r="Q153" i="3"/>
  <c r="Q152" i="3"/>
  <c r="Q151" i="3"/>
  <c r="Q150" i="3"/>
  <c r="Q149" i="3"/>
  <c r="Q148" i="3"/>
  <c r="Q147" i="3"/>
  <c r="Q146" i="3"/>
  <c r="Q145" i="3"/>
  <c r="Q144" i="3"/>
  <c r="Q143" i="3"/>
  <c r="Q142" i="3"/>
  <c r="Q141" i="3"/>
  <c r="Q140" i="3"/>
  <c r="Q139" i="3"/>
  <c r="Q138" i="3"/>
  <c r="Q137" i="3"/>
  <c r="Q136" i="3"/>
  <c r="Q135" i="3"/>
  <c r="Q134" i="3"/>
  <c r="Q133" i="3"/>
  <c r="Q132" i="3"/>
  <c r="Q131" i="3"/>
  <c r="Q130" i="3"/>
  <c r="Q129" i="3"/>
  <c r="Q128" i="3"/>
  <c r="Q127" i="3"/>
  <c r="Q126" i="3"/>
  <c r="Q125" i="3"/>
  <c r="Q124" i="3"/>
  <c r="Q123" i="3"/>
  <c r="Q122" i="3"/>
  <c r="Q121" i="3"/>
  <c r="Q120" i="3"/>
  <c r="Q119" i="3"/>
  <c r="Q118" i="3"/>
  <c r="Q117" i="3"/>
  <c r="Q116" i="3"/>
  <c r="Q115" i="3"/>
  <c r="Q114" i="3"/>
  <c r="Q113" i="3"/>
  <c r="Q112" i="3"/>
  <c r="Q111" i="3"/>
  <c r="Q110" i="3"/>
  <c r="Q109" i="3"/>
  <c r="Q108" i="3"/>
  <c r="Q107" i="3"/>
  <c r="Q106" i="3"/>
  <c r="Q105" i="3"/>
  <c r="Q104" i="3"/>
  <c r="Q103" i="3"/>
  <c r="Q102" i="3"/>
  <c r="Q101" i="3"/>
  <c r="Q100" i="3"/>
  <c r="Q99" i="3"/>
  <c r="Q98" i="3"/>
  <c r="Q97" i="3"/>
  <c r="Q96" i="3"/>
  <c r="Q95" i="3"/>
  <c r="Q94" i="3"/>
  <c r="Q93" i="3"/>
  <c r="Q92" i="3"/>
  <c r="Q91" i="3"/>
  <c r="Q90" i="3"/>
  <c r="Q89" i="3"/>
  <c r="Q88" i="3"/>
  <c r="Q87" i="3"/>
  <c r="Q86" i="3"/>
  <c r="Q85" i="3"/>
  <c r="Q84" i="3"/>
  <c r="Q83" i="3"/>
  <c r="Q82" i="3"/>
  <c r="Q81" i="3"/>
  <c r="Q80" i="3"/>
  <c r="Q79" i="3"/>
  <c r="Q78" i="3"/>
  <c r="Q77" i="3"/>
  <c r="Q76" i="3"/>
  <c r="Q75" i="3"/>
  <c r="Q74" i="3"/>
  <c r="Q73" i="3"/>
  <c r="Q72" i="3"/>
  <c r="Q71" i="3"/>
  <c r="Q70" i="3"/>
  <c r="Q69" i="3"/>
  <c r="Q68" i="3"/>
  <c r="Q67" i="3"/>
  <c r="Q66" i="3"/>
  <c r="Q65" i="3"/>
  <c r="Q64" i="3"/>
  <c r="Q63" i="3"/>
  <c r="Q62" i="3"/>
  <c r="Q61" i="3"/>
  <c r="Q60" i="3"/>
  <c r="Q59" i="3"/>
  <c r="Q58" i="3"/>
  <c r="Q57" i="3"/>
  <c r="Q56" i="3"/>
  <c r="Q55" i="3"/>
  <c r="Q54" i="3"/>
  <c r="Q53" i="3"/>
  <c r="Q52" i="3"/>
  <c r="Q51" i="3"/>
  <c r="Q50" i="3"/>
  <c r="Q48" i="3"/>
  <c r="Q47" i="3"/>
  <c r="Q46" i="3"/>
  <c r="Q45" i="3"/>
  <c r="Q44" i="3"/>
  <c r="Q43" i="3"/>
  <c r="Q42" i="3"/>
  <c r="Q41" i="3"/>
  <c r="Q40" i="3"/>
  <c r="Q39" i="3"/>
  <c r="Q38" i="3"/>
  <c r="Q37" i="3"/>
  <c r="Q36" i="3"/>
  <c r="Q35" i="3"/>
  <c r="Q34" i="3"/>
  <c r="Q33" i="3"/>
  <c r="Q32" i="3"/>
  <c r="Q31" i="3"/>
  <c r="Q30" i="3"/>
  <c r="Q29" i="3"/>
  <c r="Q28" i="3"/>
  <c r="Q27" i="3"/>
  <c r="Q26" i="3"/>
  <c r="Q21" i="3"/>
  <c r="Q20" i="3"/>
  <c r="Q19" i="3"/>
  <c r="Q18" i="3"/>
  <c r="Q17" i="3"/>
  <c r="Q16" i="3"/>
  <c r="Q15" i="3"/>
  <c r="Q14" i="3"/>
  <c r="Q13" i="3"/>
  <c r="Q12" i="3"/>
  <c r="Q11" i="3"/>
  <c r="Q10" i="3"/>
  <c r="Q9" i="3"/>
  <c r="Q8" i="3"/>
  <c r="Q7" i="3"/>
  <c r="Q6" i="3"/>
  <c r="Q5" i="3"/>
  <c r="Q4" i="3"/>
  <c r="N256" i="3"/>
  <c r="M256" i="3"/>
  <c r="L256" i="3"/>
  <c r="K256" i="3"/>
  <c r="J256" i="3"/>
  <c r="I256" i="3"/>
  <c r="AJ256" i="3" s="1"/>
  <c r="H256" i="3"/>
  <c r="G256" i="3"/>
  <c r="F256" i="3"/>
  <c r="E256" i="3"/>
  <c r="N255" i="3"/>
  <c r="M255" i="3"/>
  <c r="L255" i="3"/>
  <c r="K255" i="3"/>
  <c r="J255" i="3"/>
  <c r="I255" i="3"/>
  <c r="AJ255" i="3" s="1"/>
  <c r="H255" i="3"/>
  <c r="G255" i="3"/>
  <c r="F255" i="3"/>
  <c r="E255" i="3"/>
  <c r="N254" i="3"/>
  <c r="M254" i="3"/>
  <c r="L254" i="3"/>
  <c r="K254" i="3"/>
  <c r="J254" i="3"/>
  <c r="I254" i="3"/>
  <c r="AJ254" i="3" s="1"/>
  <c r="H254" i="3"/>
  <c r="G254" i="3"/>
  <c r="F254" i="3"/>
  <c r="E254" i="3"/>
  <c r="N253" i="3"/>
  <c r="M253" i="3"/>
  <c r="L253" i="3"/>
  <c r="K253" i="3"/>
  <c r="J253" i="3"/>
  <c r="I253" i="3"/>
  <c r="AJ253" i="3" s="1"/>
  <c r="H253" i="3"/>
  <c r="G253" i="3"/>
  <c r="F253" i="3"/>
  <c r="E253" i="3"/>
  <c r="N252" i="3"/>
  <c r="M252" i="3"/>
  <c r="L252" i="3"/>
  <c r="K252" i="3"/>
  <c r="J252" i="3"/>
  <c r="I252" i="3"/>
  <c r="AJ252" i="3" s="1"/>
  <c r="H252" i="3"/>
  <c r="G252" i="3"/>
  <c r="F252" i="3"/>
  <c r="E252" i="3"/>
  <c r="N251" i="3"/>
  <c r="M251" i="3"/>
  <c r="L251" i="3"/>
  <c r="K251" i="3"/>
  <c r="J251" i="3"/>
  <c r="I251" i="3"/>
  <c r="AJ251" i="3" s="1"/>
  <c r="H251" i="3"/>
  <c r="G251" i="3"/>
  <c r="F251" i="3"/>
  <c r="E251" i="3"/>
  <c r="N250" i="3"/>
  <c r="M250" i="3"/>
  <c r="L250" i="3"/>
  <c r="K250" i="3"/>
  <c r="J250" i="3"/>
  <c r="I250" i="3"/>
  <c r="AJ250" i="3" s="1"/>
  <c r="H250" i="3"/>
  <c r="G250" i="3"/>
  <c r="F250" i="3"/>
  <c r="E250" i="3"/>
  <c r="N249" i="3"/>
  <c r="M249" i="3"/>
  <c r="L249" i="3"/>
  <c r="K249" i="3"/>
  <c r="J249" i="3"/>
  <c r="I249" i="3"/>
  <c r="AJ249" i="3" s="1"/>
  <c r="H249" i="3"/>
  <c r="G249" i="3"/>
  <c r="F249" i="3"/>
  <c r="E249" i="3"/>
  <c r="N248" i="3"/>
  <c r="M248" i="3"/>
  <c r="L248" i="3"/>
  <c r="K248" i="3"/>
  <c r="J248" i="3"/>
  <c r="I248" i="3"/>
  <c r="AJ248" i="3" s="1"/>
  <c r="H248" i="3"/>
  <c r="G248" i="3"/>
  <c r="F248" i="3"/>
  <c r="E248" i="3"/>
  <c r="N247" i="3"/>
  <c r="M247" i="3"/>
  <c r="L247" i="3"/>
  <c r="K247" i="3"/>
  <c r="J247" i="3"/>
  <c r="I247" i="3"/>
  <c r="AJ247" i="3" s="1"/>
  <c r="H247" i="3"/>
  <c r="G247" i="3"/>
  <c r="F247" i="3"/>
  <c r="E247" i="3"/>
  <c r="N246" i="3"/>
  <c r="M246" i="3"/>
  <c r="L246" i="3"/>
  <c r="K246" i="3"/>
  <c r="J246" i="3"/>
  <c r="I246" i="3"/>
  <c r="AJ246" i="3" s="1"/>
  <c r="H246" i="3"/>
  <c r="G246" i="3"/>
  <c r="F246" i="3"/>
  <c r="E246" i="3"/>
  <c r="N245" i="3"/>
  <c r="M245" i="3"/>
  <c r="L245" i="3"/>
  <c r="K245" i="3"/>
  <c r="J245" i="3"/>
  <c r="I245" i="3"/>
  <c r="AJ245" i="3" s="1"/>
  <c r="H245" i="3"/>
  <c r="G245" i="3"/>
  <c r="F245" i="3"/>
  <c r="E245" i="3"/>
  <c r="N244" i="3"/>
  <c r="M244" i="3"/>
  <c r="L244" i="3"/>
  <c r="K244" i="3"/>
  <c r="J244" i="3"/>
  <c r="I244" i="3"/>
  <c r="AJ244" i="3" s="1"/>
  <c r="H244" i="3"/>
  <c r="G244" i="3"/>
  <c r="F244" i="3"/>
  <c r="E244" i="3"/>
  <c r="N243" i="3"/>
  <c r="M243" i="3"/>
  <c r="L243" i="3"/>
  <c r="K243" i="3"/>
  <c r="J243" i="3"/>
  <c r="I243" i="3"/>
  <c r="AJ243" i="3" s="1"/>
  <c r="H243" i="3"/>
  <c r="G243" i="3"/>
  <c r="F243" i="3"/>
  <c r="E243" i="3"/>
  <c r="N242" i="3"/>
  <c r="M242" i="3"/>
  <c r="L242" i="3"/>
  <c r="K242" i="3"/>
  <c r="J242" i="3"/>
  <c r="I242" i="3"/>
  <c r="AJ242" i="3" s="1"/>
  <c r="H242" i="3"/>
  <c r="G242" i="3"/>
  <c r="F242" i="3"/>
  <c r="E242" i="3"/>
  <c r="N241" i="3"/>
  <c r="M241" i="3"/>
  <c r="L241" i="3"/>
  <c r="K241" i="3"/>
  <c r="J241" i="3"/>
  <c r="I241" i="3"/>
  <c r="AJ241" i="3" s="1"/>
  <c r="H241" i="3"/>
  <c r="G241" i="3"/>
  <c r="F241" i="3"/>
  <c r="E241" i="3"/>
  <c r="N240" i="3"/>
  <c r="M240" i="3"/>
  <c r="L240" i="3"/>
  <c r="K240" i="3"/>
  <c r="J240" i="3"/>
  <c r="I240" i="3"/>
  <c r="AJ240" i="3" s="1"/>
  <c r="H240" i="3"/>
  <c r="G240" i="3"/>
  <c r="F240" i="3"/>
  <c r="E240" i="3"/>
  <c r="N239" i="3"/>
  <c r="M239" i="3"/>
  <c r="L239" i="3"/>
  <c r="K239" i="3"/>
  <c r="J239" i="3"/>
  <c r="I239" i="3"/>
  <c r="AJ239" i="3" s="1"/>
  <c r="H239" i="3"/>
  <c r="G239" i="3"/>
  <c r="F239" i="3"/>
  <c r="E239" i="3"/>
  <c r="N238" i="3"/>
  <c r="M238" i="3"/>
  <c r="L238" i="3"/>
  <c r="K238" i="3"/>
  <c r="J238" i="3"/>
  <c r="I238" i="3"/>
  <c r="AJ238" i="3" s="1"/>
  <c r="H238" i="3"/>
  <c r="G238" i="3"/>
  <c r="F238" i="3"/>
  <c r="E238" i="3"/>
  <c r="N237" i="3"/>
  <c r="M237" i="3"/>
  <c r="L237" i="3"/>
  <c r="K237" i="3"/>
  <c r="J237" i="3"/>
  <c r="I237" i="3"/>
  <c r="AJ237" i="3" s="1"/>
  <c r="H237" i="3"/>
  <c r="G237" i="3"/>
  <c r="F237" i="3"/>
  <c r="E237" i="3"/>
  <c r="N236" i="3"/>
  <c r="M236" i="3"/>
  <c r="L236" i="3"/>
  <c r="K236" i="3"/>
  <c r="J236" i="3"/>
  <c r="I236" i="3"/>
  <c r="AJ236" i="3" s="1"/>
  <c r="H236" i="3"/>
  <c r="G236" i="3"/>
  <c r="F236" i="3"/>
  <c r="E236" i="3"/>
  <c r="N235" i="3"/>
  <c r="M235" i="3"/>
  <c r="L235" i="3"/>
  <c r="K235" i="3"/>
  <c r="J235" i="3"/>
  <c r="I235" i="3"/>
  <c r="AJ235" i="3" s="1"/>
  <c r="H235" i="3"/>
  <c r="G235" i="3"/>
  <c r="F235" i="3"/>
  <c r="E235" i="3"/>
  <c r="N234" i="3"/>
  <c r="M234" i="3"/>
  <c r="L234" i="3"/>
  <c r="K234" i="3"/>
  <c r="J234" i="3"/>
  <c r="I234" i="3"/>
  <c r="AJ234" i="3" s="1"/>
  <c r="H234" i="3"/>
  <c r="G234" i="3"/>
  <c r="F234" i="3"/>
  <c r="E234" i="3"/>
  <c r="N233" i="3"/>
  <c r="M233" i="3"/>
  <c r="L233" i="3"/>
  <c r="K233" i="3"/>
  <c r="J233" i="3"/>
  <c r="I233" i="3"/>
  <c r="AJ233" i="3" s="1"/>
  <c r="H233" i="3"/>
  <c r="G233" i="3"/>
  <c r="F233" i="3"/>
  <c r="E233" i="3"/>
  <c r="N232" i="3"/>
  <c r="M232" i="3"/>
  <c r="L232" i="3"/>
  <c r="K232" i="3"/>
  <c r="J232" i="3"/>
  <c r="I232" i="3"/>
  <c r="AJ232" i="3" s="1"/>
  <c r="H232" i="3"/>
  <c r="G232" i="3"/>
  <c r="F232" i="3"/>
  <c r="E232" i="3"/>
  <c r="N231" i="3"/>
  <c r="M231" i="3"/>
  <c r="L231" i="3"/>
  <c r="K231" i="3"/>
  <c r="J231" i="3"/>
  <c r="I231" i="3"/>
  <c r="AJ231" i="3" s="1"/>
  <c r="H231" i="3"/>
  <c r="G231" i="3"/>
  <c r="F231" i="3"/>
  <c r="E231" i="3"/>
  <c r="N230" i="3"/>
  <c r="M230" i="3"/>
  <c r="L230" i="3"/>
  <c r="K230" i="3"/>
  <c r="J230" i="3"/>
  <c r="I230" i="3"/>
  <c r="AJ230" i="3" s="1"/>
  <c r="H230" i="3"/>
  <c r="G230" i="3"/>
  <c r="F230" i="3"/>
  <c r="E230" i="3"/>
  <c r="N229" i="3"/>
  <c r="M229" i="3"/>
  <c r="L229" i="3"/>
  <c r="K229" i="3"/>
  <c r="J229" i="3"/>
  <c r="I229" i="3"/>
  <c r="AJ229" i="3" s="1"/>
  <c r="H229" i="3"/>
  <c r="G229" i="3"/>
  <c r="F229" i="3"/>
  <c r="E229" i="3"/>
  <c r="N228" i="3"/>
  <c r="M228" i="3"/>
  <c r="L228" i="3"/>
  <c r="K228" i="3"/>
  <c r="J228" i="3"/>
  <c r="I228" i="3"/>
  <c r="AJ228" i="3" s="1"/>
  <c r="H228" i="3"/>
  <c r="G228" i="3"/>
  <c r="F228" i="3"/>
  <c r="E228" i="3"/>
  <c r="N227" i="3"/>
  <c r="M227" i="3"/>
  <c r="L227" i="3"/>
  <c r="K227" i="3"/>
  <c r="J227" i="3"/>
  <c r="I227" i="3"/>
  <c r="AJ227" i="3" s="1"/>
  <c r="H227" i="3"/>
  <c r="G227" i="3"/>
  <c r="F227" i="3"/>
  <c r="E227" i="3"/>
  <c r="N226" i="3"/>
  <c r="M226" i="3"/>
  <c r="L226" i="3"/>
  <c r="K226" i="3"/>
  <c r="J226" i="3"/>
  <c r="I226" i="3"/>
  <c r="AJ226" i="3" s="1"/>
  <c r="H226" i="3"/>
  <c r="G226" i="3"/>
  <c r="F226" i="3"/>
  <c r="E226" i="3"/>
  <c r="N225" i="3"/>
  <c r="M225" i="3"/>
  <c r="L225" i="3"/>
  <c r="K225" i="3"/>
  <c r="J225" i="3"/>
  <c r="I225" i="3"/>
  <c r="AJ225" i="3" s="1"/>
  <c r="H225" i="3"/>
  <c r="G225" i="3"/>
  <c r="F225" i="3"/>
  <c r="E225" i="3"/>
  <c r="N224" i="3"/>
  <c r="M224" i="3"/>
  <c r="L224" i="3"/>
  <c r="K224" i="3"/>
  <c r="J224" i="3"/>
  <c r="I224" i="3"/>
  <c r="AJ224" i="3" s="1"/>
  <c r="H224" i="3"/>
  <c r="G224" i="3"/>
  <c r="F224" i="3"/>
  <c r="E224" i="3"/>
  <c r="N223" i="3"/>
  <c r="M223" i="3"/>
  <c r="L223" i="3"/>
  <c r="K223" i="3"/>
  <c r="J223" i="3"/>
  <c r="I223" i="3"/>
  <c r="AJ223" i="3" s="1"/>
  <c r="H223" i="3"/>
  <c r="G223" i="3"/>
  <c r="F223" i="3"/>
  <c r="E223" i="3"/>
  <c r="N222" i="3"/>
  <c r="M222" i="3"/>
  <c r="L222" i="3"/>
  <c r="K222" i="3"/>
  <c r="J222" i="3"/>
  <c r="I222" i="3"/>
  <c r="AJ222" i="3" s="1"/>
  <c r="H222" i="3"/>
  <c r="G222" i="3"/>
  <c r="F222" i="3"/>
  <c r="E222" i="3"/>
  <c r="N221" i="3"/>
  <c r="M221" i="3"/>
  <c r="L221" i="3"/>
  <c r="K221" i="3"/>
  <c r="J221" i="3"/>
  <c r="I221" i="3"/>
  <c r="AJ221" i="3" s="1"/>
  <c r="H221" i="3"/>
  <c r="G221" i="3"/>
  <c r="F221" i="3"/>
  <c r="E221" i="3"/>
  <c r="N220" i="3"/>
  <c r="M220" i="3"/>
  <c r="L220" i="3"/>
  <c r="K220" i="3"/>
  <c r="J220" i="3"/>
  <c r="I220" i="3"/>
  <c r="AJ220" i="3" s="1"/>
  <c r="H220" i="3"/>
  <c r="G220" i="3"/>
  <c r="F220" i="3"/>
  <c r="E220" i="3"/>
  <c r="N219" i="3"/>
  <c r="M219" i="3"/>
  <c r="L219" i="3"/>
  <c r="K219" i="3"/>
  <c r="J219" i="3"/>
  <c r="I219" i="3"/>
  <c r="AJ219" i="3" s="1"/>
  <c r="H219" i="3"/>
  <c r="G219" i="3"/>
  <c r="F219" i="3"/>
  <c r="E219" i="3"/>
  <c r="N218" i="3"/>
  <c r="M218" i="3"/>
  <c r="L218" i="3"/>
  <c r="K218" i="3"/>
  <c r="J218" i="3"/>
  <c r="I218" i="3"/>
  <c r="AJ218" i="3" s="1"/>
  <c r="H218" i="3"/>
  <c r="G218" i="3"/>
  <c r="F218" i="3"/>
  <c r="E218" i="3"/>
  <c r="N217" i="3"/>
  <c r="M217" i="3"/>
  <c r="L217" i="3"/>
  <c r="K217" i="3"/>
  <c r="J217" i="3"/>
  <c r="I217" i="3"/>
  <c r="AJ217" i="3" s="1"/>
  <c r="H217" i="3"/>
  <c r="G217" i="3"/>
  <c r="F217" i="3"/>
  <c r="E217" i="3"/>
  <c r="N216" i="3"/>
  <c r="M216" i="3"/>
  <c r="L216" i="3"/>
  <c r="K216" i="3"/>
  <c r="J216" i="3"/>
  <c r="I216" i="3"/>
  <c r="AJ216" i="3" s="1"/>
  <c r="H216" i="3"/>
  <c r="G216" i="3"/>
  <c r="F216" i="3"/>
  <c r="E216" i="3"/>
  <c r="N215" i="3"/>
  <c r="M215" i="3"/>
  <c r="L215" i="3"/>
  <c r="K215" i="3"/>
  <c r="J215" i="3"/>
  <c r="I215" i="3"/>
  <c r="AJ215" i="3" s="1"/>
  <c r="H215" i="3"/>
  <c r="G215" i="3"/>
  <c r="F215" i="3"/>
  <c r="E215" i="3"/>
  <c r="N214" i="3"/>
  <c r="M214" i="3"/>
  <c r="L214" i="3"/>
  <c r="K214" i="3"/>
  <c r="J214" i="3"/>
  <c r="I214" i="3"/>
  <c r="AJ214" i="3" s="1"/>
  <c r="H214" i="3"/>
  <c r="G214" i="3"/>
  <c r="F214" i="3"/>
  <c r="E214" i="3"/>
  <c r="N213" i="3"/>
  <c r="M213" i="3"/>
  <c r="L213" i="3"/>
  <c r="K213" i="3"/>
  <c r="J213" i="3"/>
  <c r="I213" i="3"/>
  <c r="AJ213" i="3" s="1"/>
  <c r="H213" i="3"/>
  <c r="G213" i="3"/>
  <c r="F213" i="3"/>
  <c r="E213" i="3"/>
  <c r="N212" i="3"/>
  <c r="M212" i="3"/>
  <c r="L212" i="3"/>
  <c r="K212" i="3"/>
  <c r="J212" i="3"/>
  <c r="I212" i="3"/>
  <c r="AJ212" i="3" s="1"/>
  <c r="H212" i="3"/>
  <c r="G212" i="3"/>
  <c r="F212" i="3"/>
  <c r="E212" i="3"/>
  <c r="N211" i="3"/>
  <c r="M211" i="3"/>
  <c r="L211" i="3"/>
  <c r="K211" i="3"/>
  <c r="J211" i="3"/>
  <c r="I211" i="3"/>
  <c r="AJ211" i="3" s="1"/>
  <c r="H211" i="3"/>
  <c r="G211" i="3"/>
  <c r="F211" i="3"/>
  <c r="E211" i="3"/>
  <c r="N210" i="3"/>
  <c r="M210" i="3"/>
  <c r="L210" i="3"/>
  <c r="K210" i="3"/>
  <c r="J210" i="3"/>
  <c r="I210" i="3"/>
  <c r="AJ210" i="3" s="1"/>
  <c r="H210" i="3"/>
  <c r="G210" i="3"/>
  <c r="F210" i="3"/>
  <c r="E210" i="3"/>
  <c r="N209" i="3"/>
  <c r="M209" i="3"/>
  <c r="L209" i="3"/>
  <c r="K209" i="3"/>
  <c r="J209" i="3"/>
  <c r="I209" i="3"/>
  <c r="AJ209" i="3" s="1"/>
  <c r="H209" i="3"/>
  <c r="G209" i="3"/>
  <c r="F209" i="3"/>
  <c r="E209" i="3"/>
  <c r="N208" i="3"/>
  <c r="M208" i="3"/>
  <c r="L208" i="3"/>
  <c r="K208" i="3"/>
  <c r="J208" i="3"/>
  <c r="I208" i="3"/>
  <c r="AJ208" i="3" s="1"/>
  <c r="H208" i="3"/>
  <c r="G208" i="3"/>
  <c r="F208" i="3"/>
  <c r="E208" i="3"/>
  <c r="N207" i="3"/>
  <c r="M207" i="3"/>
  <c r="L207" i="3"/>
  <c r="K207" i="3"/>
  <c r="J207" i="3"/>
  <c r="I207" i="3"/>
  <c r="AJ207" i="3" s="1"/>
  <c r="H207" i="3"/>
  <c r="G207" i="3"/>
  <c r="F207" i="3"/>
  <c r="E207" i="3"/>
  <c r="N206" i="3"/>
  <c r="M206" i="3"/>
  <c r="L206" i="3"/>
  <c r="K206" i="3"/>
  <c r="J206" i="3"/>
  <c r="I206" i="3"/>
  <c r="AJ206" i="3" s="1"/>
  <c r="H206" i="3"/>
  <c r="G206" i="3"/>
  <c r="F206" i="3"/>
  <c r="E206" i="3"/>
  <c r="N205" i="3"/>
  <c r="M205" i="3"/>
  <c r="L205" i="3"/>
  <c r="K205" i="3"/>
  <c r="J205" i="3"/>
  <c r="I205" i="3"/>
  <c r="AJ205" i="3" s="1"/>
  <c r="H205" i="3"/>
  <c r="G205" i="3"/>
  <c r="F205" i="3"/>
  <c r="E205" i="3"/>
  <c r="N204" i="3"/>
  <c r="M204" i="3"/>
  <c r="L204" i="3"/>
  <c r="K204" i="3"/>
  <c r="J204" i="3"/>
  <c r="I204" i="3"/>
  <c r="AJ204" i="3" s="1"/>
  <c r="H204" i="3"/>
  <c r="G204" i="3"/>
  <c r="F204" i="3"/>
  <c r="E204" i="3"/>
  <c r="N203" i="3"/>
  <c r="M203" i="3"/>
  <c r="L203" i="3"/>
  <c r="K203" i="3"/>
  <c r="J203" i="3"/>
  <c r="I203" i="3"/>
  <c r="AJ203" i="3" s="1"/>
  <c r="H203" i="3"/>
  <c r="G203" i="3"/>
  <c r="F203" i="3"/>
  <c r="E203" i="3"/>
  <c r="N202" i="3"/>
  <c r="M202" i="3"/>
  <c r="L202" i="3"/>
  <c r="K202" i="3"/>
  <c r="J202" i="3"/>
  <c r="I202" i="3"/>
  <c r="AJ202" i="3" s="1"/>
  <c r="H202" i="3"/>
  <c r="G202" i="3"/>
  <c r="F202" i="3"/>
  <c r="E202" i="3"/>
  <c r="N201" i="3"/>
  <c r="M201" i="3"/>
  <c r="L201" i="3"/>
  <c r="K201" i="3"/>
  <c r="J201" i="3"/>
  <c r="I201" i="3"/>
  <c r="AJ201" i="3" s="1"/>
  <c r="H201" i="3"/>
  <c r="G201" i="3"/>
  <c r="F201" i="3"/>
  <c r="E201" i="3"/>
  <c r="N200" i="3"/>
  <c r="M200" i="3"/>
  <c r="L200" i="3"/>
  <c r="K200" i="3"/>
  <c r="J200" i="3"/>
  <c r="I200" i="3"/>
  <c r="AJ200" i="3" s="1"/>
  <c r="H200" i="3"/>
  <c r="G200" i="3"/>
  <c r="F200" i="3"/>
  <c r="E200" i="3"/>
  <c r="N199" i="3"/>
  <c r="M199" i="3"/>
  <c r="L199" i="3"/>
  <c r="K199" i="3"/>
  <c r="J199" i="3"/>
  <c r="I199" i="3"/>
  <c r="AJ199" i="3" s="1"/>
  <c r="H199" i="3"/>
  <c r="G199" i="3"/>
  <c r="F199" i="3"/>
  <c r="E199" i="3"/>
  <c r="N198" i="3"/>
  <c r="M198" i="3"/>
  <c r="L198" i="3"/>
  <c r="K198" i="3"/>
  <c r="J198" i="3"/>
  <c r="I198" i="3"/>
  <c r="AJ198" i="3" s="1"/>
  <c r="H198" i="3"/>
  <c r="G198" i="3"/>
  <c r="F198" i="3"/>
  <c r="E198" i="3"/>
  <c r="N197" i="3"/>
  <c r="M197" i="3"/>
  <c r="L197" i="3"/>
  <c r="K197" i="3"/>
  <c r="J197" i="3"/>
  <c r="I197" i="3"/>
  <c r="AJ197" i="3" s="1"/>
  <c r="H197" i="3"/>
  <c r="G197" i="3"/>
  <c r="F197" i="3"/>
  <c r="E197" i="3"/>
  <c r="N196" i="3"/>
  <c r="M196" i="3"/>
  <c r="L196" i="3"/>
  <c r="K196" i="3"/>
  <c r="J196" i="3"/>
  <c r="I196" i="3"/>
  <c r="AJ196" i="3" s="1"/>
  <c r="H196" i="3"/>
  <c r="G196" i="3"/>
  <c r="F196" i="3"/>
  <c r="E196" i="3"/>
  <c r="N195" i="3"/>
  <c r="M195" i="3"/>
  <c r="L195" i="3"/>
  <c r="K195" i="3"/>
  <c r="J195" i="3"/>
  <c r="I195" i="3"/>
  <c r="AJ195" i="3" s="1"/>
  <c r="H195" i="3"/>
  <c r="G195" i="3"/>
  <c r="F195" i="3"/>
  <c r="E195" i="3"/>
  <c r="N194" i="3"/>
  <c r="M194" i="3"/>
  <c r="L194" i="3"/>
  <c r="K194" i="3"/>
  <c r="J194" i="3"/>
  <c r="I194" i="3"/>
  <c r="AJ194" i="3" s="1"/>
  <c r="H194" i="3"/>
  <c r="G194" i="3"/>
  <c r="F194" i="3"/>
  <c r="E194" i="3"/>
  <c r="N193" i="3"/>
  <c r="M193" i="3"/>
  <c r="L193" i="3"/>
  <c r="K193" i="3"/>
  <c r="J193" i="3"/>
  <c r="I193" i="3"/>
  <c r="AJ193" i="3" s="1"/>
  <c r="H193" i="3"/>
  <c r="G193" i="3"/>
  <c r="F193" i="3"/>
  <c r="E193" i="3"/>
  <c r="N192" i="3"/>
  <c r="M192" i="3"/>
  <c r="L192" i="3"/>
  <c r="K192" i="3"/>
  <c r="J192" i="3"/>
  <c r="I192" i="3"/>
  <c r="AJ192" i="3" s="1"/>
  <c r="H192" i="3"/>
  <c r="G192" i="3"/>
  <c r="F192" i="3"/>
  <c r="E192" i="3"/>
  <c r="N191" i="3"/>
  <c r="M191" i="3"/>
  <c r="L191" i="3"/>
  <c r="K191" i="3"/>
  <c r="J191" i="3"/>
  <c r="I191" i="3"/>
  <c r="AJ191" i="3" s="1"/>
  <c r="H191" i="3"/>
  <c r="G191" i="3"/>
  <c r="F191" i="3"/>
  <c r="E191" i="3"/>
  <c r="N190" i="3"/>
  <c r="M190" i="3"/>
  <c r="L190" i="3"/>
  <c r="K190" i="3"/>
  <c r="J190" i="3"/>
  <c r="I190" i="3"/>
  <c r="AJ190" i="3" s="1"/>
  <c r="H190" i="3"/>
  <c r="G190" i="3"/>
  <c r="F190" i="3"/>
  <c r="E190" i="3"/>
  <c r="N189" i="3"/>
  <c r="M189" i="3"/>
  <c r="L189" i="3"/>
  <c r="K189" i="3"/>
  <c r="J189" i="3"/>
  <c r="I189" i="3"/>
  <c r="AJ189" i="3" s="1"/>
  <c r="H189" i="3"/>
  <c r="G189" i="3"/>
  <c r="F189" i="3"/>
  <c r="E189" i="3"/>
  <c r="N188" i="3"/>
  <c r="M188" i="3"/>
  <c r="L188" i="3"/>
  <c r="K188" i="3"/>
  <c r="J188" i="3"/>
  <c r="I188" i="3"/>
  <c r="AJ188" i="3" s="1"/>
  <c r="H188" i="3"/>
  <c r="G188" i="3"/>
  <c r="F188" i="3"/>
  <c r="E188" i="3"/>
  <c r="N187" i="3"/>
  <c r="M187" i="3"/>
  <c r="L187" i="3"/>
  <c r="K187" i="3"/>
  <c r="J187" i="3"/>
  <c r="I187" i="3"/>
  <c r="AJ187" i="3" s="1"/>
  <c r="H187" i="3"/>
  <c r="G187" i="3"/>
  <c r="F187" i="3"/>
  <c r="E187" i="3"/>
  <c r="N186" i="3"/>
  <c r="M186" i="3"/>
  <c r="L186" i="3"/>
  <c r="K186" i="3"/>
  <c r="J186" i="3"/>
  <c r="I186" i="3"/>
  <c r="AJ186" i="3" s="1"/>
  <c r="H186" i="3"/>
  <c r="G186" i="3"/>
  <c r="F186" i="3"/>
  <c r="E186" i="3"/>
  <c r="N185" i="3"/>
  <c r="M185" i="3"/>
  <c r="L185" i="3"/>
  <c r="K185" i="3"/>
  <c r="J185" i="3"/>
  <c r="I185" i="3"/>
  <c r="AJ185" i="3" s="1"/>
  <c r="H185" i="3"/>
  <c r="G185" i="3"/>
  <c r="F185" i="3"/>
  <c r="E185" i="3"/>
  <c r="N184" i="3"/>
  <c r="M184" i="3"/>
  <c r="L184" i="3"/>
  <c r="K184" i="3"/>
  <c r="J184" i="3"/>
  <c r="I184" i="3"/>
  <c r="AJ184" i="3" s="1"/>
  <c r="H184" i="3"/>
  <c r="G184" i="3"/>
  <c r="F184" i="3"/>
  <c r="E184" i="3"/>
  <c r="N183" i="3"/>
  <c r="M183" i="3"/>
  <c r="L183" i="3"/>
  <c r="K183" i="3"/>
  <c r="J183" i="3"/>
  <c r="I183" i="3"/>
  <c r="AJ183" i="3" s="1"/>
  <c r="H183" i="3"/>
  <c r="G183" i="3"/>
  <c r="F183" i="3"/>
  <c r="E183" i="3"/>
  <c r="N182" i="3"/>
  <c r="M182" i="3"/>
  <c r="L182" i="3"/>
  <c r="K182" i="3"/>
  <c r="J182" i="3"/>
  <c r="I182" i="3"/>
  <c r="AJ182" i="3" s="1"/>
  <c r="H182" i="3"/>
  <c r="G182" i="3"/>
  <c r="F182" i="3"/>
  <c r="E182" i="3"/>
  <c r="N181" i="3"/>
  <c r="M181" i="3"/>
  <c r="L181" i="3"/>
  <c r="K181" i="3"/>
  <c r="J181" i="3"/>
  <c r="I181" i="3"/>
  <c r="AJ181" i="3" s="1"/>
  <c r="H181" i="3"/>
  <c r="G181" i="3"/>
  <c r="F181" i="3"/>
  <c r="E181" i="3"/>
  <c r="N180" i="3"/>
  <c r="M180" i="3"/>
  <c r="L180" i="3"/>
  <c r="K180" i="3"/>
  <c r="J180" i="3"/>
  <c r="I180" i="3"/>
  <c r="AJ180" i="3" s="1"/>
  <c r="H180" i="3"/>
  <c r="G180" i="3"/>
  <c r="F180" i="3"/>
  <c r="E180" i="3"/>
  <c r="N179" i="3"/>
  <c r="M179" i="3"/>
  <c r="L179" i="3"/>
  <c r="K179" i="3"/>
  <c r="J179" i="3"/>
  <c r="I179" i="3"/>
  <c r="AJ179" i="3" s="1"/>
  <c r="H179" i="3"/>
  <c r="G179" i="3"/>
  <c r="F179" i="3"/>
  <c r="E179" i="3"/>
  <c r="N178" i="3"/>
  <c r="M178" i="3"/>
  <c r="L178" i="3"/>
  <c r="K178" i="3"/>
  <c r="J178" i="3"/>
  <c r="I178" i="3"/>
  <c r="AJ178" i="3" s="1"/>
  <c r="H178" i="3"/>
  <c r="G178" i="3"/>
  <c r="F178" i="3"/>
  <c r="E178" i="3"/>
  <c r="N177" i="3"/>
  <c r="M177" i="3"/>
  <c r="L177" i="3"/>
  <c r="K177" i="3"/>
  <c r="J177" i="3"/>
  <c r="I177" i="3"/>
  <c r="AJ177" i="3" s="1"/>
  <c r="H177" i="3"/>
  <c r="G177" i="3"/>
  <c r="F177" i="3"/>
  <c r="E177" i="3"/>
  <c r="N176" i="3"/>
  <c r="M176" i="3"/>
  <c r="L176" i="3"/>
  <c r="K176" i="3"/>
  <c r="J176" i="3"/>
  <c r="I176" i="3"/>
  <c r="AJ176" i="3" s="1"/>
  <c r="H176" i="3"/>
  <c r="G176" i="3"/>
  <c r="F176" i="3"/>
  <c r="E176" i="3"/>
  <c r="N175" i="3"/>
  <c r="M175" i="3"/>
  <c r="L175" i="3"/>
  <c r="K175" i="3"/>
  <c r="J175" i="3"/>
  <c r="I175" i="3"/>
  <c r="AJ175" i="3" s="1"/>
  <c r="H175" i="3"/>
  <c r="G175" i="3"/>
  <c r="F175" i="3"/>
  <c r="E175" i="3"/>
  <c r="N174" i="3"/>
  <c r="M174" i="3"/>
  <c r="L174" i="3"/>
  <c r="K174" i="3"/>
  <c r="J174" i="3"/>
  <c r="I174" i="3"/>
  <c r="AJ174" i="3" s="1"/>
  <c r="H174" i="3"/>
  <c r="G174" i="3"/>
  <c r="F174" i="3"/>
  <c r="E174" i="3"/>
  <c r="N173" i="3"/>
  <c r="M173" i="3"/>
  <c r="L173" i="3"/>
  <c r="K173" i="3"/>
  <c r="J173" i="3"/>
  <c r="I173" i="3"/>
  <c r="AJ173" i="3" s="1"/>
  <c r="H173" i="3"/>
  <c r="G173" i="3"/>
  <c r="F173" i="3"/>
  <c r="E173" i="3"/>
  <c r="N172" i="3"/>
  <c r="M172" i="3"/>
  <c r="L172" i="3"/>
  <c r="K172" i="3"/>
  <c r="J172" i="3"/>
  <c r="I172" i="3"/>
  <c r="AJ172" i="3" s="1"/>
  <c r="H172" i="3"/>
  <c r="G172" i="3"/>
  <c r="F172" i="3"/>
  <c r="E172" i="3"/>
  <c r="N171" i="3"/>
  <c r="M171" i="3"/>
  <c r="L171" i="3"/>
  <c r="K171" i="3"/>
  <c r="J171" i="3"/>
  <c r="I171" i="3"/>
  <c r="AJ171" i="3" s="1"/>
  <c r="H171" i="3"/>
  <c r="G171" i="3"/>
  <c r="F171" i="3"/>
  <c r="E171" i="3"/>
  <c r="N170" i="3"/>
  <c r="M170" i="3"/>
  <c r="L170" i="3"/>
  <c r="K170" i="3"/>
  <c r="J170" i="3"/>
  <c r="I170" i="3"/>
  <c r="AJ170" i="3" s="1"/>
  <c r="H170" i="3"/>
  <c r="G170" i="3"/>
  <c r="F170" i="3"/>
  <c r="E170" i="3"/>
  <c r="N169" i="3"/>
  <c r="M169" i="3"/>
  <c r="L169" i="3"/>
  <c r="K169" i="3"/>
  <c r="J169" i="3"/>
  <c r="I169" i="3"/>
  <c r="AJ169" i="3" s="1"/>
  <c r="H169" i="3"/>
  <c r="G169" i="3"/>
  <c r="F169" i="3"/>
  <c r="E169" i="3"/>
  <c r="N168" i="3"/>
  <c r="M168" i="3"/>
  <c r="L168" i="3"/>
  <c r="K168" i="3"/>
  <c r="J168" i="3"/>
  <c r="I168" i="3"/>
  <c r="AJ168" i="3" s="1"/>
  <c r="H168" i="3"/>
  <c r="G168" i="3"/>
  <c r="F168" i="3"/>
  <c r="E168" i="3"/>
  <c r="N167" i="3"/>
  <c r="M167" i="3"/>
  <c r="L167" i="3"/>
  <c r="K167" i="3"/>
  <c r="J167" i="3"/>
  <c r="I167" i="3"/>
  <c r="AJ167" i="3" s="1"/>
  <c r="H167" i="3"/>
  <c r="G167" i="3"/>
  <c r="F167" i="3"/>
  <c r="E167" i="3"/>
  <c r="N166" i="3"/>
  <c r="M166" i="3"/>
  <c r="L166" i="3"/>
  <c r="K166" i="3"/>
  <c r="J166" i="3"/>
  <c r="I166" i="3"/>
  <c r="AJ166" i="3" s="1"/>
  <c r="H166" i="3"/>
  <c r="G166" i="3"/>
  <c r="F166" i="3"/>
  <c r="E166" i="3"/>
  <c r="N165" i="3"/>
  <c r="M165" i="3"/>
  <c r="L165" i="3"/>
  <c r="K165" i="3"/>
  <c r="J165" i="3"/>
  <c r="I165" i="3"/>
  <c r="AJ165" i="3" s="1"/>
  <c r="H165" i="3"/>
  <c r="G165" i="3"/>
  <c r="F165" i="3"/>
  <c r="E165" i="3"/>
  <c r="N164" i="3"/>
  <c r="M164" i="3"/>
  <c r="L164" i="3"/>
  <c r="K164" i="3"/>
  <c r="J164" i="3"/>
  <c r="I164" i="3"/>
  <c r="AJ164" i="3" s="1"/>
  <c r="H164" i="3"/>
  <c r="G164" i="3"/>
  <c r="F164" i="3"/>
  <c r="E164" i="3"/>
  <c r="N163" i="3"/>
  <c r="M163" i="3"/>
  <c r="L163" i="3"/>
  <c r="K163" i="3"/>
  <c r="J163" i="3"/>
  <c r="I163" i="3"/>
  <c r="AJ163" i="3" s="1"/>
  <c r="H163" i="3"/>
  <c r="G163" i="3"/>
  <c r="F163" i="3"/>
  <c r="E163" i="3"/>
  <c r="N162" i="3"/>
  <c r="M162" i="3"/>
  <c r="L162" i="3"/>
  <c r="K162" i="3"/>
  <c r="J162" i="3"/>
  <c r="I162" i="3"/>
  <c r="AJ162" i="3" s="1"/>
  <c r="H162" i="3"/>
  <c r="G162" i="3"/>
  <c r="F162" i="3"/>
  <c r="E162" i="3"/>
  <c r="N161" i="3"/>
  <c r="M161" i="3"/>
  <c r="L161" i="3"/>
  <c r="K161" i="3"/>
  <c r="J161" i="3"/>
  <c r="I161" i="3"/>
  <c r="AJ161" i="3" s="1"/>
  <c r="H161" i="3"/>
  <c r="G161" i="3"/>
  <c r="F161" i="3"/>
  <c r="E161" i="3"/>
  <c r="N160" i="3"/>
  <c r="M160" i="3"/>
  <c r="L160" i="3"/>
  <c r="K160" i="3"/>
  <c r="J160" i="3"/>
  <c r="I160" i="3"/>
  <c r="AJ160" i="3" s="1"/>
  <c r="H160" i="3"/>
  <c r="G160" i="3"/>
  <c r="F160" i="3"/>
  <c r="E160" i="3"/>
  <c r="N159" i="3"/>
  <c r="M159" i="3"/>
  <c r="L159" i="3"/>
  <c r="K159" i="3"/>
  <c r="J159" i="3"/>
  <c r="I159" i="3"/>
  <c r="AJ159" i="3" s="1"/>
  <c r="H159" i="3"/>
  <c r="G159" i="3"/>
  <c r="F159" i="3"/>
  <c r="E159" i="3"/>
  <c r="N158" i="3"/>
  <c r="M158" i="3"/>
  <c r="L158" i="3"/>
  <c r="K158" i="3"/>
  <c r="J158" i="3"/>
  <c r="I158" i="3"/>
  <c r="AJ158" i="3" s="1"/>
  <c r="H158" i="3"/>
  <c r="G158" i="3"/>
  <c r="F158" i="3"/>
  <c r="E158" i="3"/>
  <c r="N157" i="3"/>
  <c r="M157" i="3"/>
  <c r="L157" i="3"/>
  <c r="K157" i="3"/>
  <c r="J157" i="3"/>
  <c r="I157" i="3"/>
  <c r="AJ157" i="3" s="1"/>
  <c r="H157" i="3"/>
  <c r="G157" i="3"/>
  <c r="F157" i="3"/>
  <c r="E157" i="3"/>
  <c r="N156" i="3"/>
  <c r="M156" i="3"/>
  <c r="L156" i="3"/>
  <c r="K156" i="3"/>
  <c r="J156" i="3"/>
  <c r="I156" i="3"/>
  <c r="AJ156" i="3" s="1"/>
  <c r="H156" i="3"/>
  <c r="G156" i="3"/>
  <c r="F156" i="3"/>
  <c r="E156" i="3"/>
  <c r="N155" i="3"/>
  <c r="M155" i="3"/>
  <c r="L155" i="3"/>
  <c r="K155" i="3"/>
  <c r="J155" i="3"/>
  <c r="I155" i="3"/>
  <c r="AJ155" i="3" s="1"/>
  <c r="H155" i="3"/>
  <c r="G155" i="3"/>
  <c r="F155" i="3"/>
  <c r="E155" i="3"/>
  <c r="N154" i="3"/>
  <c r="M154" i="3"/>
  <c r="L154" i="3"/>
  <c r="K154" i="3"/>
  <c r="J154" i="3"/>
  <c r="I154" i="3"/>
  <c r="AJ154" i="3" s="1"/>
  <c r="H154" i="3"/>
  <c r="G154" i="3"/>
  <c r="F154" i="3"/>
  <c r="E154" i="3"/>
  <c r="N153" i="3"/>
  <c r="M153" i="3"/>
  <c r="L153" i="3"/>
  <c r="K153" i="3"/>
  <c r="J153" i="3"/>
  <c r="I153" i="3"/>
  <c r="AJ153" i="3" s="1"/>
  <c r="H153" i="3"/>
  <c r="G153" i="3"/>
  <c r="F153" i="3"/>
  <c r="E153" i="3"/>
  <c r="N152" i="3"/>
  <c r="M152" i="3"/>
  <c r="L152" i="3"/>
  <c r="K152" i="3"/>
  <c r="J152" i="3"/>
  <c r="I152" i="3"/>
  <c r="AJ152" i="3" s="1"/>
  <c r="H152" i="3"/>
  <c r="G152" i="3"/>
  <c r="F152" i="3"/>
  <c r="E152" i="3"/>
  <c r="N151" i="3"/>
  <c r="M151" i="3"/>
  <c r="L151" i="3"/>
  <c r="K151" i="3"/>
  <c r="J151" i="3"/>
  <c r="I151" i="3"/>
  <c r="AJ151" i="3" s="1"/>
  <c r="H151" i="3"/>
  <c r="G151" i="3"/>
  <c r="F151" i="3"/>
  <c r="E151" i="3"/>
  <c r="N150" i="3"/>
  <c r="M150" i="3"/>
  <c r="L150" i="3"/>
  <c r="K150" i="3"/>
  <c r="J150" i="3"/>
  <c r="I150" i="3"/>
  <c r="AJ150" i="3" s="1"/>
  <c r="H150" i="3"/>
  <c r="G150" i="3"/>
  <c r="F150" i="3"/>
  <c r="E150" i="3"/>
  <c r="N149" i="3"/>
  <c r="M149" i="3"/>
  <c r="L149" i="3"/>
  <c r="K149" i="3"/>
  <c r="J149" i="3"/>
  <c r="I149" i="3"/>
  <c r="AJ149" i="3" s="1"/>
  <c r="H149" i="3"/>
  <c r="G149" i="3"/>
  <c r="F149" i="3"/>
  <c r="E149" i="3"/>
  <c r="N148" i="3"/>
  <c r="M148" i="3"/>
  <c r="L148" i="3"/>
  <c r="K148" i="3"/>
  <c r="J148" i="3"/>
  <c r="I148" i="3"/>
  <c r="AJ148" i="3" s="1"/>
  <c r="H148" i="3"/>
  <c r="G148" i="3"/>
  <c r="F148" i="3"/>
  <c r="E148" i="3"/>
  <c r="N147" i="3"/>
  <c r="M147" i="3"/>
  <c r="L147" i="3"/>
  <c r="K147" i="3"/>
  <c r="J147" i="3"/>
  <c r="I147" i="3"/>
  <c r="AJ147" i="3" s="1"/>
  <c r="H147" i="3"/>
  <c r="G147" i="3"/>
  <c r="F147" i="3"/>
  <c r="E147" i="3"/>
  <c r="N146" i="3"/>
  <c r="M146" i="3"/>
  <c r="L146" i="3"/>
  <c r="K146" i="3"/>
  <c r="J146" i="3"/>
  <c r="I146" i="3"/>
  <c r="AJ146" i="3" s="1"/>
  <c r="H146" i="3"/>
  <c r="G146" i="3"/>
  <c r="F146" i="3"/>
  <c r="E146" i="3"/>
  <c r="N145" i="3"/>
  <c r="M145" i="3"/>
  <c r="L145" i="3"/>
  <c r="K145" i="3"/>
  <c r="J145" i="3"/>
  <c r="I145" i="3"/>
  <c r="AJ145" i="3" s="1"/>
  <c r="H145" i="3"/>
  <c r="G145" i="3"/>
  <c r="F145" i="3"/>
  <c r="E145" i="3"/>
  <c r="N144" i="3"/>
  <c r="M144" i="3"/>
  <c r="L144" i="3"/>
  <c r="K144" i="3"/>
  <c r="J144" i="3"/>
  <c r="I144" i="3"/>
  <c r="AJ144" i="3" s="1"/>
  <c r="H144" i="3"/>
  <c r="G144" i="3"/>
  <c r="F144" i="3"/>
  <c r="E144" i="3"/>
  <c r="N143" i="3"/>
  <c r="M143" i="3"/>
  <c r="L143" i="3"/>
  <c r="K143" i="3"/>
  <c r="J143" i="3"/>
  <c r="I143" i="3"/>
  <c r="AJ143" i="3" s="1"/>
  <c r="H143" i="3"/>
  <c r="G143" i="3"/>
  <c r="F143" i="3"/>
  <c r="E143" i="3"/>
  <c r="N142" i="3"/>
  <c r="M142" i="3"/>
  <c r="L142" i="3"/>
  <c r="K142" i="3"/>
  <c r="J142" i="3"/>
  <c r="I142" i="3"/>
  <c r="AJ142" i="3" s="1"/>
  <c r="H142" i="3"/>
  <c r="G142" i="3"/>
  <c r="F142" i="3"/>
  <c r="E142" i="3"/>
  <c r="N141" i="3"/>
  <c r="M141" i="3"/>
  <c r="L141" i="3"/>
  <c r="K141" i="3"/>
  <c r="J141" i="3"/>
  <c r="I141" i="3"/>
  <c r="AJ141" i="3" s="1"/>
  <c r="H141" i="3"/>
  <c r="G141" i="3"/>
  <c r="F141" i="3"/>
  <c r="E141" i="3"/>
  <c r="N140" i="3"/>
  <c r="M140" i="3"/>
  <c r="L140" i="3"/>
  <c r="K140" i="3"/>
  <c r="J140" i="3"/>
  <c r="AI140" i="3" s="1"/>
  <c r="I140" i="3"/>
  <c r="AJ140" i="3" s="1"/>
  <c r="H140" i="3"/>
  <c r="G140" i="3"/>
  <c r="F140" i="3"/>
  <c r="E140" i="3"/>
  <c r="N139" i="3"/>
  <c r="M139" i="3"/>
  <c r="L139" i="3"/>
  <c r="K139" i="3"/>
  <c r="J139" i="3"/>
  <c r="I139" i="3"/>
  <c r="AJ139" i="3" s="1"/>
  <c r="H139" i="3"/>
  <c r="G139" i="3"/>
  <c r="F139" i="3"/>
  <c r="E139" i="3"/>
  <c r="N138" i="3"/>
  <c r="M138" i="3"/>
  <c r="L138" i="3"/>
  <c r="K138" i="3"/>
  <c r="J138" i="3"/>
  <c r="I138" i="3"/>
  <c r="AJ138" i="3" s="1"/>
  <c r="H138" i="3"/>
  <c r="G138" i="3"/>
  <c r="F138" i="3"/>
  <c r="E138" i="3"/>
  <c r="N137" i="3"/>
  <c r="M137" i="3"/>
  <c r="L137" i="3"/>
  <c r="K137" i="3"/>
  <c r="J137" i="3"/>
  <c r="I137" i="3"/>
  <c r="AJ137" i="3" s="1"/>
  <c r="H137" i="3"/>
  <c r="G137" i="3"/>
  <c r="F137" i="3"/>
  <c r="E137" i="3"/>
  <c r="N136" i="3"/>
  <c r="M136" i="3"/>
  <c r="L136" i="3"/>
  <c r="K136" i="3"/>
  <c r="J136" i="3"/>
  <c r="I136" i="3"/>
  <c r="AJ136" i="3" s="1"/>
  <c r="H136" i="3"/>
  <c r="G136" i="3"/>
  <c r="F136" i="3"/>
  <c r="E136" i="3"/>
  <c r="N135" i="3"/>
  <c r="M135" i="3"/>
  <c r="L135" i="3"/>
  <c r="K135" i="3"/>
  <c r="J135" i="3"/>
  <c r="I135" i="3"/>
  <c r="AJ135" i="3" s="1"/>
  <c r="H135" i="3"/>
  <c r="G135" i="3"/>
  <c r="F135" i="3"/>
  <c r="E135" i="3"/>
  <c r="N134" i="3"/>
  <c r="M134" i="3"/>
  <c r="L134" i="3"/>
  <c r="K134" i="3"/>
  <c r="J134" i="3"/>
  <c r="I134" i="3"/>
  <c r="AJ134" i="3" s="1"/>
  <c r="H134" i="3"/>
  <c r="G134" i="3"/>
  <c r="F134" i="3"/>
  <c r="E134" i="3"/>
  <c r="N133" i="3"/>
  <c r="M133" i="3"/>
  <c r="L133" i="3"/>
  <c r="K133" i="3"/>
  <c r="J133" i="3"/>
  <c r="I133" i="3"/>
  <c r="AJ133" i="3" s="1"/>
  <c r="H133" i="3"/>
  <c r="G133" i="3"/>
  <c r="F133" i="3"/>
  <c r="E133" i="3"/>
  <c r="N132" i="3"/>
  <c r="M132" i="3"/>
  <c r="L132" i="3"/>
  <c r="K132" i="3"/>
  <c r="J132" i="3"/>
  <c r="I132" i="3"/>
  <c r="AJ132" i="3" s="1"/>
  <c r="H132" i="3"/>
  <c r="G132" i="3"/>
  <c r="F132" i="3"/>
  <c r="E132" i="3"/>
  <c r="N131" i="3"/>
  <c r="M131" i="3"/>
  <c r="L131" i="3"/>
  <c r="K131" i="3"/>
  <c r="J131" i="3"/>
  <c r="I131" i="3"/>
  <c r="AJ131" i="3" s="1"/>
  <c r="H131" i="3"/>
  <c r="G131" i="3"/>
  <c r="F131" i="3"/>
  <c r="E131" i="3"/>
  <c r="N130" i="3"/>
  <c r="M130" i="3"/>
  <c r="L130" i="3"/>
  <c r="K130" i="3"/>
  <c r="J130" i="3"/>
  <c r="I130" i="3"/>
  <c r="AJ130" i="3" s="1"/>
  <c r="H130" i="3"/>
  <c r="G130" i="3"/>
  <c r="F130" i="3"/>
  <c r="E130" i="3"/>
  <c r="N129" i="3"/>
  <c r="M129" i="3"/>
  <c r="L129" i="3"/>
  <c r="K129" i="3"/>
  <c r="J129" i="3"/>
  <c r="I129" i="3"/>
  <c r="AJ129" i="3" s="1"/>
  <c r="H129" i="3"/>
  <c r="G129" i="3"/>
  <c r="F129" i="3"/>
  <c r="E129" i="3"/>
  <c r="N128" i="3"/>
  <c r="M128" i="3"/>
  <c r="L128" i="3"/>
  <c r="K128" i="3"/>
  <c r="J128" i="3"/>
  <c r="I128" i="3"/>
  <c r="AJ128" i="3" s="1"/>
  <c r="H128" i="3"/>
  <c r="G128" i="3"/>
  <c r="F128" i="3"/>
  <c r="E128" i="3"/>
  <c r="N127" i="3"/>
  <c r="M127" i="3"/>
  <c r="L127" i="3"/>
  <c r="K127" i="3"/>
  <c r="J127" i="3"/>
  <c r="I127" i="3"/>
  <c r="AJ127" i="3" s="1"/>
  <c r="H127" i="3"/>
  <c r="G127" i="3"/>
  <c r="F127" i="3"/>
  <c r="E127" i="3"/>
  <c r="N126" i="3"/>
  <c r="M126" i="3"/>
  <c r="L126" i="3"/>
  <c r="K126" i="3"/>
  <c r="J126" i="3"/>
  <c r="I126" i="3"/>
  <c r="AJ126" i="3" s="1"/>
  <c r="H126" i="3"/>
  <c r="G126" i="3"/>
  <c r="F126" i="3"/>
  <c r="E126" i="3"/>
  <c r="N125" i="3"/>
  <c r="M125" i="3"/>
  <c r="L125" i="3"/>
  <c r="K125" i="3"/>
  <c r="J125" i="3"/>
  <c r="I125" i="3"/>
  <c r="AJ125" i="3" s="1"/>
  <c r="H125" i="3"/>
  <c r="G125" i="3"/>
  <c r="F125" i="3"/>
  <c r="E125" i="3"/>
  <c r="N124" i="3"/>
  <c r="M124" i="3"/>
  <c r="L124" i="3"/>
  <c r="K124" i="3"/>
  <c r="J124" i="3"/>
  <c r="I124" i="3"/>
  <c r="AJ124" i="3" s="1"/>
  <c r="H124" i="3"/>
  <c r="G124" i="3"/>
  <c r="F124" i="3"/>
  <c r="E124" i="3"/>
  <c r="N123" i="3"/>
  <c r="M123" i="3"/>
  <c r="L123" i="3"/>
  <c r="K123" i="3"/>
  <c r="J123" i="3"/>
  <c r="I123" i="3"/>
  <c r="AJ123" i="3" s="1"/>
  <c r="H123" i="3"/>
  <c r="G123" i="3"/>
  <c r="F123" i="3"/>
  <c r="E123" i="3"/>
  <c r="N122" i="3"/>
  <c r="M122" i="3"/>
  <c r="L122" i="3"/>
  <c r="K122" i="3"/>
  <c r="J122" i="3"/>
  <c r="I122" i="3"/>
  <c r="AJ122" i="3" s="1"/>
  <c r="H122" i="3"/>
  <c r="G122" i="3"/>
  <c r="F122" i="3"/>
  <c r="E122" i="3"/>
  <c r="N121" i="3"/>
  <c r="M121" i="3"/>
  <c r="L121" i="3"/>
  <c r="K121" i="3"/>
  <c r="J121" i="3"/>
  <c r="I121" i="3"/>
  <c r="AJ121" i="3" s="1"/>
  <c r="H121" i="3"/>
  <c r="G121" i="3"/>
  <c r="F121" i="3"/>
  <c r="E121" i="3"/>
  <c r="N120" i="3"/>
  <c r="M120" i="3"/>
  <c r="L120" i="3"/>
  <c r="K120" i="3"/>
  <c r="J120" i="3"/>
  <c r="I120" i="3"/>
  <c r="AJ120" i="3" s="1"/>
  <c r="H120" i="3"/>
  <c r="G120" i="3"/>
  <c r="F120" i="3"/>
  <c r="E120" i="3"/>
  <c r="N119" i="3"/>
  <c r="M119" i="3"/>
  <c r="L119" i="3"/>
  <c r="K119" i="3"/>
  <c r="J119" i="3"/>
  <c r="I119" i="3"/>
  <c r="AJ119" i="3" s="1"/>
  <c r="H119" i="3"/>
  <c r="G119" i="3"/>
  <c r="F119" i="3"/>
  <c r="E119" i="3"/>
  <c r="N118" i="3"/>
  <c r="M118" i="3"/>
  <c r="L118" i="3"/>
  <c r="K118" i="3"/>
  <c r="J118" i="3"/>
  <c r="I118" i="3"/>
  <c r="AJ118" i="3" s="1"/>
  <c r="H118" i="3"/>
  <c r="G118" i="3"/>
  <c r="F118" i="3"/>
  <c r="E118" i="3"/>
  <c r="N117" i="3"/>
  <c r="M117" i="3"/>
  <c r="L117" i="3"/>
  <c r="K117" i="3"/>
  <c r="J117" i="3"/>
  <c r="I117" i="3"/>
  <c r="AJ117" i="3" s="1"/>
  <c r="H117" i="3"/>
  <c r="G117" i="3"/>
  <c r="F117" i="3"/>
  <c r="E117" i="3"/>
  <c r="N116" i="3"/>
  <c r="M116" i="3"/>
  <c r="L116" i="3"/>
  <c r="K116" i="3"/>
  <c r="J116" i="3"/>
  <c r="I116" i="3"/>
  <c r="AJ116" i="3" s="1"/>
  <c r="H116" i="3"/>
  <c r="G116" i="3"/>
  <c r="F116" i="3"/>
  <c r="E116" i="3"/>
  <c r="N115" i="3"/>
  <c r="M115" i="3"/>
  <c r="L115" i="3"/>
  <c r="K115" i="3"/>
  <c r="J115" i="3"/>
  <c r="I115" i="3"/>
  <c r="AJ115" i="3" s="1"/>
  <c r="H115" i="3"/>
  <c r="G115" i="3"/>
  <c r="F115" i="3"/>
  <c r="E115" i="3"/>
  <c r="N114" i="3"/>
  <c r="M114" i="3"/>
  <c r="L114" i="3"/>
  <c r="K114" i="3"/>
  <c r="J114" i="3"/>
  <c r="I114" i="3"/>
  <c r="AJ114" i="3" s="1"/>
  <c r="H114" i="3"/>
  <c r="G114" i="3"/>
  <c r="F114" i="3"/>
  <c r="E114" i="3"/>
  <c r="N113" i="3"/>
  <c r="M113" i="3"/>
  <c r="L113" i="3"/>
  <c r="K113" i="3"/>
  <c r="J113" i="3"/>
  <c r="I113" i="3"/>
  <c r="AJ113" i="3" s="1"/>
  <c r="H113" i="3"/>
  <c r="G113" i="3"/>
  <c r="F113" i="3"/>
  <c r="E113" i="3"/>
  <c r="N112" i="3"/>
  <c r="M112" i="3"/>
  <c r="L112" i="3"/>
  <c r="K112" i="3"/>
  <c r="J112" i="3"/>
  <c r="I112" i="3"/>
  <c r="AJ112" i="3" s="1"/>
  <c r="H112" i="3"/>
  <c r="G112" i="3"/>
  <c r="F112" i="3"/>
  <c r="E112" i="3"/>
  <c r="N111" i="3"/>
  <c r="M111" i="3"/>
  <c r="L111" i="3"/>
  <c r="K111" i="3"/>
  <c r="J111" i="3"/>
  <c r="I111" i="3"/>
  <c r="AJ111" i="3" s="1"/>
  <c r="H111" i="3"/>
  <c r="G111" i="3"/>
  <c r="F111" i="3"/>
  <c r="E111" i="3"/>
  <c r="N110" i="3"/>
  <c r="M110" i="3"/>
  <c r="L110" i="3"/>
  <c r="K110" i="3"/>
  <c r="J110" i="3"/>
  <c r="I110" i="3"/>
  <c r="AJ110" i="3" s="1"/>
  <c r="H110" i="3"/>
  <c r="G110" i="3"/>
  <c r="F110" i="3"/>
  <c r="E110" i="3"/>
  <c r="N109" i="3"/>
  <c r="M109" i="3"/>
  <c r="L109" i="3"/>
  <c r="K109" i="3"/>
  <c r="J109" i="3"/>
  <c r="I109" i="3"/>
  <c r="AJ109" i="3" s="1"/>
  <c r="H109" i="3"/>
  <c r="G109" i="3"/>
  <c r="F109" i="3"/>
  <c r="E109" i="3"/>
  <c r="N108" i="3"/>
  <c r="M108" i="3"/>
  <c r="L108" i="3"/>
  <c r="K108" i="3"/>
  <c r="J108" i="3"/>
  <c r="I108" i="3"/>
  <c r="AJ108" i="3" s="1"/>
  <c r="H108" i="3"/>
  <c r="G108" i="3"/>
  <c r="F108" i="3"/>
  <c r="E108" i="3"/>
  <c r="N107" i="3"/>
  <c r="M107" i="3"/>
  <c r="L107" i="3"/>
  <c r="K107" i="3"/>
  <c r="J107" i="3"/>
  <c r="I107" i="3"/>
  <c r="AJ107" i="3" s="1"/>
  <c r="H107" i="3"/>
  <c r="G107" i="3"/>
  <c r="F107" i="3"/>
  <c r="E107" i="3"/>
  <c r="N106" i="3"/>
  <c r="M106" i="3"/>
  <c r="L106" i="3"/>
  <c r="K106" i="3"/>
  <c r="J106" i="3"/>
  <c r="I106" i="3"/>
  <c r="AJ106" i="3" s="1"/>
  <c r="H106" i="3"/>
  <c r="G106" i="3"/>
  <c r="F106" i="3"/>
  <c r="E106" i="3"/>
  <c r="N105" i="3"/>
  <c r="M105" i="3"/>
  <c r="L105" i="3"/>
  <c r="K105" i="3"/>
  <c r="J105" i="3"/>
  <c r="I105" i="3"/>
  <c r="AJ105" i="3" s="1"/>
  <c r="H105" i="3"/>
  <c r="G105" i="3"/>
  <c r="F105" i="3"/>
  <c r="E105" i="3"/>
  <c r="N104" i="3"/>
  <c r="M104" i="3"/>
  <c r="L104" i="3"/>
  <c r="K104" i="3"/>
  <c r="J104" i="3"/>
  <c r="I104" i="3"/>
  <c r="AJ104" i="3" s="1"/>
  <c r="H104" i="3"/>
  <c r="G104" i="3"/>
  <c r="F104" i="3"/>
  <c r="E104" i="3"/>
  <c r="N103" i="3"/>
  <c r="M103" i="3"/>
  <c r="L103" i="3"/>
  <c r="K103" i="3"/>
  <c r="J103" i="3"/>
  <c r="I103" i="3"/>
  <c r="AJ103" i="3" s="1"/>
  <c r="H103" i="3"/>
  <c r="G103" i="3"/>
  <c r="F103" i="3"/>
  <c r="E103" i="3"/>
  <c r="N102" i="3"/>
  <c r="M102" i="3"/>
  <c r="L102" i="3"/>
  <c r="K102" i="3"/>
  <c r="J102" i="3"/>
  <c r="I102" i="3"/>
  <c r="AJ102" i="3" s="1"/>
  <c r="H102" i="3"/>
  <c r="G102" i="3"/>
  <c r="F102" i="3"/>
  <c r="E102" i="3"/>
  <c r="N101" i="3"/>
  <c r="M101" i="3"/>
  <c r="L101" i="3"/>
  <c r="K101" i="3"/>
  <c r="J101" i="3"/>
  <c r="I101" i="3"/>
  <c r="AJ101" i="3" s="1"/>
  <c r="H101" i="3"/>
  <c r="G101" i="3"/>
  <c r="F101" i="3"/>
  <c r="E101" i="3"/>
  <c r="N100" i="3"/>
  <c r="M100" i="3"/>
  <c r="L100" i="3"/>
  <c r="K100" i="3"/>
  <c r="J100" i="3"/>
  <c r="I100" i="3"/>
  <c r="AJ100" i="3" s="1"/>
  <c r="H100" i="3"/>
  <c r="G100" i="3"/>
  <c r="F100" i="3"/>
  <c r="E100" i="3"/>
  <c r="N99" i="3"/>
  <c r="M99" i="3"/>
  <c r="L99" i="3"/>
  <c r="K99" i="3"/>
  <c r="J99" i="3"/>
  <c r="I99" i="3"/>
  <c r="AJ99" i="3" s="1"/>
  <c r="H99" i="3"/>
  <c r="G99" i="3"/>
  <c r="F99" i="3"/>
  <c r="E99" i="3"/>
  <c r="N98" i="3"/>
  <c r="M98" i="3"/>
  <c r="L98" i="3"/>
  <c r="K98" i="3"/>
  <c r="J98" i="3"/>
  <c r="I98" i="3"/>
  <c r="AJ98" i="3" s="1"/>
  <c r="H98" i="3"/>
  <c r="G98" i="3"/>
  <c r="F98" i="3"/>
  <c r="E98" i="3"/>
  <c r="N97" i="3"/>
  <c r="M97" i="3"/>
  <c r="L97" i="3"/>
  <c r="K97" i="3"/>
  <c r="J97" i="3"/>
  <c r="I97" i="3"/>
  <c r="AJ97" i="3" s="1"/>
  <c r="H97" i="3"/>
  <c r="G97" i="3"/>
  <c r="F97" i="3"/>
  <c r="E97" i="3"/>
  <c r="N96" i="3"/>
  <c r="M96" i="3"/>
  <c r="L96" i="3"/>
  <c r="K96" i="3"/>
  <c r="J96" i="3"/>
  <c r="I96" i="3"/>
  <c r="AJ96" i="3" s="1"/>
  <c r="H96" i="3"/>
  <c r="G96" i="3"/>
  <c r="F96" i="3"/>
  <c r="E96" i="3"/>
  <c r="N95" i="3"/>
  <c r="M95" i="3"/>
  <c r="L95" i="3"/>
  <c r="K95" i="3"/>
  <c r="J95" i="3"/>
  <c r="I95" i="3"/>
  <c r="AJ95" i="3" s="1"/>
  <c r="H95" i="3"/>
  <c r="G95" i="3"/>
  <c r="F95" i="3"/>
  <c r="E95" i="3"/>
  <c r="N94" i="3"/>
  <c r="M94" i="3"/>
  <c r="L94" i="3"/>
  <c r="K94" i="3"/>
  <c r="J94" i="3"/>
  <c r="I94" i="3"/>
  <c r="AJ94" i="3" s="1"/>
  <c r="H94" i="3"/>
  <c r="G94" i="3"/>
  <c r="F94" i="3"/>
  <c r="E94" i="3"/>
  <c r="N93" i="3"/>
  <c r="M93" i="3"/>
  <c r="L93" i="3"/>
  <c r="K93" i="3"/>
  <c r="J93" i="3"/>
  <c r="I93" i="3"/>
  <c r="AJ93" i="3" s="1"/>
  <c r="H93" i="3"/>
  <c r="G93" i="3"/>
  <c r="F93" i="3"/>
  <c r="E93" i="3"/>
  <c r="N92" i="3"/>
  <c r="M92" i="3"/>
  <c r="L92" i="3"/>
  <c r="K92" i="3"/>
  <c r="J92" i="3"/>
  <c r="I92" i="3"/>
  <c r="AJ92" i="3" s="1"/>
  <c r="H92" i="3"/>
  <c r="G92" i="3"/>
  <c r="F92" i="3"/>
  <c r="E92" i="3"/>
  <c r="N91" i="3"/>
  <c r="M91" i="3"/>
  <c r="L91" i="3"/>
  <c r="K91" i="3"/>
  <c r="J91" i="3"/>
  <c r="I91" i="3"/>
  <c r="AJ91" i="3" s="1"/>
  <c r="H91" i="3"/>
  <c r="G91" i="3"/>
  <c r="F91" i="3"/>
  <c r="E91" i="3"/>
  <c r="N90" i="3"/>
  <c r="M90" i="3"/>
  <c r="L90" i="3"/>
  <c r="K90" i="3"/>
  <c r="J90" i="3"/>
  <c r="I90" i="3"/>
  <c r="AJ90" i="3" s="1"/>
  <c r="H90" i="3"/>
  <c r="G90" i="3"/>
  <c r="F90" i="3"/>
  <c r="E90" i="3"/>
  <c r="N89" i="3"/>
  <c r="M89" i="3"/>
  <c r="L89" i="3"/>
  <c r="K89" i="3"/>
  <c r="J89" i="3"/>
  <c r="I89" i="3"/>
  <c r="AJ89" i="3" s="1"/>
  <c r="H89" i="3"/>
  <c r="G89" i="3"/>
  <c r="F89" i="3"/>
  <c r="E89" i="3"/>
  <c r="N88" i="3"/>
  <c r="M88" i="3"/>
  <c r="L88" i="3"/>
  <c r="K88" i="3"/>
  <c r="J88" i="3"/>
  <c r="I88" i="3"/>
  <c r="AJ88" i="3" s="1"/>
  <c r="H88" i="3"/>
  <c r="G88" i="3"/>
  <c r="F88" i="3"/>
  <c r="E88" i="3"/>
  <c r="N87" i="3"/>
  <c r="M87" i="3"/>
  <c r="L87" i="3"/>
  <c r="K87" i="3"/>
  <c r="J87" i="3"/>
  <c r="I87" i="3"/>
  <c r="AJ87" i="3" s="1"/>
  <c r="H87" i="3"/>
  <c r="G87" i="3"/>
  <c r="F87" i="3"/>
  <c r="E87" i="3"/>
  <c r="N86" i="3"/>
  <c r="M86" i="3"/>
  <c r="L86" i="3"/>
  <c r="K86" i="3"/>
  <c r="J86" i="3"/>
  <c r="I86" i="3"/>
  <c r="AJ86" i="3" s="1"/>
  <c r="H86" i="3"/>
  <c r="G86" i="3"/>
  <c r="F86" i="3"/>
  <c r="E86" i="3"/>
  <c r="N85" i="3"/>
  <c r="M85" i="3"/>
  <c r="L85" i="3"/>
  <c r="K85" i="3"/>
  <c r="J85" i="3"/>
  <c r="I85" i="3"/>
  <c r="AJ85" i="3" s="1"/>
  <c r="H85" i="3"/>
  <c r="G85" i="3"/>
  <c r="F85" i="3"/>
  <c r="E85" i="3"/>
  <c r="N84" i="3"/>
  <c r="M84" i="3"/>
  <c r="L84" i="3"/>
  <c r="K84" i="3"/>
  <c r="J84" i="3"/>
  <c r="I84" i="3"/>
  <c r="AJ84" i="3" s="1"/>
  <c r="H84" i="3"/>
  <c r="G84" i="3"/>
  <c r="F84" i="3"/>
  <c r="E84" i="3"/>
  <c r="N83" i="3"/>
  <c r="M83" i="3"/>
  <c r="L83" i="3"/>
  <c r="K83" i="3"/>
  <c r="J83" i="3"/>
  <c r="I83" i="3"/>
  <c r="AJ83" i="3" s="1"/>
  <c r="H83" i="3"/>
  <c r="G83" i="3"/>
  <c r="F83" i="3"/>
  <c r="E83" i="3"/>
  <c r="N82" i="3"/>
  <c r="M82" i="3"/>
  <c r="L82" i="3"/>
  <c r="K82" i="3"/>
  <c r="J82" i="3"/>
  <c r="I82" i="3"/>
  <c r="AJ82" i="3" s="1"/>
  <c r="H82" i="3"/>
  <c r="G82" i="3"/>
  <c r="F82" i="3"/>
  <c r="E82" i="3"/>
  <c r="N81" i="3"/>
  <c r="M81" i="3"/>
  <c r="L81" i="3"/>
  <c r="K81" i="3"/>
  <c r="J81" i="3"/>
  <c r="I81" i="3"/>
  <c r="AJ81" i="3" s="1"/>
  <c r="H81" i="3"/>
  <c r="G81" i="3"/>
  <c r="F81" i="3"/>
  <c r="E81" i="3"/>
  <c r="N80" i="3"/>
  <c r="M80" i="3"/>
  <c r="L80" i="3"/>
  <c r="K80" i="3"/>
  <c r="J80" i="3"/>
  <c r="I80" i="3"/>
  <c r="AJ80" i="3" s="1"/>
  <c r="H80" i="3"/>
  <c r="G80" i="3"/>
  <c r="F80" i="3"/>
  <c r="E80" i="3"/>
  <c r="N79" i="3"/>
  <c r="M79" i="3"/>
  <c r="L79" i="3"/>
  <c r="K79" i="3"/>
  <c r="J79" i="3"/>
  <c r="I79" i="3"/>
  <c r="AJ79" i="3" s="1"/>
  <c r="H79" i="3"/>
  <c r="G79" i="3"/>
  <c r="F79" i="3"/>
  <c r="E79" i="3"/>
  <c r="N78" i="3"/>
  <c r="M78" i="3"/>
  <c r="L78" i="3"/>
  <c r="K78" i="3"/>
  <c r="J78" i="3"/>
  <c r="I78" i="3"/>
  <c r="AJ78" i="3" s="1"/>
  <c r="H78" i="3"/>
  <c r="G78" i="3"/>
  <c r="F78" i="3"/>
  <c r="E78" i="3"/>
  <c r="N77" i="3"/>
  <c r="M77" i="3"/>
  <c r="L77" i="3"/>
  <c r="K77" i="3"/>
  <c r="J77" i="3"/>
  <c r="I77" i="3"/>
  <c r="AJ77" i="3" s="1"/>
  <c r="H77" i="3"/>
  <c r="G77" i="3"/>
  <c r="F77" i="3"/>
  <c r="E77" i="3"/>
  <c r="N76" i="3"/>
  <c r="M76" i="3"/>
  <c r="L76" i="3"/>
  <c r="K76" i="3"/>
  <c r="J76" i="3"/>
  <c r="I76" i="3"/>
  <c r="AJ76" i="3" s="1"/>
  <c r="H76" i="3"/>
  <c r="G76" i="3"/>
  <c r="F76" i="3"/>
  <c r="E76" i="3"/>
  <c r="N75" i="3"/>
  <c r="M75" i="3"/>
  <c r="L75" i="3"/>
  <c r="K75" i="3"/>
  <c r="J75" i="3"/>
  <c r="I75" i="3"/>
  <c r="AJ75" i="3" s="1"/>
  <c r="H75" i="3"/>
  <c r="G75" i="3"/>
  <c r="F75" i="3"/>
  <c r="E75" i="3"/>
  <c r="N74" i="3"/>
  <c r="M74" i="3"/>
  <c r="L74" i="3"/>
  <c r="K74" i="3"/>
  <c r="J74" i="3"/>
  <c r="I74" i="3"/>
  <c r="AJ74" i="3" s="1"/>
  <c r="H74" i="3"/>
  <c r="G74" i="3"/>
  <c r="F74" i="3"/>
  <c r="E74" i="3"/>
  <c r="N73" i="3"/>
  <c r="M73" i="3"/>
  <c r="L73" i="3"/>
  <c r="K73" i="3"/>
  <c r="J73" i="3"/>
  <c r="I73" i="3"/>
  <c r="AJ73" i="3" s="1"/>
  <c r="H73" i="3"/>
  <c r="G73" i="3"/>
  <c r="F73" i="3"/>
  <c r="E73" i="3"/>
  <c r="N72" i="3"/>
  <c r="M72" i="3"/>
  <c r="L72" i="3"/>
  <c r="K72" i="3"/>
  <c r="J72" i="3"/>
  <c r="I72" i="3"/>
  <c r="AJ72" i="3" s="1"/>
  <c r="H72" i="3"/>
  <c r="G72" i="3"/>
  <c r="F72" i="3"/>
  <c r="E72" i="3"/>
  <c r="N71" i="3"/>
  <c r="M71" i="3"/>
  <c r="L71" i="3"/>
  <c r="K71" i="3"/>
  <c r="J71" i="3"/>
  <c r="I71" i="3"/>
  <c r="AJ71" i="3" s="1"/>
  <c r="H71" i="3"/>
  <c r="G71" i="3"/>
  <c r="F71" i="3"/>
  <c r="E71" i="3"/>
  <c r="N70" i="3"/>
  <c r="M70" i="3"/>
  <c r="L70" i="3"/>
  <c r="K70" i="3"/>
  <c r="J70" i="3"/>
  <c r="I70" i="3"/>
  <c r="AJ70" i="3" s="1"/>
  <c r="H70" i="3"/>
  <c r="G70" i="3"/>
  <c r="F70" i="3"/>
  <c r="E70" i="3"/>
  <c r="N69" i="3"/>
  <c r="M69" i="3"/>
  <c r="L69" i="3"/>
  <c r="K69" i="3"/>
  <c r="J69" i="3"/>
  <c r="I69" i="3"/>
  <c r="AJ69" i="3" s="1"/>
  <c r="H69" i="3"/>
  <c r="G69" i="3"/>
  <c r="F69" i="3"/>
  <c r="E69" i="3"/>
  <c r="N68" i="3"/>
  <c r="M68" i="3"/>
  <c r="L68" i="3"/>
  <c r="K68" i="3"/>
  <c r="J68" i="3"/>
  <c r="I68" i="3"/>
  <c r="AJ68" i="3" s="1"/>
  <c r="H68" i="3"/>
  <c r="G68" i="3"/>
  <c r="F68" i="3"/>
  <c r="E68" i="3"/>
  <c r="N67" i="3"/>
  <c r="M67" i="3"/>
  <c r="L67" i="3"/>
  <c r="K67" i="3"/>
  <c r="J67" i="3"/>
  <c r="I67" i="3"/>
  <c r="AJ67" i="3" s="1"/>
  <c r="H67" i="3"/>
  <c r="G67" i="3"/>
  <c r="F67" i="3"/>
  <c r="E67" i="3"/>
  <c r="N66" i="3"/>
  <c r="M66" i="3"/>
  <c r="L66" i="3"/>
  <c r="K66" i="3"/>
  <c r="J66" i="3"/>
  <c r="I66" i="3"/>
  <c r="AJ66" i="3" s="1"/>
  <c r="H66" i="3"/>
  <c r="G66" i="3"/>
  <c r="F66" i="3"/>
  <c r="E66" i="3"/>
  <c r="N65" i="3"/>
  <c r="M65" i="3"/>
  <c r="L65" i="3"/>
  <c r="K65" i="3"/>
  <c r="J65" i="3"/>
  <c r="I65" i="3"/>
  <c r="AJ65" i="3" s="1"/>
  <c r="H65" i="3"/>
  <c r="G65" i="3"/>
  <c r="F65" i="3"/>
  <c r="E65" i="3"/>
  <c r="N64" i="3"/>
  <c r="M64" i="3"/>
  <c r="L64" i="3"/>
  <c r="K64" i="3"/>
  <c r="J64" i="3"/>
  <c r="I64" i="3"/>
  <c r="AJ64" i="3" s="1"/>
  <c r="H64" i="3"/>
  <c r="G64" i="3"/>
  <c r="F64" i="3"/>
  <c r="E64" i="3"/>
  <c r="N63" i="3"/>
  <c r="M63" i="3"/>
  <c r="L63" i="3"/>
  <c r="K63" i="3"/>
  <c r="J63" i="3"/>
  <c r="I63" i="3"/>
  <c r="AJ63" i="3" s="1"/>
  <c r="H63" i="3"/>
  <c r="G63" i="3"/>
  <c r="F63" i="3"/>
  <c r="E63" i="3"/>
  <c r="N62" i="3"/>
  <c r="M62" i="3"/>
  <c r="L62" i="3"/>
  <c r="K62" i="3"/>
  <c r="J62" i="3"/>
  <c r="I62" i="3"/>
  <c r="AJ62" i="3" s="1"/>
  <c r="H62" i="3"/>
  <c r="G62" i="3"/>
  <c r="F62" i="3"/>
  <c r="E62" i="3"/>
  <c r="N61" i="3"/>
  <c r="M61" i="3"/>
  <c r="L61" i="3"/>
  <c r="K61" i="3"/>
  <c r="J61" i="3"/>
  <c r="I61" i="3"/>
  <c r="AJ61" i="3" s="1"/>
  <c r="H61" i="3"/>
  <c r="G61" i="3"/>
  <c r="F61" i="3"/>
  <c r="E61" i="3"/>
  <c r="N60" i="3"/>
  <c r="M60" i="3"/>
  <c r="L60" i="3"/>
  <c r="K60" i="3"/>
  <c r="J60" i="3"/>
  <c r="I60" i="3"/>
  <c r="AJ60" i="3" s="1"/>
  <c r="H60" i="3"/>
  <c r="G60" i="3"/>
  <c r="F60" i="3"/>
  <c r="E60" i="3"/>
  <c r="N59" i="3"/>
  <c r="M59" i="3"/>
  <c r="L59" i="3"/>
  <c r="K59" i="3"/>
  <c r="J59" i="3"/>
  <c r="I59" i="3"/>
  <c r="AJ59" i="3" s="1"/>
  <c r="H59" i="3"/>
  <c r="G59" i="3"/>
  <c r="F59" i="3"/>
  <c r="E59" i="3"/>
  <c r="N58" i="3"/>
  <c r="M58" i="3"/>
  <c r="L58" i="3"/>
  <c r="K58" i="3"/>
  <c r="J58" i="3"/>
  <c r="I58" i="3"/>
  <c r="AJ58" i="3" s="1"/>
  <c r="H58" i="3"/>
  <c r="G58" i="3"/>
  <c r="F58" i="3"/>
  <c r="E58" i="3"/>
  <c r="N57" i="3"/>
  <c r="M57" i="3"/>
  <c r="L57" i="3"/>
  <c r="K57" i="3"/>
  <c r="J57" i="3"/>
  <c r="I57" i="3"/>
  <c r="AJ57" i="3" s="1"/>
  <c r="H57" i="3"/>
  <c r="G57" i="3"/>
  <c r="F57" i="3"/>
  <c r="E57" i="3"/>
  <c r="N56" i="3"/>
  <c r="M56" i="3"/>
  <c r="L56" i="3"/>
  <c r="K56" i="3"/>
  <c r="J56" i="3"/>
  <c r="I56" i="3"/>
  <c r="AJ56" i="3" s="1"/>
  <c r="H56" i="3"/>
  <c r="G56" i="3"/>
  <c r="F56" i="3"/>
  <c r="E56" i="3"/>
  <c r="N55" i="3"/>
  <c r="M55" i="3"/>
  <c r="L55" i="3"/>
  <c r="K55" i="3"/>
  <c r="J55" i="3"/>
  <c r="I55" i="3"/>
  <c r="AJ55" i="3" s="1"/>
  <c r="H55" i="3"/>
  <c r="G55" i="3"/>
  <c r="F55" i="3"/>
  <c r="E55" i="3"/>
  <c r="N54" i="3"/>
  <c r="M54" i="3"/>
  <c r="L54" i="3"/>
  <c r="K54" i="3"/>
  <c r="J54" i="3"/>
  <c r="I54" i="3"/>
  <c r="AJ54" i="3" s="1"/>
  <c r="H54" i="3"/>
  <c r="G54" i="3"/>
  <c r="F54" i="3"/>
  <c r="E54" i="3"/>
  <c r="N53" i="3"/>
  <c r="M53" i="3"/>
  <c r="L53" i="3"/>
  <c r="K53" i="3"/>
  <c r="J53" i="3"/>
  <c r="I53" i="3"/>
  <c r="AJ53" i="3" s="1"/>
  <c r="H53" i="3"/>
  <c r="G53" i="3"/>
  <c r="F53" i="3"/>
  <c r="E53" i="3"/>
  <c r="N52" i="3"/>
  <c r="M52" i="3"/>
  <c r="L52" i="3"/>
  <c r="K52" i="3"/>
  <c r="J52" i="3"/>
  <c r="I52" i="3"/>
  <c r="AJ52" i="3" s="1"/>
  <c r="H52" i="3"/>
  <c r="G52" i="3"/>
  <c r="F52" i="3"/>
  <c r="E52" i="3"/>
  <c r="N51" i="3"/>
  <c r="M51" i="3"/>
  <c r="L51" i="3"/>
  <c r="K51" i="3"/>
  <c r="J51" i="3"/>
  <c r="I51" i="3"/>
  <c r="AJ51" i="3" s="1"/>
  <c r="H51" i="3"/>
  <c r="G51" i="3"/>
  <c r="F51" i="3"/>
  <c r="E51" i="3"/>
  <c r="N50" i="3"/>
  <c r="M50" i="3"/>
  <c r="L50" i="3"/>
  <c r="K50" i="3"/>
  <c r="J50" i="3"/>
  <c r="I50" i="3"/>
  <c r="AJ50" i="3" s="1"/>
  <c r="H50" i="3"/>
  <c r="G50" i="3"/>
  <c r="F50" i="3"/>
  <c r="E50" i="3"/>
  <c r="N49" i="3"/>
  <c r="M49" i="3"/>
  <c r="L49" i="3"/>
  <c r="K49" i="3"/>
  <c r="J49" i="3"/>
  <c r="I49" i="3"/>
  <c r="AJ49" i="3" s="1"/>
  <c r="H49" i="3"/>
  <c r="G49" i="3"/>
  <c r="F49" i="3"/>
  <c r="E49" i="3"/>
  <c r="N48" i="3"/>
  <c r="M48" i="3"/>
  <c r="L48" i="3"/>
  <c r="K48" i="3"/>
  <c r="J48" i="3"/>
  <c r="I48" i="3"/>
  <c r="AJ48" i="3" s="1"/>
  <c r="H48" i="3"/>
  <c r="G48" i="3"/>
  <c r="F48" i="3"/>
  <c r="E48" i="3"/>
  <c r="N47" i="3"/>
  <c r="M47" i="3"/>
  <c r="L47" i="3"/>
  <c r="K47" i="3"/>
  <c r="J47" i="3"/>
  <c r="I47" i="3"/>
  <c r="AJ47" i="3" s="1"/>
  <c r="H47" i="3"/>
  <c r="G47" i="3"/>
  <c r="F47" i="3"/>
  <c r="E47" i="3"/>
  <c r="N46" i="3"/>
  <c r="M46" i="3"/>
  <c r="L46" i="3"/>
  <c r="K46" i="3"/>
  <c r="J46" i="3"/>
  <c r="I46" i="3"/>
  <c r="AJ46" i="3" s="1"/>
  <c r="H46" i="3"/>
  <c r="G46" i="3"/>
  <c r="F46" i="3"/>
  <c r="E46" i="3"/>
  <c r="N45" i="3"/>
  <c r="M45" i="3"/>
  <c r="L45" i="3"/>
  <c r="K45" i="3"/>
  <c r="J45" i="3"/>
  <c r="I45" i="3"/>
  <c r="AJ45" i="3" s="1"/>
  <c r="H45" i="3"/>
  <c r="G45" i="3"/>
  <c r="F45" i="3"/>
  <c r="E45" i="3"/>
  <c r="N44" i="3"/>
  <c r="M44" i="3"/>
  <c r="L44" i="3"/>
  <c r="K44" i="3"/>
  <c r="J44" i="3"/>
  <c r="I44" i="3"/>
  <c r="AJ44" i="3" s="1"/>
  <c r="H44" i="3"/>
  <c r="G44" i="3"/>
  <c r="F44" i="3"/>
  <c r="E44" i="3"/>
  <c r="N43" i="3"/>
  <c r="M43" i="3"/>
  <c r="L43" i="3"/>
  <c r="K43" i="3"/>
  <c r="J43" i="3"/>
  <c r="I43" i="3"/>
  <c r="AJ43" i="3" s="1"/>
  <c r="H43" i="3"/>
  <c r="G43" i="3"/>
  <c r="F43" i="3"/>
  <c r="E43" i="3"/>
  <c r="N42" i="3"/>
  <c r="M42" i="3"/>
  <c r="L42" i="3"/>
  <c r="K42" i="3"/>
  <c r="J42" i="3"/>
  <c r="I42" i="3"/>
  <c r="AJ42" i="3" s="1"/>
  <c r="H42" i="3"/>
  <c r="G42" i="3"/>
  <c r="F42" i="3"/>
  <c r="E42" i="3"/>
  <c r="N41" i="3"/>
  <c r="M41" i="3"/>
  <c r="L41" i="3"/>
  <c r="K41" i="3"/>
  <c r="J41" i="3"/>
  <c r="I41" i="3"/>
  <c r="AJ41" i="3" s="1"/>
  <c r="H41" i="3"/>
  <c r="G41" i="3"/>
  <c r="F41" i="3"/>
  <c r="E41" i="3"/>
  <c r="N40" i="3"/>
  <c r="M40" i="3"/>
  <c r="L40" i="3"/>
  <c r="K40" i="3"/>
  <c r="J40" i="3"/>
  <c r="I40" i="3"/>
  <c r="AJ40" i="3" s="1"/>
  <c r="H40" i="3"/>
  <c r="G40" i="3"/>
  <c r="F40" i="3"/>
  <c r="E40" i="3"/>
  <c r="N39" i="3"/>
  <c r="M39" i="3"/>
  <c r="L39" i="3"/>
  <c r="K39" i="3"/>
  <c r="J39" i="3"/>
  <c r="I39" i="3"/>
  <c r="AJ39" i="3" s="1"/>
  <c r="H39" i="3"/>
  <c r="G39" i="3"/>
  <c r="F39" i="3"/>
  <c r="E39" i="3"/>
  <c r="N38" i="3"/>
  <c r="M38" i="3"/>
  <c r="L38" i="3"/>
  <c r="K38" i="3"/>
  <c r="J38" i="3"/>
  <c r="I38" i="3"/>
  <c r="AJ38" i="3" s="1"/>
  <c r="H38" i="3"/>
  <c r="G38" i="3"/>
  <c r="F38" i="3"/>
  <c r="E38" i="3"/>
  <c r="N37" i="3"/>
  <c r="M37" i="3"/>
  <c r="L37" i="3"/>
  <c r="K37" i="3"/>
  <c r="J37" i="3"/>
  <c r="I37" i="3"/>
  <c r="AJ37" i="3" s="1"/>
  <c r="H37" i="3"/>
  <c r="G37" i="3"/>
  <c r="F37" i="3"/>
  <c r="E37" i="3"/>
  <c r="N36" i="3"/>
  <c r="M36" i="3"/>
  <c r="L36" i="3"/>
  <c r="K36" i="3"/>
  <c r="J36" i="3"/>
  <c r="I36" i="3"/>
  <c r="AJ36" i="3" s="1"/>
  <c r="H36" i="3"/>
  <c r="G36" i="3"/>
  <c r="F36" i="3"/>
  <c r="E36" i="3"/>
  <c r="N35" i="3"/>
  <c r="M35" i="3"/>
  <c r="L35" i="3"/>
  <c r="K35" i="3"/>
  <c r="J35" i="3"/>
  <c r="I35" i="3"/>
  <c r="AJ35" i="3" s="1"/>
  <c r="H35" i="3"/>
  <c r="G35" i="3"/>
  <c r="F35" i="3"/>
  <c r="E35" i="3"/>
  <c r="N34" i="3"/>
  <c r="M34" i="3"/>
  <c r="L34" i="3"/>
  <c r="K34" i="3"/>
  <c r="J34" i="3"/>
  <c r="I34" i="3"/>
  <c r="AJ34" i="3" s="1"/>
  <c r="H34" i="3"/>
  <c r="G34" i="3"/>
  <c r="F34" i="3"/>
  <c r="E34" i="3"/>
  <c r="N33" i="3"/>
  <c r="M33" i="3"/>
  <c r="L33" i="3"/>
  <c r="K33" i="3"/>
  <c r="J33" i="3"/>
  <c r="I33" i="3"/>
  <c r="AJ33" i="3" s="1"/>
  <c r="H33" i="3"/>
  <c r="G33" i="3"/>
  <c r="F33" i="3"/>
  <c r="E33" i="3"/>
  <c r="N32" i="3"/>
  <c r="M32" i="3"/>
  <c r="L32" i="3"/>
  <c r="K32" i="3"/>
  <c r="J32" i="3"/>
  <c r="I32" i="3"/>
  <c r="AJ32" i="3" s="1"/>
  <c r="H32" i="3"/>
  <c r="G32" i="3"/>
  <c r="F32" i="3"/>
  <c r="E32" i="3"/>
  <c r="N31" i="3"/>
  <c r="M31" i="3"/>
  <c r="L31" i="3"/>
  <c r="K31" i="3"/>
  <c r="J31" i="3"/>
  <c r="I31" i="3"/>
  <c r="AJ31" i="3" s="1"/>
  <c r="H31" i="3"/>
  <c r="G31" i="3"/>
  <c r="F31" i="3"/>
  <c r="E31" i="3"/>
  <c r="N30" i="3"/>
  <c r="M30" i="3"/>
  <c r="L30" i="3"/>
  <c r="K30" i="3"/>
  <c r="J30" i="3"/>
  <c r="I30" i="3"/>
  <c r="AJ30" i="3" s="1"/>
  <c r="H30" i="3"/>
  <c r="G30" i="3"/>
  <c r="F30" i="3"/>
  <c r="E30" i="3"/>
  <c r="N29" i="3"/>
  <c r="M29" i="3"/>
  <c r="L29" i="3"/>
  <c r="K29" i="3"/>
  <c r="J29" i="3"/>
  <c r="I29" i="3"/>
  <c r="AJ29" i="3" s="1"/>
  <c r="H29" i="3"/>
  <c r="G29" i="3"/>
  <c r="F29" i="3"/>
  <c r="E29" i="3"/>
  <c r="N28" i="3"/>
  <c r="M28" i="3"/>
  <c r="L28" i="3"/>
  <c r="K28" i="3"/>
  <c r="J28" i="3"/>
  <c r="I28" i="3"/>
  <c r="AJ28" i="3" s="1"/>
  <c r="H28" i="3"/>
  <c r="G28" i="3"/>
  <c r="F28" i="3"/>
  <c r="E28" i="3"/>
  <c r="N27" i="3"/>
  <c r="M27" i="3"/>
  <c r="L27" i="3"/>
  <c r="K27" i="3"/>
  <c r="J27" i="3"/>
  <c r="I27" i="3"/>
  <c r="AJ27" i="3" s="1"/>
  <c r="H27" i="3"/>
  <c r="G27" i="3"/>
  <c r="F27" i="3"/>
  <c r="E27" i="3"/>
  <c r="N26" i="3"/>
  <c r="M26" i="3"/>
  <c r="L26" i="3"/>
  <c r="K26" i="3"/>
  <c r="J26" i="3"/>
  <c r="I26" i="3"/>
  <c r="AJ26" i="3" s="1"/>
  <c r="H26" i="3"/>
  <c r="G26" i="3"/>
  <c r="F26" i="3"/>
  <c r="E26" i="3"/>
  <c r="N25" i="3"/>
  <c r="M25" i="3"/>
  <c r="L25" i="3"/>
  <c r="K25" i="3"/>
  <c r="J25" i="3"/>
  <c r="AI25" i="3" s="1"/>
  <c r="I25" i="3"/>
  <c r="AJ25" i="3" s="1"/>
  <c r="H25" i="3"/>
  <c r="G25" i="3"/>
  <c r="F25" i="3"/>
  <c r="E25" i="3"/>
  <c r="N24" i="3"/>
  <c r="M24" i="3"/>
  <c r="L24" i="3"/>
  <c r="K24" i="3"/>
  <c r="J24" i="3"/>
  <c r="I24" i="3"/>
  <c r="AJ24" i="3" s="1"/>
  <c r="H24" i="3"/>
  <c r="G24" i="3"/>
  <c r="F24" i="3"/>
  <c r="E24" i="3"/>
  <c r="N23" i="3"/>
  <c r="M23" i="3"/>
  <c r="L23" i="3"/>
  <c r="K23" i="3"/>
  <c r="J23" i="3"/>
  <c r="I23" i="3"/>
  <c r="AJ23" i="3" s="1"/>
  <c r="H23" i="3"/>
  <c r="G23" i="3"/>
  <c r="F23" i="3"/>
  <c r="E23" i="3"/>
  <c r="N22" i="3"/>
  <c r="M22" i="3"/>
  <c r="L22" i="3"/>
  <c r="K22" i="3"/>
  <c r="J22" i="3"/>
  <c r="I22" i="3"/>
  <c r="AJ22" i="3" s="1"/>
  <c r="H22" i="3"/>
  <c r="G22" i="3"/>
  <c r="F22" i="3"/>
  <c r="E22" i="3"/>
  <c r="N21" i="3"/>
  <c r="M21" i="3"/>
  <c r="L21" i="3"/>
  <c r="K21" i="3"/>
  <c r="J21" i="3"/>
  <c r="I21" i="3"/>
  <c r="AJ21" i="3" s="1"/>
  <c r="H21" i="3"/>
  <c r="G21" i="3"/>
  <c r="F21" i="3"/>
  <c r="E21" i="3"/>
  <c r="N20" i="3"/>
  <c r="M20" i="3"/>
  <c r="L20" i="3"/>
  <c r="K20" i="3"/>
  <c r="J20" i="3"/>
  <c r="I20" i="3"/>
  <c r="AJ20" i="3" s="1"/>
  <c r="H20" i="3"/>
  <c r="G20" i="3"/>
  <c r="F20" i="3"/>
  <c r="E20" i="3"/>
  <c r="N19" i="3"/>
  <c r="M19" i="3"/>
  <c r="L19" i="3"/>
  <c r="K19" i="3"/>
  <c r="J19" i="3"/>
  <c r="I19" i="3"/>
  <c r="AJ19" i="3" s="1"/>
  <c r="H19" i="3"/>
  <c r="G19" i="3"/>
  <c r="F19" i="3"/>
  <c r="E19" i="3"/>
  <c r="N18" i="3"/>
  <c r="M18" i="3"/>
  <c r="L18" i="3"/>
  <c r="K18" i="3"/>
  <c r="J18" i="3"/>
  <c r="I18" i="3"/>
  <c r="AJ18" i="3" s="1"/>
  <c r="H18" i="3"/>
  <c r="G18" i="3"/>
  <c r="F18" i="3"/>
  <c r="E18" i="3"/>
  <c r="N17" i="3"/>
  <c r="M17" i="3"/>
  <c r="L17" i="3"/>
  <c r="K17" i="3"/>
  <c r="J17" i="3"/>
  <c r="I17" i="3"/>
  <c r="AJ17" i="3" s="1"/>
  <c r="H17" i="3"/>
  <c r="G17" i="3"/>
  <c r="F17" i="3"/>
  <c r="E17" i="3"/>
  <c r="N16" i="3"/>
  <c r="M16" i="3"/>
  <c r="L16" i="3"/>
  <c r="K16" i="3"/>
  <c r="J16" i="3"/>
  <c r="I16" i="3"/>
  <c r="AJ16" i="3" s="1"/>
  <c r="H16" i="3"/>
  <c r="G16" i="3"/>
  <c r="F16" i="3"/>
  <c r="E16" i="3"/>
  <c r="N15" i="3"/>
  <c r="M15" i="3"/>
  <c r="L15" i="3"/>
  <c r="K15" i="3"/>
  <c r="J15" i="3"/>
  <c r="I15" i="3"/>
  <c r="AJ15" i="3" s="1"/>
  <c r="H15" i="3"/>
  <c r="G15" i="3"/>
  <c r="F15" i="3"/>
  <c r="E15" i="3"/>
  <c r="N14" i="3"/>
  <c r="M14" i="3"/>
  <c r="L14" i="3"/>
  <c r="K14" i="3"/>
  <c r="J14" i="3"/>
  <c r="I14" i="3"/>
  <c r="AJ14" i="3" s="1"/>
  <c r="H14" i="3"/>
  <c r="G14" i="3"/>
  <c r="F14" i="3"/>
  <c r="E14" i="3"/>
  <c r="N13" i="3"/>
  <c r="M13" i="3"/>
  <c r="L13" i="3"/>
  <c r="K13" i="3"/>
  <c r="J13" i="3"/>
  <c r="I13" i="3"/>
  <c r="AJ13" i="3" s="1"/>
  <c r="H13" i="3"/>
  <c r="G13" i="3"/>
  <c r="F13" i="3"/>
  <c r="E13" i="3"/>
  <c r="N12" i="3"/>
  <c r="M12" i="3"/>
  <c r="L12" i="3"/>
  <c r="K12" i="3"/>
  <c r="J12" i="3"/>
  <c r="I12" i="3"/>
  <c r="AJ12" i="3" s="1"/>
  <c r="H12" i="3"/>
  <c r="G12" i="3"/>
  <c r="F12" i="3"/>
  <c r="E12" i="3"/>
  <c r="N11" i="3"/>
  <c r="M11" i="3"/>
  <c r="L11" i="3"/>
  <c r="K11" i="3"/>
  <c r="J11" i="3"/>
  <c r="I11" i="3"/>
  <c r="AJ11" i="3" s="1"/>
  <c r="H11" i="3"/>
  <c r="G11" i="3"/>
  <c r="F11" i="3"/>
  <c r="E11" i="3"/>
  <c r="N10" i="3"/>
  <c r="M10" i="3"/>
  <c r="L10" i="3"/>
  <c r="K10" i="3"/>
  <c r="J10" i="3"/>
  <c r="I10" i="3"/>
  <c r="AJ10" i="3" s="1"/>
  <c r="H10" i="3"/>
  <c r="G10" i="3"/>
  <c r="F10" i="3"/>
  <c r="E10" i="3"/>
  <c r="N9" i="3"/>
  <c r="M9" i="3"/>
  <c r="L9" i="3"/>
  <c r="K9" i="3"/>
  <c r="J9" i="3"/>
  <c r="I9" i="3"/>
  <c r="AJ9" i="3" s="1"/>
  <c r="H9" i="3"/>
  <c r="G9" i="3"/>
  <c r="F9" i="3"/>
  <c r="E9" i="3"/>
  <c r="N8" i="3"/>
  <c r="M8" i="3"/>
  <c r="L8" i="3"/>
  <c r="K8" i="3"/>
  <c r="J8" i="3"/>
  <c r="I8" i="3"/>
  <c r="AJ8" i="3" s="1"/>
  <c r="H8" i="3"/>
  <c r="G8" i="3"/>
  <c r="F8" i="3"/>
  <c r="E8" i="3"/>
  <c r="N7" i="3"/>
  <c r="M7" i="3"/>
  <c r="L7" i="3"/>
  <c r="K7" i="3"/>
  <c r="J7" i="3"/>
  <c r="I7" i="3"/>
  <c r="AJ7" i="3" s="1"/>
  <c r="H7" i="3"/>
  <c r="G7" i="3"/>
  <c r="F7" i="3"/>
  <c r="E7" i="3"/>
  <c r="N6" i="3"/>
  <c r="M6" i="3"/>
  <c r="L6" i="3"/>
  <c r="K6" i="3"/>
  <c r="J6" i="3"/>
  <c r="I6" i="3"/>
  <c r="AJ6" i="3" s="1"/>
  <c r="H6" i="3"/>
  <c r="G6" i="3"/>
  <c r="F6" i="3"/>
  <c r="E6" i="3"/>
  <c r="N5" i="3"/>
  <c r="M5" i="3"/>
  <c r="L5" i="3"/>
  <c r="K5" i="3"/>
  <c r="J5" i="3"/>
  <c r="I5" i="3"/>
  <c r="AJ5" i="3" s="1"/>
  <c r="H5" i="3"/>
  <c r="G5" i="3"/>
  <c r="F5" i="3"/>
  <c r="E5" i="3"/>
  <c r="N4" i="3"/>
  <c r="M4" i="3"/>
  <c r="L4" i="3"/>
  <c r="K4" i="3"/>
  <c r="J4" i="3"/>
  <c r="I4" i="3"/>
  <c r="AJ4" i="3" s="1"/>
  <c r="H4" i="3"/>
  <c r="G4" i="3"/>
  <c r="F4" i="3"/>
  <c r="E4" i="3"/>
  <c r="AI178" i="3" l="1"/>
  <c r="AI236" i="3"/>
  <c r="AI244" i="3"/>
  <c r="AM140" i="3"/>
  <c r="AQ214" i="3"/>
  <c r="AI23" i="3"/>
  <c r="AM23" i="3" s="1"/>
  <c r="AQ234" i="3"/>
  <c r="AQ219" i="3"/>
  <c r="AQ239" i="3"/>
  <c r="AQ224" i="3"/>
  <c r="AQ245" i="3"/>
  <c r="AQ198" i="3"/>
  <c r="AQ229" i="3"/>
  <c r="AQ253" i="3"/>
  <c r="AQ4" i="3"/>
  <c r="AQ9" i="3"/>
  <c r="AQ15" i="3"/>
  <c r="AQ20" i="3"/>
  <c r="AQ25" i="3"/>
  <c r="AQ30" i="3"/>
  <c r="AQ35" i="3"/>
  <c r="AQ40" i="3"/>
  <c r="AQ45" i="3"/>
  <c r="AQ50" i="3"/>
  <c r="AQ55" i="3"/>
  <c r="AQ60" i="3"/>
  <c r="AQ65" i="3"/>
  <c r="AQ70" i="3"/>
  <c r="AQ75" i="3"/>
  <c r="AQ80" i="3"/>
  <c r="AQ85" i="3"/>
  <c r="AQ90" i="3"/>
  <c r="AQ95" i="3"/>
  <c r="AQ100" i="3"/>
  <c r="AQ105" i="3"/>
  <c r="AQ110" i="3"/>
  <c r="AQ115" i="3"/>
  <c r="AQ120" i="3"/>
  <c r="AQ125" i="3"/>
  <c r="AQ130" i="3"/>
  <c r="AQ135" i="3"/>
  <c r="AQ141" i="3"/>
  <c r="AQ146" i="3"/>
  <c r="AQ151" i="3"/>
  <c r="AQ156" i="3"/>
  <c r="AQ161" i="3"/>
  <c r="AQ168" i="3"/>
  <c r="AQ173" i="3"/>
  <c r="AQ178" i="3"/>
  <c r="AQ183" i="3"/>
  <c r="AQ188" i="3"/>
  <c r="AQ193" i="3"/>
  <c r="AQ203" i="3"/>
  <c r="AQ209" i="3"/>
  <c r="AQ5" i="3"/>
  <c r="AQ10" i="3"/>
  <c r="AQ16" i="3"/>
  <c r="AQ21" i="3"/>
  <c r="AQ26" i="3"/>
  <c r="AQ31" i="3"/>
  <c r="AQ36" i="3"/>
  <c r="AQ41" i="3"/>
  <c r="AQ46" i="3"/>
  <c r="AQ51" i="3"/>
  <c r="AQ56" i="3"/>
  <c r="AQ61" i="3"/>
  <c r="AQ66" i="3"/>
  <c r="AQ71" i="3"/>
  <c r="AQ76" i="3"/>
  <c r="AQ81" i="3"/>
  <c r="AQ86" i="3"/>
  <c r="AQ91" i="3"/>
  <c r="AQ96" i="3"/>
  <c r="AQ101" i="3"/>
  <c r="AQ106" i="3"/>
  <c r="AQ111" i="3"/>
  <c r="AQ116" i="3"/>
  <c r="AQ121" i="3"/>
  <c r="AQ126" i="3"/>
  <c r="AQ131" i="3"/>
  <c r="AQ138" i="3"/>
  <c r="AQ143" i="3"/>
  <c r="AQ148" i="3"/>
  <c r="AQ153" i="3"/>
  <c r="AQ158" i="3"/>
  <c r="AQ163" i="3"/>
  <c r="AQ169" i="3"/>
  <c r="AQ174" i="3"/>
  <c r="AQ179" i="3"/>
  <c r="AQ184" i="3"/>
  <c r="AQ189" i="3"/>
  <c r="AQ194" i="3"/>
  <c r="AQ199" i="3"/>
  <c r="AQ204" i="3"/>
  <c r="AQ210" i="3"/>
  <c r="AQ215" i="3"/>
  <c r="AQ220" i="3"/>
  <c r="AQ225" i="3"/>
  <c r="AQ230" i="3"/>
  <c r="AQ235" i="3"/>
  <c r="AQ241" i="3"/>
  <c r="AQ248" i="3"/>
  <c r="AQ254" i="3"/>
  <c r="AQ6" i="3"/>
  <c r="AQ13" i="3"/>
  <c r="AQ18" i="3"/>
  <c r="AQ23" i="3"/>
  <c r="AQ28" i="3"/>
  <c r="AQ33" i="3"/>
  <c r="AQ38" i="3"/>
  <c r="AQ43" i="3"/>
  <c r="AQ48" i="3"/>
  <c r="AQ53" i="3"/>
  <c r="AQ58" i="3"/>
  <c r="AQ63" i="3"/>
  <c r="AQ68" i="3"/>
  <c r="AQ73" i="3"/>
  <c r="AQ78" i="3"/>
  <c r="AQ83" i="3"/>
  <c r="AQ88" i="3"/>
  <c r="AQ93" i="3"/>
  <c r="AQ98" i="3"/>
  <c r="AQ103" i="3"/>
  <c r="AQ108" i="3"/>
  <c r="AQ113" i="3"/>
  <c r="AQ118" i="3"/>
  <c r="AQ123" i="3"/>
  <c r="AQ128" i="3"/>
  <c r="AQ133" i="3"/>
  <c r="AQ139" i="3"/>
  <c r="AQ144" i="3"/>
  <c r="AQ149" i="3"/>
  <c r="AQ154" i="3"/>
  <c r="AQ159" i="3"/>
  <c r="AQ164" i="3"/>
  <c r="AQ170" i="3"/>
  <c r="AQ175" i="3"/>
  <c r="AQ180" i="3"/>
  <c r="AQ185" i="3"/>
  <c r="AQ190" i="3"/>
  <c r="AQ195" i="3"/>
  <c r="AQ200" i="3"/>
  <c r="AQ205" i="3"/>
  <c r="AQ211" i="3"/>
  <c r="AQ216" i="3"/>
  <c r="AQ221" i="3"/>
  <c r="AQ226" i="3"/>
  <c r="AQ231" i="3"/>
  <c r="AQ236" i="3"/>
  <c r="AQ243" i="3"/>
  <c r="AQ249" i="3"/>
  <c r="AQ255" i="3"/>
  <c r="AQ8" i="3"/>
  <c r="AQ14" i="3"/>
  <c r="AQ19" i="3"/>
  <c r="AQ24" i="3"/>
  <c r="AQ29" i="3"/>
  <c r="AQ34" i="3"/>
  <c r="AQ39" i="3"/>
  <c r="AQ44" i="3"/>
  <c r="AQ49" i="3"/>
  <c r="AQ54" i="3"/>
  <c r="AQ59" i="3"/>
  <c r="AQ64" i="3"/>
  <c r="AQ69" i="3"/>
  <c r="AQ74" i="3"/>
  <c r="AQ79" i="3"/>
  <c r="AQ84" i="3"/>
  <c r="AQ89" i="3"/>
  <c r="AQ94" i="3"/>
  <c r="AQ99" i="3"/>
  <c r="AQ104" i="3"/>
  <c r="AQ109" i="3"/>
  <c r="AQ114" i="3"/>
  <c r="AQ119" i="3"/>
  <c r="AQ124" i="3"/>
  <c r="AQ129" i="3"/>
  <c r="AQ134" i="3"/>
  <c r="AQ140" i="3"/>
  <c r="AQ145" i="3"/>
  <c r="AQ150" i="3"/>
  <c r="AQ155" i="3"/>
  <c r="AQ160" i="3"/>
  <c r="AQ165" i="3"/>
  <c r="AQ171" i="3"/>
  <c r="AQ176" i="3"/>
  <c r="AQ181" i="3"/>
  <c r="AQ186" i="3"/>
  <c r="AQ191" i="3"/>
  <c r="AQ196" i="3"/>
  <c r="AQ201" i="3"/>
  <c r="AQ208" i="3"/>
  <c r="AQ213" i="3"/>
  <c r="AQ218" i="3"/>
  <c r="AQ223" i="3"/>
  <c r="AQ228" i="3"/>
  <c r="AQ233" i="3"/>
  <c r="AQ238" i="3"/>
  <c r="AQ244" i="3"/>
  <c r="AQ250" i="3"/>
  <c r="AQ256" i="3"/>
  <c r="AI21" i="3"/>
  <c r="AM21" i="3" s="1"/>
  <c r="AI115" i="3"/>
  <c r="AM115" i="3" s="1"/>
  <c r="AI139" i="3"/>
  <c r="AM139" i="3" s="1"/>
  <c r="AM178" i="3"/>
  <c r="AM236" i="3"/>
  <c r="AM244" i="3"/>
  <c r="AI41" i="3"/>
  <c r="AM41" i="3" s="1"/>
  <c r="AK131" i="3"/>
  <c r="AI95" i="3"/>
  <c r="AM95" i="3" s="1"/>
  <c r="AI24" i="3"/>
  <c r="AM24" i="3" s="1"/>
  <c r="AI15" i="3"/>
  <c r="AM15" i="3" s="1"/>
  <c r="AI19" i="3"/>
  <c r="AM19" i="3" s="1"/>
  <c r="AI181" i="3"/>
  <c r="AM181" i="3" s="1"/>
  <c r="AI185" i="3"/>
  <c r="AM185" i="3" s="1"/>
  <c r="AI189" i="3"/>
  <c r="AM189" i="3" s="1"/>
  <c r="AI193" i="3"/>
  <c r="AM193" i="3" s="1"/>
  <c r="AI201" i="3"/>
  <c r="AM201" i="3" s="1"/>
  <c r="AI205" i="3"/>
  <c r="AM205" i="3" s="1"/>
  <c r="AI209" i="3"/>
  <c r="AM209" i="3" s="1"/>
  <c r="AI213" i="3"/>
  <c r="AM213" i="3" s="1"/>
  <c r="AI221" i="3"/>
  <c r="AM221" i="3" s="1"/>
  <c r="AI225" i="3"/>
  <c r="AM225" i="3" s="1"/>
  <c r="AI229" i="3"/>
  <c r="AM229" i="3" s="1"/>
  <c r="AI233" i="3"/>
  <c r="AM233" i="3" s="1"/>
  <c r="AI241" i="3"/>
  <c r="AM241" i="3" s="1"/>
  <c r="AI249" i="3"/>
  <c r="AM249" i="3" s="1"/>
  <c r="AK253" i="3"/>
  <c r="AI45" i="3"/>
  <c r="AM45" i="3" s="1"/>
  <c r="AK10" i="3"/>
  <c r="AK49" i="3"/>
  <c r="AK95" i="3"/>
  <c r="AK115" i="3"/>
  <c r="AK119" i="3"/>
  <c r="AK123" i="3"/>
  <c r="AK125" i="3"/>
  <c r="AK133" i="3"/>
  <c r="AK135" i="3"/>
  <c r="AK139" i="3"/>
  <c r="AK163" i="3"/>
  <c r="AK235" i="3"/>
  <c r="AI61" i="3"/>
  <c r="AM61" i="3" s="1"/>
  <c r="AK81" i="3"/>
  <c r="AK85" i="3"/>
  <c r="AI101" i="3"/>
  <c r="AM101" i="3" s="1"/>
  <c r="AI105" i="3"/>
  <c r="AM105" i="3" s="1"/>
  <c r="AI109" i="3"/>
  <c r="AM109" i="3" s="1"/>
  <c r="AI113" i="3"/>
  <c r="AM113" i="3" s="1"/>
  <c r="AI121" i="3"/>
  <c r="AI125" i="3"/>
  <c r="AM125" i="3" s="1"/>
  <c r="AI129" i="3"/>
  <c r="AM129" i="3" s="1"/>
  <c r="AI133" i="3"/>
  <c r="AM133" i="3" s="1"/>
  <c r="AI141" i="3"/>
  <c r="AM141" i="3" s="1"/>
  <c r="AI145" i="3"/>
  <c r="AM145" i="3" s="1"/>
  <c r="AI149" i="3"/>
  <c r="AM149" i="3" s="1"/>
  <c r="AI153" i="3"/>
  <c r="AM153" i="3" s="1"/>
  <c r="AI161" i="3"/>
  <c r="AM161" i="3" s="1"/>
  <c r="AI165" i="3"/>
  <c r="AM165" i="3" s="1"/>
  <c r="AI169" i="3"/>
  <c r="AM169" i="3" s="1"/>
  <c r="AI173" i="3"/>
  <c r="AM173" i="3" s="1"/>
  <c r="AI138" i="3"/>
  <c r="AM138" i="3" s="1"/>
  <c r="AK25" i="3"/>
  <c r="AI116" i="3"/>
  <c r="AM116" i="3" s="1"/>
  <c r="AI118" i="3"/>
  <c r="AM118" i="3" s="1"/>
  <c r="AK24" i="3"/>
  <c r="AK128" i="3"/>
  <c r="AK234" i="3"/>
  <c r="AK29" i="3"/>
  <c r="AK33" i="3"/>
  <c r="AK53" i="3"/>
  <c r="AK65" i="3"/>
  <c r="AK69" i="3"/>
  <c r="AK73" i="3"/>
  <c r="AK89" i="3"/>
  <c r="AK93" i="3"/>
  <c r="AI93" i="3"/>
  <c r="AM93" i="3" s="1"/>
  <c r="AK113" i="3"/>
  <c r="AK141" i="3"/>
  <c r="AK233" i="3"/>
  <c r="AK4" i="3"/>
  <c r="AI8" i="3"/>
  <c r="AM8" i="3" s="1"/>
  <c r="AI16" i="3"/>
  <c r="AM16" i="3" s="1"/>
  <c r="AI20" i="3"/>
  <c r="AM20" i="3" s="1"/>
  <c r="AK26" i="3"/>
  <c r="AK30" i="3"/>
  <c r="AI34" i="3"/>
  <c r="AM34" i="3" s="1"/>
  <c r="AI38" i="3"/>
  <c r="AM38" i="3" s="1"/>
  <c r="AK46" i="3"/>
  <c r="AK50" i="3"/>
  <c r="AI54" i="3"/>
  <c r="AM54" i="3" s="1"/>
  <c r="AI58" i="3"/>
  <c r="AM58" i="3" s="1"/>
  <c r="AI66" i="3"/>
  <c r="AM66" i="3" s="1"/>
  <c r="AK70" i="3"/>
  <c r="AK74" i="3"/>
  <c r="AI78" i="3"/>
  <c r="AM78" i="3" s="1"/>
  <c r="AK86" i="3"/>
  <c r="AI90" i="3"/>
  <c r="AM90" i="3" s="1"/>
  <c r="AI94" i="3"/>
  <c r="AM94" i="3" s="1"/>
  <c r="AK98" i="3"/>
  <c r="AI106" i="3"/>
  <c r="AM106" i="3" s="1"/>
  <c r="AI110" i="3"/>
  <c r="AM110" i="3" s="1"/>
  <c r="AI114" i="3"/>
  <c r="AM114" i="3" s="1"/>
  <c r="AI126" i="3"/>
  <c r="AM126" i="3" s="1"/>
  <c r="AI130" i="3"/>
  <c r="AM130" i="3" s="1"/>
  <c r="AI134" i="3"/>
  <c r="AM134" i="3" s="1"/>
  <c r="AI146" i="3"/>
  <c r="AM146" i="3" s="1"/>
  <c r="AI150" i="3"/>
  <c r="AM150" i="3" s="1"/>
  <c r="AI154" i="3"/>
  <c r="AM154" i="3" s="1"/>
  <c r="AI158" i="3"/>
  <c r="AM158" i="3" s="1"/>
  <c r="AI170" i="3"/>
  <c r="AM170" i="3" s="1"/>
  <c r="AI174" i="3"/>
  <c r="AM174" i="3" s="1"/>
  <c r="AI186" i="3"/>
  <c r="AM186" i="3" s="1"/>
  <c r="AI190" i="3"/>
  <c r="AM190" i="3" s="1"/>
  <c r="AI194" i="3"/>
  <c r="AM194" i="3" s="1"/>
  <c r="AI198" i="3"/>
  <c r="AM198" i="3" s="1"/>
  <c r="AI210" i="3"/>
  <c r="AM210" i="3" s="1"/>
  <c r="AI214" i="3"/>
  <c r="AM214" i="3" s="1"/>
  <c r="AI218" i="3"/>
  <c r="AM218" i="3" s="1"/>
  <c r="AI226" i="3"/>
  <c r="AM226" i="3" s="1"/>
  <c r="AI230" i="3"/>
  <c r="AM230" i="3" s="1"/>
  <c r="AI234" i="3"/>
  <c r="AM234" i="3" s="1"/>
  <c r="AK238" i="3"/>
  <c r="AK250" i="3"/>
  <c r="AI254" i="3"/>
  <c r="AM254" i="3" s="1"/>
  <c r="AM25" i="3"/>
  <c r="AK130" i="3"/>
  <c r="AK164" i="3"/>
  <c r="AK153" i="3"/>
  <c r="AI5" i="3"/>
  <c r="AM5" i="3" s="1"/>
  <c r="AK9" i="3"/>
  <c r="AK13" i="3"/>
  <c r="AK21" i="3"/>
  <c r="AI31" i="3"/>
  <c r="AM31" i="3" s="1"/>
  <c r="AI35" i="3"/>
  <c r="AM35" i="3" s="1"/>
  <c r="AK39" i="3"/>
  <c r="AK43" i="3"/>
  <c r="AI51" i="3"/>
  <c r="AM51" i="3" s="1"/>
  <c r="AK55" i="3"/>
  <c r="AK59" i="3"/>
  <c r="AI63" i="3"/>
  <c r="AM63" i="3" s="1"/>
  <c r="AK71" i="3"/>
  <c r="AI75" i="3"/>
  <c r="AM75" i="3" s="1"/>
  <c r="AI79" i="3"/>
  <c r="AM79" i="3" s="1"/>
  <c r="AK83" i="3"/>
  <c r="AI91" i="3"/>
  <c r="AM91" i="3" s="1"/>
  <c r="AK99" i="3"/>
  <c r="AK103" i="3"/>
  <c r="AI111" i="3"/>
  <c r="AM111" i="3" s="1"/>
  <c r="AI119" i="3"/>
  <c r="AM119" i="3" s="1"/>
  <c r="AI123" i="3"/>
  <c r="AM123" i="3" s="1"/>
  <c r="AI131" i="3"/>
  <c r="AM131" i="3" s="1"/>
  <c r="AI135" i="3"/>
  <c r="AM135" i="3" s="1"/>
  <c r="AI143" i="3"/>
  <c r="AM143" i="3" s="1"/>
  <c r="AI151" i="3"/>
  <c r="AM151" i="3" s="1"/>
  <c r="AI155" i="3"/>
  <c r="AM155" i="3" s="1"/>
  <c r="AI159" i="3"/>
  <c r="AM159" i="3" s="1"/>
  <c r="AI163" i="3"/>
  <c r="AM163" i="3" s="1"/>
  <c r="AI171" i="3"/>
  <c r="AM171" i="3" s="1"/>
  <c r="AI175" i="3"/>
  <c r="AM175" i="3" s="1"/>
  <c r="AI179" i="3"/>
  <c r="AM179" i="3" s="1"/>
  <c r="AI183" i="3"/>
  <c r="AM183" i="3" s="1"/>
  <c r="AI191" i="3"/>
  <c r="AM191" i="3" s="1"/>
  <c r="AI195" i="3"/>
  <c r="AM195" i="3" s="1"/>
  <c r="AI199" i="3"/>
  <c r="AM199" i="3" s="1"/>
  <c r="AI203" i="3"/>
  <c r="AM203" i="3" s="1"/>
  <c r="AI211" i="3"/>
  <c r="AM211" i="3" s="1"/>
  <c r="AI215" i="3"/>
  <c r="AM215" i="3" s="1"/>
  <c r="AI219" i="3"/>
  <c r="AM219" i="3" s="1"/>
  <c r="AI223" i="3"/>
  <c r="AM223" i="3" s="1"/>
  <c r="AI231" i="3"/>
  <c r="AM231" i="3" s="1"/>
  <c r="AI235" i="3"/>
  <c r="AM235" i="3" s="1"/>
  <c r="AK239" i="3"/>
  <c r="AI239" i="3"/>
  <c r="AM239" i="3" s="1"/>
  <c r="AI243" i="3"/>
  <c r="AM243" i="3" s="1"/>
  <c r="AK243" i="3"/>
  <c r="AI255" i="3"/>
  <c r="AM255" i="3" s="1"/>
  <c r="AI26" i="3"/>
  <c r="AM26" i="3" s="1"/>
  <c r="AK245" i="3"/>
  <c r="AI245" i="3"/>
  <c r="AM245" i="3" s="1"/>
  <c r="AK114" i="3"/>
  <c r="AK126" i="3"/>
  <c r="AK165" i="3"/>
  <c r="AK118" i="3"/>
  <c r="AK120" i="3"/>
  <c r="AK124" i="3"/>
  <c r="AK138" i="3"/>
  <c r="AK140" i="3"/>
  <c r="AK154" i="3"/>
  <c r="AK156" i="3"/>
  <c r="AK236" i="3"/>
  <c r="AI6" i="3"/>
  <c r="AM6" i="3" s="1"/>
  <c r="AI10" i="3"/>
  <c r="AM10" i="3" s="1"/>
  <c r="AK14" i="3"/>
  <c r="AK18" i="3"/>
  <c r="AI28" i="3"/>
  <c r="AM28" i="3" s="1"/>
  <c r="AK36" i="3"/>
  <c r="AI40" i="3"/>
  <c r="AM40" i="3" s="1"/>
  <c r="AI44" i="3"/>
  <c r="AM44" i="3" s="1"/>
  <c r="AK48" i="3"/>
  <c r="AK56" i="3"/>
  <c r="AK60" i="3"/>
  <c r="AI64" i="3"/>
  <c r="AM64" i="3" s="1"/>
  <c r="AI68" i="3"/>
  <c r="AM68" i="3" s="1"/>
  <c r="AI76" i="3"/>
  <c r="AM76" i="3" s="1"/>
  <c r="AK80" i="3"/>
  <c r="AI84" i="3"/>
  <c r="AM84" i="3" s="1"/>
  <c r="AK88" i="3"/>
  <c r="AK96" i="3"/>
  <c r="AI100" i="3"/>
  <c r="AM100" i="3" s="1"/>
  <c r="AK104" i="3"/>
  <c r="AI108" i="3"/>
  <c r="AM108" i="3" s="1"/>
  <c r="AI120" i="3"/>
  <c r="AM120" i="3" s="1"/>
  <c r="AI124" i="3"/>
  <c r="AM124" i="3" s="1"/>
  <c r="AI128" i="3"/>
  <c r="AM128" i="3" s="1"/>
  <c r="AI144" i="3"/>
  <c r="AM144" i="3" s="1"/>
  <c r="AI148" i="3"/>
  <c r="AM148" i="3" s="1"/>
  <c r="AI156" i="3"/>
  <c r="AM156" i="3" s="1"/>
  <c r="AI160" i="3"/>
  <c r="AM160" i="3" s="1"/>
  <c r="AI164" i="3"/>
  <c r="AM164" i="3" s="1"/>
  <c r="AI168" i="3"/>
  <c r="AM168" i="3" s="1"/>
  <c r="AI176" i="3"/>
  <c r="AM176" i="3" s="1"/>
  <c r="AI180" i="3"/>
  <c r="AM180" i="3" s="1"/>
  <c r="AI184" i="3"/>
  <c r="AM184" i="3" s="1"/>
  <c r="AI188" i="3"/>
  <c r="AM188" i="3" s="1"/>
  <c r="AI196" i="3"/>
  <c r="AM196" i="3" s="1"/>
  <c r="AI200" i="3"/>
  <c r="AM200" i="3" s="1"/>
  <c r="AI204" i="3"/>
  <c r="AM204" i="3" s="1"/>
  <c r="AI208" i="3"/>
  <c r="AM208" i="3" s="1"/>
  <c r="AI216" i="3"/>
  <c r="AM216" i="3" s="1"/>
  <c r="AI220" i="3"/>
  <c r="AM220" i="3" s="1"/>
  <c r="AI224" i="3"/>
  <c r="AM224" i="3" s="1"/>
  <c r="AI228" i="3"/>
  <c r="AM228" i="3" s="1"/>
  <c r="AK244" i="3"/>
  <c r="AI248" i="3"/>
  <c r="AM248" i="3" s="1"/>
  <c r="AK256" i="3"/>
  <c r="AK94" i="3"/>
  <c r="AI96" i="3"/>
  <c r="AM96" i="3" s="1"/>
  <c r="AI238" i="3"/>
  <c r="AM238" i="3" s="1"/>
  <c r="AK241" i="3"/>
  <c r="AK221" i="3"/>
  <c r="AK220" i="3"/>
  <c r="AK219" i="3"/>
  <c r="AK218" i="3"/>
  <c r="AK41" i="3"/>
  <c r="AK40" i="3"/>
  <c r="AI39" i="3"/>
  <c r="AM39" i="3" s="1"/>
  <c r="AK38" i="3"/>
  <c r="AK151" i="3"/>
  <c r="AK149" i="3"/>
  <c r="AK148" i="3"/>
  <c r="AK106" i="3"/>
  <c r="AK105" i="3"/>
  <c r="AI104" i="3"/>
  <c r="AM104" i="3" s="1"/>
  <c r="AI103" i="3"/>
  <c r="AM103" i="3" s="1"/>
  <c r="AK191" i="3"/>
  <c r="AK190" i="3"/>
  <c r="AK189" i="3"/>
  <c r="AK188" i="3"/>
  <c r="AI36" i="3"/>
  <c r="AM36" i="3" s="1"/>
  <c r="AK35" i="3"/>
  <c r="AK34" i="3"/>
  <c r="AI33" i="3"/>
  <c r="AM33" i="3" s="1"/>
  <c r="AK51" i="3"/>
  <c r="AI50" i="3"/>
  <c r="AM50" i="3" s="1"/>
  <c r="AI49" i="3"/>
  <c r="AM49" i="3" s="1"/>
  <c r="AI48" i="3"/>
  <c r="AM48" i="3" s="1"/>
  <c r="AI9" i="3"/>
  <c r="AM9" i="3" s="1"/>
  <c r="AK8" i="3"/>
  <c r="AK196" i="3"/>
  <c r="AK195" i="3"/>
  <c r="AK194" i="3"/>
  <c r="AK193" i="3"/>
  <c r="AK31" i="3"/>
  <c r="AI30" i="3"/>
  <c r="AM30" i="3" s="1"/>
  <c r="AI29" i="3"/>
  <c r="AM29" i="3" s="1"/>
  <c r="AK28" i="3"/>
  <c r="AK201" i="3"/>
  <c r="AK200" i="3"/>
  <c r="AK199" i="3"/>
  <c r="AK198" i="3"/>
  <c r="AI56" i="3"/>
  <c r="AM56" i="3" s="1"/>
  <c r="AI55" i="3"/>
  <c r="AM55" i="3" s="1"/>
  <c r="AK54" i="3"/>
  <c r="AI53" i="3"/>
  <c r="AM53" i="3" s="1"/>
  <c r="AI46" i="3"/>
  <c r="AM46" i="3" s="1"/>
  <c r="AK45" i="3"/>
  <c r="AK44" i="3"/>
  <c r="AI43" i="3"/>
  <c r="AM43" i="3" s="1"/>
  <c r="AK231" i="3"/>
  <c r="AK230" i="3"/>
  <c r="AK229" i="3"/>
  <c r="AK228" i="3"/>
  <c r="AK186" i="3"/>
  <c r="AK185" i="3"/>
  <c r="AK184" i="3"/>
  <c r="AK183" i="3"/>
  <c r="AK205" i="3"/>
  <c r="AK204" i="3"/>
  <c r="AK203" i="3"/>
  <c r="AK161" i="3"/>
  <c r="AK160" i="3"/>
  <c r="AK159" i="3"/>
  <c r="AK158" i="3"/>
  <c r="AK61" i="3"/>
  <c r="AI60" i="3"/>
  <c r="AM60" i="3" s="1"/>
  <c r="AI59" i="3"/>
  <c r="AM59" i="3" s="1"/>
  <c r="AK58" i="3"/>
  <c r="AK66" i="3"/>
  <c r="AI65" i="3"/>
  <c r="AM65" i="3" s="1"/>
  <c r="AK64" i="3"/>
  <c r="AK63" i="3"/>
  <c r="AI81" i="3"/>
  <c r="AM81" i="3" s="1"/>
  <c r="AI80" i="3"/>
  <c r="AM80" i="3" s="1"/>
  <c r="AK79" i="3"/>
  <c r="AK78" i="3"/>
  <c r="AI71" i="3"/>
  <c r="AM71" i="3" s="1"/>
  <c r="AI70" i="3"/>
  <c r="AM70" i="3" s="1"/>
  <c r="AI69" i="3"/>
  <c r="AM69" i="3" s="1"/>
  <c r="AK68" i="3"/>
  <c r="AI86" i="3"/>
  <c r="AM86" i="3" s="1"/>
  <c r="AI85" i="3"/>
  <c r="AM85" i="3" s="1"/>
  <c r="AK84" i="3"/>
  <c r="AI83" i="3"/>
  <c r="AM83" i="3" s="1"/>
  <c r="AK226" i="3"/>
  <c r="AK225" i="3"/>
  <c r="AK224" i="3"/>
  <c r="AK223" i="3"/>
  <c r="AK91" i="3"/>
  <c r="AK90" i="3"/>
  <c r="AI89" i="3"/>
  <c r="AM89" i="3" s="1"/>
  <c r="AI88" i="3"/>
  <c r="AM88" i="3" s="1"/>
  <c r="AK110" i="3"/>
  <c r="AK109" i="3"/>
  <c r="AK108" i="3"/>
  <c r="AK171" i="3"/>
  <c r="AK170" i="3"/>
  <c r="AK169" i="3"/>
  <c r="AK168" i="3"/>
  <c r="AK176" i="3"/>
  <c r="AK175" i="3"/>
  <c r="AK174" i="3"/>
  <c r="AK173" i="3"/>
  <c r="AK211" i="3"/>
  <c r="AK210" i="3"/>
  <c r="AK209" i="3"/>
  <c r="AK208" i="3"/>
  <c r="AK181" i="3"/>
  <c r="AK180" i="3"/>
  <c r="AK179" i="3"/>
  <c r="AK178" i="3"/>
  <c r="AK16" i="3"/>
  <c r="AK15" i="3"/>
  <c r="AI14" i="3"/>
  <c r="AM14" i="3" s="1"/>
  <c r="AI13" i="3"/>
  <c r="AM13" i="3" s="1"/>
  <c r="AK6" i="3"/>
  <c r="AK5" i="3"/>
  <c r="AI4" i="3"/>
  <c r="AM4" i="3" s="1"/>
  <c r="AK146" i="3"/>
  <c r="AK145" i="3"/>
  <c r="AK144" i="3"/>
  <c r="AK143" i="3"/>
  <c r="AI250" i="3"/>
  <c r="AM250" i="3" s="1"/>
  <c r="AK249" i="3"/>
  <c r="AK248" i="3"/>
  <c r="AK216" i="3"/>
  <c r="AK215" i="3"/>
  <c r="AK214" i="3"/>
  <c r="AK213" i="3"/>
  <c r="AI256" i="3"/>
  <c r="AM256" i="3" s="1"/>
  <c r="AK255" i="3"/>
  <c r="AK254" i="3"/>
  <c r="AI253" i="3"/>
  <c r="AM253" i="3" s="1"/>
  <c r="AK76" i="3"/>
  <c r="AK75" i="3"/>
  <c r="AI74" i="3"/>
  <c r="AM74" i="3" s="1"/>
  <c r="AI73" i="3"/>
  <c r="AM73" i="3" s="1"/>
  <c r="AK23" i="3"/>
  <c r="AK20" i="3"/>
  <c r="AK19" i="3"/>
  <c r="AI18" i="3"/>
  <c r="AM18" i="3" s="1"/>
  <c r="AK101" i="3"/>
  <c r="AK100" i="3"/>
  <c r="AI99" i="3"/>
  <c r="AM99" i="3" s="1"/>
  <c r="AI98" i="3"/>
  <c r="AM98" i="3" s="1"/>
  <c r="AK116" i="3"/>
  <c r="AK111" i="3"/>
  <c r="AK121" i="3"/>
  <c r="AM121" i="3"/>
  <c r="AK129" i="3"/>
  <c r="AK155" i="3"/>
  <c r="AK134" i="3"/>
  <c r="AK150" i="3"/>
  <c r="AL1" i="90" l="1"/>
  <c r="AN1" i="90"/>
  <c r="N219" i="22" l="1"/>
  <c r="M219" i="22"/>
  <c r="J219" i="22"/>
  <c r="I219" i="22"/>
  <c r="H219" i="22"/>
  <c r="G219" i="22"/>
  <c r="E219" i="22"/>
  <c r="F219" i="22" s="1"/>
  <c r="D219" i="22"/>
  <c r="C219" i="22"/>
  <c r="B219" i="22"/>
  <c r="K219" i="22" s="1"/>
  <c r="AG256" i="3"/>
  <c r="AF256" i="3"/>
  <c r="AE256" i="3"/>
  <c r="AD256" i="3"/>
  <c r="AC256" i="3"/>
  <c r="AB256" i="3"/>
  <c r="AA256" i="3"/>
  <c r="Z256" i="3"/>
  <c r="AG255" i="3"/>
  <c r="AF255" i="3"/>
  <c r="AE255" i="3"/>
  <c r="AD255" i="3"/>
  <c r="AC255" i="3"/>
  <c r="AB255" i="3"/>
  <c r="AA255" i="3"/>
  <c r="Z255" i="3"/>
  <c r="AG254" i="3"/>
  <c r="AF254" i="3"/>
  <c r="AE254" i="3"/>
  <c r="AD254" i="3"/>
  <c r="AC254" i="3"/>
  <c r="AB254" i="3"/>
  <c r="AA254" i="3"/>
  <c r="Z254" i="3"/>
  <c r="AG253" i="3"/>
  <c r="AF253" i="3"/>
  <c r="AE253" i="3"/>
  <c r="AD253" i="3"/>
  <c r="AC253" i="3"/>
  <c r="AB253" i="3"/>
  <c r="AA253" i="3"/>
  <c r="Z253" i="3"/>
  <c r="AG252" i="3"/>
  <c r="AF252" i="3"/>
  <c r="AE252" i="3"/>
  <c r="AD252" i="3"/>
  <c r="AC252" i="3"/>
  <c r="AB252" i="3"/>
  <c r="AA252" i="3"/>
  <c r="Z252" i="3"/>
  <c r="AG251" i="3"/>
  <c r="AF251" i="3"/>
  <c r="AE251" i="3"/>
  <c r="AD251" i="3"/>
  <c r="AC251" i="3"/>
  <c r="AB251" i="3"/>
  <c r="AA251" i="3"/>
  <c r="Z251" i="3"/>
  <c r="AG250" i="3"/>
  <c r="AF250" i="3"/>
  <c r="AE250" i="3"/>
  <c r="AD250" i="3"/>
  <c r="AC250" i="3"/>
  <c r="AB250" i="3"/>
  <c r="AA250" i="3"/>
  <c r="Z250" i="3"/>
  <c r="AG249" i="3"/>
  <c r="AF249" i="3"/>
  <c r="AE249" i="3"/>
  <c r="AD249" i="3"/>
  <c r="AC249" i="3"/>
  <c r="AB249" i="3"/>
  <c r="AA249" i="3"/>
  <c r="Z249" i="3"/>
  <c r="AG248" i="3"/>
  <c r="AF248" i="3"/>
  <c r="AE248" i="3"/>
  <c r="AD248" i="3"/>
  <c r="AC248" i="3"/>
  <c r="AB248" i="3"/>
  <c r="AA248" i="3"/>
  <c r="Z248" i="3"/>
  <c r="AG247" i="3"/>
  <c r="AF247" i="3"/>
  <c r="AE247" i="3"/>
  <c r="AD247" i="3"/>
  <c r="AC247" i="3"/>
  <c r="AB247" i="3"/>
  <c r="AA247" i="3"/>
  <c r="Z247" i="3"/>
  <c r="AG246" i="3"/>
  <c r="AF246" i="3"/>
  <c r="AE246" i="3"/>
  <c r="AD246" i="3"/>
  <c r="AC246" i="3"/>
  <c r="AB246" i="3"/>
  <c r="AA246" i="3"/>
  <c r="Z246" i="3"/>
  <c r="AG245" i="3"/>
  <c r="AF245" i="3"/>
  <c r="AE245" i="3"/>
  <c r="AD245" i="3"/>
  <c r="AC245" i="3"/>
  <c r="AB245" i="3"/>
  <c r="AA245" i="3"/>
  <c r="Z245" i="3"/>
  <c r="AG244" i="3"/>
  <c r="AF244" i="3"/>
  <c r="AE244" i="3"/>
  <c r="AD244" i="3"/>
  <c r="AC244" i="3"/>
  <c r="AB244" i="3"/>
  <c r="AA244" i="3"/>
  <c r="Z244" i="3"/>
  <c r="AG243" i="3"/>
  <c r="AF243" i="3"/>
  <c r="AE243" i="3"/>
  <c r="AD243" i="3"/>
  <c r="AC243" i="3"/>
  <c r="AB243" i="3"/>
  <c r="AA243" i="3"/>
  <c r="Z243" i="3"/>
  <c r="AG242" i="3"/>
  <c r="AF242" i="3"/>
  <c r="AE242" i="3"/>
  <c r="AD242" i="3"/>
  <c r="AC242" i="3"/>
  <c r="AB242" i="3"/>
  <c r="AA242" i="3"/>
  <c r="Z242" i="3"/>
  <c r="AG241" i="3"/>
  <c r="AF241" i="3"/>
  <c r="AE241" i="3"/>
  <c r="AD241" i="3"/>
  <c r="AC241" i="3"/>
  <c r="AB241" i="3"/>
  <c r="AA241" i="3"/>
  <c r="Z241" i="3"/>
  <c r="AG240" i="3"/>
  <c r="AF240" i="3"/>
  <c r="AE240" i="3"/>
  <c r="AD240" i="3"/>
  <c r="AC240" i="3"/>
  <c r="AB240" i="3"/>
  <c r="AA240" i="3"/>
  <c r="Z240" i="3"/>
  <c r="AG239" i="3"/>
  <c r="AF239" i="3"/>
  <c r="AE239" i="3"/>
  <c r="AD239" i="3"/>
  <c r="AC239" i="3"/>
  <c r="AB239" i="3"/>
  <c r="AA239" i="3"/>
  <c r="Z239" i="3"/>
  <c r="AG238" i="3"/>
  <c r="AF238" i="3"/>
  <c r="AE238" i="3"/>
  <c r="AD238" i="3"/>
  <c r="AC238" i="3"/>
  <c r="AB238" i="3"/>
  <c r="AA238" i="3"/>
  <c r="Z238" i="3"/>
  <c r="AG237" i="3"/>
  <c r="AF237" i="3"/>
  <c r="AE237" i="3"/>
  <c r="AD237" i="3"/>
  <c r="AC237" i="3"/>
  <c r="AB237" i="3"/>
  <c r="AA237" i="3"/>
  <c r="Z237" i="3"/>
  <c r="AG236" i="3"/>
  <c r="AF236" i="3"/>
  <c r="AE236" i="3"/>
  <c r="AD236" i="3"/>
  <c r="AC236" i="3"/>
  <c r="AB236" i="3"/>
  <c r="AA236" i="3"/>
  <c r="Z236" i="3"/>
  <c r="AG235" i="3"/>
  <c r="AF235" i="3"/>
  <c r="AE235" i="3"/>
  <c r="AD235" i="3"/>
  <c r="AC235" i="3"/>
  <c r="AB235" i="3"/>
  <c r="AA235" i="3"/>
  <c r="Z235" i="3"/>
  <c r="AG234" i="3"/>
  <c r="AF234" i="3"/>
  <c r="AE234" i="3"/>
  <c r="AD234" i="3"/>
  <c r="AC234" i="3"/>
  <c r="AB234" i="3"/>
  <c r="AA234" i="3"/>
  <c r="Z234" i="3"/>
  <c r="AG233" i="3"/>
  <c r="AF233" i="3"/>
  <c r="AE233" i="3"/>
  <c r="AD233" i="3"/>
  <c r="AC233" i="3"/>
  <c r="AB233" i="3"/>
  <c r="AA233" i="3"/>
  <c r="Z233" i="3"/>
  <c r="AG232" i="3"/>
  <c r="AF232" i="3"/>
  <c r="AE232" i="3"/>
  <c r="AD232" i="3"/>
  <c r="AC232" i="3"/>
  <c r="AB232" i="3"/>
  <c r="AA232" i="3"/>
  <c r="Z232" i="3"/>
  <c r="AG231" i="3"/>
  <c r="AF231" i="3"/>
  <c r="AE231" i="3"/>
  <c r="AD231" i="3"/>
  <c r="AC231" i="3"/>
  <c r="AB231" i="3"/>
  <c r="AA231" i="3"/>
  <c r="Z231" i="3"/>
  <c r="AG230" i="3"/>
  <c r="AF230" i="3"/>
  <c r="AE230" i="3"/>
  <c r="AD230" i="3"/>
  <c r="AC230" i="3"/>
  <c r="AB230" i="3"/>
  <c r="AA230" i="3"/>
  <c r="Z230" i="3"/>
  <c r="AG229" i="3"/>
  <c r="AF229" i="3"/>
  <c r="AE229" i="3"/>
  <c r="AD229" i="3"/>
  <c r="AC229" i="3"/>
  <c r="AB229" i="3"/>
  <c r="AA229" i="3"/>
  <c r="Z229" i="3"/>
  <c r="AG228" i="3"/>
  <c r="AF228" i="3"/>
  <c r="AE228" i="3"/>
  <c r="AD228" i="3"/>
  <c r="AC228" i="3"/>
  <c r="AB228" i="3"/>
  <c r="AA228" i="3"/>
  <c r="Z228" i="3"/>
  <c r="AG227" i="3"/>
  <c r="AF227" i="3"/>
  <c r="AE227" i="3"/>
  <c r="AD227" i="3"/>
  <c r="AC227" i="3"/>
  <c r="AB227" i="3"/>
  <c r="AA227" i="3"/>
  <c r="Z227" i="3"/>
  <c r="AG226" i="3"/>
  <c r="AF226" i="3"/>
  <c r="AE226" i="3"/>
  <c r="AD226" i="3"/>
  <c r="AC226" i="3"/>
  <c r="AB226" i="3"/>
  <c r="AA226" i="3"/>
  <c r="Z226" i="3"/>
  <c r="AG225" i="3"/>
  <c r="AF225" i="3"/>
  <c r="AE225" i="3"/>
  <c r="AD225" i="3"/>
  <c r="AC225" i="3"/>
  <c r="AB225" i="3"/>
  <c r="AA225" i="3"/>
  <c r="Z225" i="3"/>
  <c r="AG224" i="3"/>
  <c r="AF224" i="3"/>
  <c r="AE224" i="3"/>
  <c r="AD224" i="3"/>
  <c r="AC224" i="3"/>
  <c r="AB224" i="3"/>
  <c r="AA224" i="3"/>
  <c r="Z224" i="3"/>
  <c r="AG223" i="3"/>
  <c r="AF223" i="3"/>
  <c r="AE223" i="3"/>
  <c r="AD223" i="3"/>
  <c r="AC223" i="3"/>
  <c r="AB223" i="3"/>
  <c r="AA223" i="3"/>
  <c r="Z223" i="3"/>
  <c r="AG222" i="3"/>
  <c r="AF222" i="3"/>
  <c r="AE222" i="3"/>
  <c r="AD222" i="3"/>
  <c r="AC222" i="3"/>
  <c r="AB222" i="3"/>
  <c r="AA222" i="3"/>
  <c r="Z222" i="3"/>
  <c r="AG221" i="3"/>
  <c r="AF221" i="3"/>
  <c r="AE221" i="3"/>
  <c r="AD221" i="3"/>
  <c r="AC221" i="3"/>
  <c r="AB221" i="3"/>
  <c r="AA221" i="3"/>
  <c r="Z221" i="3"/>
  <c r="AG220" i="3"/>
  <c r="AF220" i="3"/>
  <c r="AE220" i="3"/>
  <c r="AD220" i="3"/>
  <c r="AC220" i="3"/>
  <c r="AB220" i="3"/>
  <c r="AA220" i="3"/>
  <c r="Z220" i="3"/>
  <c r="AG219" i="3"/>
  <c r="AF219" i="3"/>
  <c r="AE219" i="3"/>
  <c r="AD219" i="3"/>
  <c r="AC219" i="3"/>
  <c r="AB219" i="3"/>
  <c r="AA219" i="3"/>
  <c r="Z219" i="3"/>
  <c r="AG218" i="3"/>
  <c r="AF218" i="3"/>
  <c r="AE218" i="3"/>
  <c r="AD218" i="3"/>
  <c r="AC218" i="3"/>
  <c r="AB218" i="3"/>
  <c r="AA218" i="3"/>
  <c r="Z218" i="3"/>
  <c r="AG217" i="3"/>
  <c r="AF217" i="3"/>
  <c r="AE217" i="3"/>
  <c r="AD217" i="3"/>
  <c r="AC217" i="3"/>
  <c r="AB217" i="3"/>
  <c r="AA217" i="3"/>
  <c r="Z217" i="3"/>
  <c r="AG216" i="3"/>
  <c r="AF216" i="3"/>
  <c r="AE216" i="3"/>
  <c r="AD216" i="3"/>
  <c r="AC216" i="3"/>
  <c r="AB216" i="3"/>
  <c r="AA216" i="3"/>
  <c r="Z216" i="3"/>
  <c r="AG215" i="3"/>
  <c r="AF215" i="3"/>
  <c r="AE215" i="3"/>
  <c r="AD215" i="3"/>
  <c r="AC215" i="3"/>
  <c r="AB215" i="3"/>
  <c r="AA215" i="3"/>
  <c r="Z215" i="3"/>
  <c r="AG214" i="3"/>
  <c r="AF214" i="3"/>
  <c r="AE214" i="3"/>
  <c r="AD214" i="3"/>
  <c r="AC214" i="3"/>
  <c r="AB214" i="3"/>
  <c r="AA214" i="3"/>
  <c r="Z214" i="3"/>
  <c r="AG213" i="3"/>
  <c r="AF213" i="3"/>
  <c r="AE213" i="3"/>
  <c r="AD213" i="3"/>
  <c r="AC213" i="3"/>
  <c r="AB213" i="3"/>
  <c r="AA213" i="3"/>
  <c r="Z213" i="3"/>
  <c r="AG212" i="3"/>
  <c r="AF212" i="3"/>
  <c r="AE212" i="3"/>
  <c r="AD212" i="3"/>
  <c r="AC212" i="3"/>
  <c r="AB212" i="3"/>
  <c r="AA212" i="3"/>
  <c r="Z212" i="3"/>
  <c r="AG211" i="3"/>
  <c r="AF211" i="3"/>
  <c r="AE211" i="3"/>
  <c r="AD211" i="3"/>
  <c r="AC211" i="3"/>
  <c r="AB211" i="3"/>
  <c r="AA211" i="3"/>
  <c r="Z211" i="3"/>
  <c r="AG210" i="3"/>
  <c r="AF210" i="3"/>
  <c r="AE210" i="3"/>
  <c r="AD210" i="3"/>
  <c r="AC210" i="3"/>
  <c r="AB210" i="3"/>
  <c r="AA210" i="3"/>
  <c r="Z210" i="3"/>
  <c r="AG209" i="3"/>
  <c r="AF209" i="3"/>
  <c r="AE209" i="3"/>
  <c r="AD209" i="3"/>
  <c r="AC209" i="3"/>
  <c r="AB209" i="3"/>
  <c r="AA209" i="3"/>
  <c r="Z209" i="3"/>
  <c r="AG208" i="3"/>
  <c r="AF208" i="3"/>
  <c r="AE208" i="3"/>
  <c r="AD208" i="3"/>
  <c r="AC208" i="3"/>
  <c r="AB208" i="3"/>
  <c r="AA208" i="3"/>
  <c r="Z208" i="3"/>
  <c r="AG207" i="3"/>
  <c r="AF207" i="3"/>
  <c r="AE207" i="3"/>
  <c r="AD207" i="3"/>
  <c r="AC207" i="3"/>
  <c r="AB207" i="3"/>
  <c r="AA207" i="3"/>
  <c r="Z207" i="3"/>
  <c r="AG206" i="3"/>
  <c r="AF206" i="3"/>
  <c r="AE206" i="3"/>
  <c r="AD206" i="3"/>
  <c r="AC206" i="3"/>
  <c r="AB206" i="3"/>
  <c r="AA206" i="3"/>
  <c r="Z206" i="3"/>
  <c r="AG205" i="3"/>
  <c r="AF205" i="3"/>
  <c r="AE205" i="3"/>
  <c r="AD205" i="3"/>
  <c r="AC205" i="3"/>
  <c r="AB205" i="3"/>
  <c r="AA205" i="3"/>
  <c r="Z205" i="3"/>
  <c r="AG204" i="3"/>
  <c r="AF204" i="3"/>
  <c r="AE204" i="3"/>
  <c r="AD204" i="3"/>
  <c r="AC204" i="3"/>
  <c r="AB204" i="3"/>
  <c r="AA204" i="3"/>
  <c r="Z204" i="3"/>
  <c r="AG203" i="3"/>
  <c r="AF203" i="3"/>
  <c r="AE203" i="3"/>
  <c r="AD203" i="3"/>
  <c r="AC203" i="3"/>
  <c r="AB203" i="3"/>
  <c r="AA203" i="3"/>
  <c r="Z203" i="3"/>
  <c r="AG202" i="3"/>
  <c r="AF202" i="3"/>
  <c r="AE202" i="3"/>
  <c r="AD202" i="3"/>
  <c r="AC202" i="3"/>
  <c r="AB202" i="3"/>
  <c r="AA202" i="3"/>
  <c r="Z202" i="3"/>
  <c r="AG201" i="3"/>
  <c r="AF201" i="3"/>
  <c r="AE201" i="3"/>
  <c r="AD201" i="3"/>
  <c r="AC201" i="3"/>
  <c r="AB201" i="3"/>
  <c r="AA201" i="3"/>
  <c r="Z201" i="3"/>
  <c r="AG200" i="3"/>
  <c r="AF200" i="3"/>
  <c r="AE200" i="3"/>
  <c r="AD200" i="3"/>
  <c r="AC200" i="3"/>
  <c r="AB200" i="3"/>
  <c r="AA200" i="3"/>
  <c r="Z200" i="3"/>
  <c r="AG199" i="3"/>
  <c r="AF199" i="3"/>
  <c r="AE199" i="3"/>
  <c r="AD199" i="3"/>
  <c r="AC199" i="3"/>
  <c r="AB199" i="3"/>
  <c r="AA199" i="3"/>
  <c r="Z199" i="3"/>
  <c r="AG198" i="3"/>
  <c r="AF198" i="3"/>
  <c r="AE198" i="3"/>
  <c r="AD198" i="3"/>
  <c r="AC198" i="3"/>
  <c r="AB198" i="3"/>
  <c r="AA198" i="3"/>
  <c r="Z198" i="3"/>
  <c r="AG197" i="3"/>
  <c r="AF197" i="3"/>
  <c r="AE197" i="3"/>
  <c r="AD197" i="3"/>
  <c r="AC197" i="3"/>
  <c r="AB197" i="3"/>
  <c r="AA197" i="3"/>
  <c r="Z197" i="3"/>
  <c r="AG196" i="3"/>
  <c r="AF196" i="3"/>
  <c r="AE196" i="3"/>
  <c r="AD196" i="3"/>
  <c r="AC196" i="3"/>
  <c r="AB196" i="3"/>
  <c r="AA196" i="3"/>
  <c r="Z196" i="3"/>
  <c r="AG195" i="3"/>
  <c r="AF195" i="3"/>
  <c r="AE195" i="3"/>
  <c r="AD195" i="3"/>
  <c r="AC195" i="3"/>
  <c r="AB195" i="3"/>
  <c r="AA195" i="3"/>
  <c r="Z195" i="3"/>
  <c r="AG194" i="3"/>
  <c r="AF194" i="3"/>
  <c r="AE194" i="3"/>
  <c r="AD194" i="3"/>
  <c r="AC194" i="3"/>
  <c r="AB194" i="3"/>
  <c r="AA194" i="3"/>
  <c r="Z194" i="3"/>
  <c r="AG193" i="3"/>
  <c r="AF193" i="3"/>
  <c r="AE193" i="3"/>
  <c r="AD193" i="3"/>
  <c r="AC193" i="3"/>
  <c r="AB193" i="3"/>
  <c r="AA193" i="3"/>
  <c r="Z193" i="3"/>
  <c r="AG192" i="3"/>
  <c r="AF192" i="3"/>
  <c r="AE192" i="3"/>
  <c r="AD192" i="3"/>
  <c r="AC192" i="3"/>
  <c r="AB192" i="3"/>
  <c r="AA192" i="3"/>
  <c r="Z192" i="3"/>
  <c r="AG191" i="3"/>
  <c r="AF191" i="3"/>
  <c r="AE191" i="3"/>
  <c r="AD191" i="3"/>
  <c r="AC191" i="3"/>
  <c r="AB191" i="3"/>
  <c r="AA191" i="3"/>
  <c r="Z191" i="3"/>
  <c r="AG190" i="3"/>
  <c r="AF190" i="3"/>
  <c r="AE190" i="3"/>
  <c r="AD190" i="3"/>
  <c r="AC190" i="3"/>
  <c r="AB190" i="3"/>
  <c r="AA190" i="3"/>
  <c r="Z190" i="3"/>
  <c r="AG189" i="3"/>
  <c r="AF189" i="3"/>
  <c r="AE189" i="3"/>
  <c r="AD189" i="3"/>
  <c r="AC189" i="3"/>
  <c r="AB189" i="3"/>
  <c r="AA189" i="3"/>
  <c r="Z189" i="3"/>
  <c r="AG188" i="3"/>
  <c r="AF188" i="3"/>
  <c r="AE188" i="3"/>
  <c r="AD188" i="3"/>
  <c r="AC188" i="3"/>
  <c r="AB188" i="3"/>
  <c r="AA188" i="3"/>
  <c r="Z188" i="3"/>
  <c r="AG187" i="3"/>
  <c r="AF187" i="3"/>
  <c r="AE187" i="3"/>
  <c r="AD187" i="3"/>
  <c r="AC187" i="3"/>
  <c r="AB187" i="3"/>
  <c r="AA187" i="3"/>
  <c r="Z187" i="3"/>
  <c r="AG186" i="3"/>
  <c r="AF186" i="3"/>
  <c r="AE186" i="3"/>
  <c r="AD186" i="3"/>
  <c r="AC186" i="3"/>
  <c r="AB186" i="3"/>
  <c r="AA186" i="3"/>
  <c r="Z186" i="3"/>
  <c r="AG185" i="3"/>
  <c r="AF185" i="3"/>
  <c r="AE185" i="3"/>
  <c r="AD185" i="3"/>
  <c r="AC185" i="3"/>
  <c r="AB185" i="3"/>
  <c r="AA185" i="3"/>
  <c r="Z185" i="3"/>
  <c r="AG184" i="3"/>
  <c r="AF184" i="3"/>
  <c r="AE184" i="3"/>
  <c r="AD184" i="3"/>
  <c r="AC184" i="3"/>
  <c r="AB184" i="3"/>
  <c r="AA184" i="3"/>
  <c r="Z184" i="3"/>
  <c r="AG183" i="3"/>
  <c r="AF183" i="3"/>
  <c r="AE183" i="3"/>
  <c r="AD183" i="3"/>
  <c r="AC183" i="3"/>
  <c r="AB183" i="3"/>
  <c r="AA183" i="3"/>
  <c r="Z183" i="3"/>
  <c r="AG182" i="3"/>
  <c r="AF182" i="3"/>
  <c r="AE182" i="3"/>
  <c r="AD182" i="3"/>
  <c r="AC182" i="3"/>
  <c r="AB182" i="3"/>
  <c r="AA182" i="3"/>
  <c r="Z182" i="3"/>
  <c r="AG181" i="3"/>
  <c r="AF181" i="3"/>
  <c r="AE181" i="3"/>
  <c r="AD181" i="3"/>
  <c r="AC181" i="3"/>
  <c r="AB181" i="3"/>
  <c r="AA181" i="3"/>
  <c r="Z181" i="3"/>
  <c r="AG180" i="3"/>
  <c r="AF180" i="3"/>
  <c r="AE180" i="3"/>
  <c r="AD180" i="3"/>
  <c r="AC180" i="3"/>
  <c r="AB180" i="3"/>
  <c r="AA180" i="3"/>
  <c r="Z180" i="3"/>
  <c r="AG179" i="3"/>
  <c r="AF179" i="3"/>
  <c r="AE179" i="3"/>
  <c r="AD179" i="3"/>
  <c r="AC179" i="3"/>
  <c r="AB179" i="3"/>
  <c r="AA179" i="3"/>
  <c r="Z179" i="3"/>
  <c r="AG178" i="3"/>
  <c r="AF178" i="3"/>
  <c r="AE178" i="3"/>
  <c r="AD178" i="3"/>
  <c r="AC178" i="3"/>
  <c r="AB178" i="3"/>
  <c r="AA178" i="3"/>
  <c r="Z178" i="3"/>
  <c r="AG177" i="3"/>
  <c r="AF177" i="3"/>
  <c r="AE177" i="3"/>
  <c r="AD177" i="3"/>
  <c r="AC177" i="3"/>
  <c r="AB177" i="3"/>
  <c r="AA177" i="3"/>
  <c r="Z177" i="3"/>
  <c r="AG176" i="3"/>
  <c r="AF176" i="3"/>
  <c r="AE176" i="3"/>
  <c r="AD176" i="3"/>
  <c r="AC176" i="3"/>
  <c r="AB176" i="3"/>
  <c r="AA176" i="3"/>
  <c r="Z176" i="3"/>
  <c r="AG175" i="3"/>
  <c r="AF175" i="3"/>
  <c r="AE175" i="3"/>
  <c r="AD175" i="3"/>
  <c r="AC175" i="3"/>
  <c r="AB175" i="3"/>
  <c r="AA175" i="3"/>
  <c r="Z175" i="3"/>
  <c r="AG174" i="3"/>
  <c r="AF174" i="3"/>
  <c r="AE174" i="3"/>
  <c r="AD174" i="3"/>
  <c r="AC174" i="3"/>
  <c r="AB174" i="3"/>
  <c r="AA174" i="3"/>
  <c r="Z174" i="3"/>
  <c r="AG173" i="3"/>
  <c r="AF173" i="3"/>
  <c r="AE173" i="3"/>
  <c r="AD173" i="3"/>
  <c r="AC173" i="3"/>
  <c r="AB173" i="3"/>
  <c r="AA173" i="3"/>
  <c r="Z173" i="3"/>
  <c r="AG172" i="3"/>
  <c r="AF172" i="3"/>
  <c r="AE172" i="3"/>
  <c r="AD172" i="3"/>
  <c r="AC172" i="3"/>
  <c r="AB172" i="3"/>
  <c r="AA172" i="3"/>
  <c r="Z172" i="3"/>
  <c r="AG171" i="3"/>
  <c r="AF171" i="3"/>
  <c r="AE171" i="3"/>
  <c r="AD171" i="3"/>
  <c r="AC171" i="3"/>
  <c r="AB171" i="3"/>
  <c r="AA171" i="3"/>
  <c r="Z171" i="3"/>
  <c r="AG170" i="3"/>
  <c r="AF170" i="3"/>
  <c r="AE170" i="3"/>
  <c r="AD170" i="3"/>
  <c r="AC170" i="3"/>
  <c r="AB170" i="3"/>
  <c r="AA170" i="3"/>
  <c r="Z170" i="3"/>
  <c r="AG169" i="3"/>
  <c r="AF169" i="3"/>
  <c r="AE169" i="3"/>
  <c r="AD169" i="3"/>
  <c r="AC169" i="3"/>
  <c r="AB169" i="3"/>
  <c r="AA169" i="3"/>
  <c r="Z169" i="3"/>
  <c r="AG168" i="3"/>
  <c r="AF168" i="3"/>
  <c r="AE168" i="3"/>
  <c r="AD168" i="3"/>
  <c r="AC168" i="3"/>
  <c r="AB168" i="3"/>
  <c r="AA168" i="3"/>
  <c r="Z168" i="3"/>
  <c r="AG167" i="3"/>
  <c r="AF167" i="3"/>
  <c r="AE167" i="3"/>
  <c r="AD167" i="3"/>
  <c r="AC167" i="3"/>
  <c r="AB167" i="3"/>
  <c r="AA167" i="3"/>
  <c r="Z167" i="3"/>
  <c r="AG166" i="3"/>
  <c r="AF166" i="3"/>
  <c r="AE166" i="3"/>
  <c r="AD166" i="3"/>
  <c r="AC166" i="3"/>
  <c r="AB166" i="3"/>
  <c r="AA166" i="3"/>
  <c r="Z166" i="3"/>
  <c r="AG165" i="3"/>
  <c r="AF165" i="3"/>
  <c r="AE165" i="3"/>
  <c r="AD165" i="3"/>
  <c r="AC165" i="3"/>
  <c r="AB165" i="3"/>
  <c r="AA165" i="3"/>
  <c r="Z165" i="3"/>
  <c r="AG164" i="3"/>
  <c r="AF164" i="3"/>
  <c r="AE164" i="3"/>
  <c r="AD164" i="3"/>
  <c r="AC164" i="3"/>
  <c r="AB164" i="3"/>
  <c r="AA164" i="3"/>
  <c r="Z164" i="3"/>
  <c r="AG163" i="3"/>
  <c r="AF163" i="3"/>
  <c r="AE163" i="3"/>
  <c r="AD163" i="3"/>
  <c r="AC163" i="3"/>
  <c r="AB163" i="3"/>
  <c r="AA163" i="3"/>
  <c r="Z163" i="3"/>
  <c r="AG162" i="3"/>
  <c r="AF162" i="3"/>
  <c r="AE162" i="3"/>
  <c r="AD162" i="3"/>
  <c r="AC162" i="3"/>
  <c r="AB162" i="3"/>
  <c r="AA162" i="3"/>
  <c r="Z162" i="3"/>
  <c r="AG161" i="3"/>
  <c r="AF161" i="3"/>
  <c r="AE161" i="3"/>
  <c r="AD161" i="3"/>
  <c r="AC161" i="3"/>
  <c r="AB161" i="3"/>
  <c r="AA161" i="3"/>
  <c r="Z161" i="3"/>
  <c r="AG160" i="3"/>
  <c r="AF160" i="3"/>
  <c r="AE160" i="3"/>
  <c r="AD160" i="3"/>
  <c r="AC160" i="3"/>
  <c r="AB160" i="3"/>
  <c r="AA160" i="3"/>
  <c r="Z160" i="3"/>
  <c r="AG159" i="3"/>
  <c r="AF159" i="3"/>
  <c r="AE159" i="3"/>
  <c r="AD159" i="3"/>
  <c r="AC159" i="3"/>
  <c r="AB159" i="3"/>
  <c r="AA159" i="3"/>
  <c r="Z159" i="3"/>
  <c r="AG158" i="3"/>
  <c r="AF158" i="3"/>
  <c r="AE158" i="3"/>
  <c r="AD158" i="3"/>
  <c r="AC158" i="3"/>
  <c r="AB158" i="3"/>
  <c r="AA158" i="3"/>
  <c r="Z158" i="3"/>
  <c r="AG157" i="3"/>
  <c r="AF157" i="3"/>
  <c r="AE157" i="3"/>
  <c r="AD157" i="3"/>
  <c r="AC157" i="3"/>
  <c r="AB157" i="3"/>
  <c r="AA157" i="3"/>
  <c r="Z157" i="3"/>
  <c r="AG156" i="3"/>
  <c r="AF156" i="3"/>
  <c r="AE156" i="3"/>
  <c r="AD156" i="3"/>
  <c r="AC156" i="3"/>
  <c r="AB156" i="3"/>
  <c r="AA156" i="3"/>
  <c r="Z156" i="3"/>
  <c r="AG155" i="3"/>
  <c r="AF155" i="3"/>
  <c r="AE155" i="3"/>
  <c r="AD155" i="3"/>
  <c r="AC155" i="3"/>
  <c r="AB155" i="3"/>
  <c r="AA155" i="3"/>
  <c r="Z155" i="3"/>
  <c r="AG154" i="3"/>
  <c r="AF154" i="3"/>
  <c r="AE154" i="3"/>
  <c r="AD154" i="3"/>
  <c r="AC154" i="3"/>
  <c r="AB154" i="3"/>
  <c r="AA154" i="3"/>
  <c r="Z154" i="3"/>
  <c r="AG153" i="3"/>
  <c r="AF153" i="3"/>
  <c r="AE153" i="3"/>
  <c r="AD153" i="3"/>
  <c r="AC153" i="3"/>
  <c r="AB153" i="3"/>
  <c r="AA153" i="3"/>
  <c r="Z153" i="3"/>
  <c r="AG152" i="3"/>
  <c r="AF152" i="3"/>
  <c r="AE152" i="3"/>
  <c r="AD152" i="3"/>
  <c r="AC152" i="3"/>
  <c r="AB152" i="3"/>
  <c r="AA152" i="3"/>
  <c r="Z152" i="3"/>
  <c r="AG151" i="3"/>
  <c r="AF151" i="3"/>
  <c r="AE151" i="3"/>
  <c r="AD151" i="3"/>
  <c r="AC151" i="3"/>
  <c r="AB151" i="3"/>
  <c r="AA151" i="3"/>
  <c r="Z151" i="3"/>
  <c r="AG150" i="3"/>
  <c r="AF150" i="3"/>
  <c r="AE150" i="3"/>
  <c r="AD150" i="3"/>
  <c r="AC150" i="3"/>
  <c r="AB150" i="3"/>
  <c r="AA150" i="3"/>
  <c r="Z150" i="3"/>
  <c r="AG149" i="3"/>
  <c r="AF149" i="3"/>
  <c r="AE149" i="3"/>
  <c r="AD149" i="3"/>
  <c r="AC149" i="3"/>
  <c r="AB149" i="3"/>
  <c r="AA149" i="3"/>
  <c r="Z149" i="3"/>
  <c r="AG148" i="3"/>
  <c r="AF148" i="3"/>
  <c r="AE148" i="3"/>
  <c r="AD148" i="3"/>
  <c r="AC148" i="3"/>
  <c r="AB148" i="3"/>
  <c r="AA148" i="3"/>
  <c r="Z148" i="3"/>
  <c r="AG147" i="3"/>
  <c r="AF147" i="3"/>
  <c r="AE147" i="3"/>
  <c r="AD147" i="3"/>
  <c r="AC147" i="3"/>
  <c r="AB147" i="3"/>
  <c r="AA147" i="3"/>
  <c r="Z147" i="3"/>
  <c r="AG146" i="3"/>
  <c r="AF146" i="3"/>
  <c r="AE146" i="3"/>
  <c r="AD146" i="3"/>
  <c r="AC146" i="3"/>
  <c r="AB146" i="3"/>
  <c r="AA146" i="3"/>
  <c r="Z146" i="3"/>
  <c r="AG145" i="3"/>
  <c r="AF145" i="3"/>
  <c r="AE145" i="3"/>
  <c r="AD145" i="3"/>
  <c r="AC145" i="3"/>
  <c r="AB145" i="3"/>
  <c r="AA145" i="3"/>
  <c r="Z145" i="3"/>
  <c r="AG144" i="3"/>
  <c r="AF144" i="3"/>
  <c r="AE144" i="3"/>
  <c r="AD144" i="3"/>
  <c r="AC144" i="3"/>
  <c r="AB144" i="3"/>
  <c r="AA144" i="3"/>
  <c r="Z144" i="3"/>
  <c r="AG143" i="3"/>
  <c r="AF143" i="3"/>
  <c r="AE143" i="3"/>
  <c r="AD143" i="3"/>
  <c r="AC143" i="3"/>
  <c r="AB143" i="3"/>
  <c r="AA143" i="3"/>
  <c r="Z143" i="3"/>
  <c r="AG142" i="3"/>
  <c r="AF142" i="3"/>
  <c r="AE142" i="3"/>
  <c r="AD142" i="3"/>
  <c r="AC142" i="3"/>
  <c r="AB142" i="3"/>
  <c r="AA142" i="3"/>
  <c r="Z142" i="3"/>
  <c r="AG141" i="3"/>
  <c r="AF141" i="3"/>
  <c r="AE141" i="3"/>
  <c r="AD141" i="3"/>
  <c r="AC141" i="3"/>
  <c r="AB141" i="3"/>
  <c r="AA141" i="3"/>
  <c r="Z141" i="3"/>
  <c r="AG140" i="3"/>
  <c r="AF140" i="3"/>
  <c r="AE140" i="3"/>
  <c r="AD140" i="3"/>
  <c r="AC140" i="3"/>
  <c r="AB140" i="3"/>
  <c r="AA140" i="3"/>
  <c r="Z140" i="3"/>
  <c r="AG139" i="3"/>
  <c r="AF139" i="3"/>
  <c r="AE139" i="3"/>
  <c r="AD139" i="3"/>
  <c r="AC139" i="3"/>
  <c r="AB139" i="3"/>
  <c r="AA139" i="3"/>
  <c r="Z139" i="3"/>
  <c r="AG138" i="3"/>
  <c r="AF138" i="3"/>
  <c r="AE138" i="3"/>
  <c r="AD138" i="3"/>
  <c r="AC138" i="3"/>
  <c r="AB138" i="3"/>
  <c r="AA138" i="3"/>
  <c r="Z138" i="3"/>
  <c r="AG137" i="3"/>
  <c r="AF137" i="3"/>
  <c r="AE137" i="3"/>
  <c r="AD137" i="3"/>
  <c r="AC137" i="3"/>
  <c r="AB137" i="3"/>
  <c r="AA137" i="3"/>
  <c r="Z137" i="3"/>
  <c r="AG136" i="3"/>
  <c r="AF136" i="3"/>
  <c r="AE136" i="3"/>
  <c r="AD136" i="3"/>
  <c r="AC136" i="3"/>
  <c r="AB136" i="3"/>
  <c r="AA136" i="3"/>
  <c r="Z136" i="3"/>
  <c r="AG135" i="3"/>
  <c r="AF135" i="3"/>
  <c r="AE135" i="3"/>
  <c r="AD135" i="3"/>
  <c r="AC135" i="3"/>
  <c r="AB135" i="3"/>
  <c r="AA135" i="3"/>
  <c r="Z135" i="3"/>
  <c r="AG134" i="3"/>
  <c r="AF134" i="3"/>
  <c r="AE134" i="3"/>
  <c r="AD134" i="3"/>
  <c r="AC134" i="3"/>
  <c r="AB134" i="3"/>
  <c r="AA134" i="3"/>
  <c r="Z134" i="3"/>
  <c r="AG133" i="3"/>
  <c r="AF133" i="3"/>
  <c r="AE133" i="3"/>
  <c r="AD133" i="3"/>
  <c r="AC133" i="3"/>
  <c r="AB133" i="3"/>
  <c r="AA133" i="3"/>
  <c r="Z133" i="3"/>
  <c r="AG132" i="3"/>
  <c r="AF132" i="3"/>
  <c r="AE132" i="3"/>
  <c r="AD132" i="3"/>
  <c r="AC132" i="3"/>
  <c r="AB132" i="3"/>
  <c r="AA132" i="3"/>
  <c r="Z132" i="3"/>
  <c r="AG131" i="3"/>
  <c r="AF131" i="3"/>
  <c r="AE131" i="3"/>
  <c r="AD131" i="3"/>
  <c r="AC131" i="3"/>
  <c r="AB131" i="3"/>
  <c r="AA131" i="3"/>
  <c r="Z131" i="3"/>
  <c r="AG130" i="3"/>
  <c r="AF130" i="3"/>
  <c r="AE130" i="3"/>
  <c r="AD130" i="3"/>
  <c r="AC130" i="3"/>
  <c r="AB130" i="3"/>
  <c r="AA130" i="3"/>
  <c r="Z130" i="3"/>
  <c r="AG129" i="3"/>
  <c r="AF129" i="3"/>
  <c r="AE129" i="3"/>
  <c r="AD129" i="3"/>
  <c r="AC129" i="3"/>
  <c r="AB129" i="3"/>
  <c r="AA129" i="3"/>
  <c r="Z129" i="3"/>
  <c r="AG128" i="3"/>
  <c r="AF128" i="3"/>
  <c r="AE128" i="3"/>
  <c r="AD128" i="3"/>
  <c r="AC128" i="3"/>
  <c r="AB128" i="3"/>
  <c r="AA128" i="3"/>
  <c r="Z128" i="3"/>
  <c r="AG127" i="3"/>
  <c r="AF127" i="3"/>
  <c r="AE127" i="3"/>
  <c r="AD127" i="3"/>
  <c r="AC127" i="3"/>
  <c r="AB127" i="3"/>
  <c r="AA127" i="3"/>
  <c r="Z127" i="3"/>
  <c r="AG126" i="3"/>
  <c r="AF126" i="3"/>
  <c r="AE126" i="3"/>
  <c r="AD126" i="3"/>
  <c r="AC126" i="3"/>
  <c r="AB126" i="3"/>
  <c r="AA126" i="3"/>
  <c r="Z126" i="3"/>
  <c r="AG125" i="3"/>
  <c r="AF125" i="3"/>
  <c r="AE125" i="3"/>
  <c r="AD125" i="3"/>
  <c r="AC125" i="3"/>
  <c r="AB125" i="3"/>
  <c r="AA125" i="3"/>
  <c r="Z125" i="3"/>
  <c r="AG124" i="3"/>
  <c r="AF124" i="3"/>
  <c r="AE124" i="3"/>
  <c r="AD124" i="3"/>
  <c r="AC124" i="3"/>
  <c r="AB124" i="3"/>
  <c r="AA124" i="3"/>
  <c r="Z124" i="3"/>
  <c r="AG123" i="3"/>
  <c r="AF123" i="3"/>
  <c r="AE123" i="3"/>
  <c r="AD123" i="3"/>
  <c r="AC123" i="3"/>
  <c r="AB123" i="3"/>
  <c r="AA123" i="3"/>
  <c r="Z123" i="3"/>
  <c r="AG122" i="3"/>
  <c r="AF122" i="3"/>
  <c r="AE122" i="3"/>
  <c r="AD122" i="3"/>
  <c r="AC122" i="3"/>
  <c r="AB122" i="3"/>
  <c r="AA122" i="3"/>
  <c r="Z122" i="3"/>
  <c r="AG121" i="3"/>
  <c r="AF121" i="3"/>
  <c r="AE121" i="3"/>
  <c r="AD121" i="3"/>
  <c r="AC121" i="3"/>
  <c r="AB121" i="3"/>
  <c r="AA121" i="3"/>
  <c r="Z121" i="3"/>
  <c r="AG120" i="3"/>
  <c r="AF120" i="3"/>
  <c r="AE120" i="3"/>
  <c r="AD120" i="3"/>
  <c r="AC120" i="3"/>
  <c r="AB120" i="3"/>
  <c r="AA120" i="3"/>
  <c r="Z120" i="3"/>
  <c r="AG119" i="3"/>
  <c r="AF119" i="3"/>
  <c r="AE119" i="3"/>
  <c r="AD119" i="3"/>
  <c r="AC119" i="3"/>
  <c r="AB119" i="3"/>
  <c r="AA119" i="3"/>
  <c r="Z119" i="3"/>
  <c r="AG118" i="3"/>
  <c r="AF118" i="3"/>
  <c r="AE118" i="3"/>
  <c r="AD118" i="3"/>
  <c r="AC118" i="3"/>
  <c r="AB118" i="3"/>
  <c r="AA118" i="3"/>
  <c r="Z118" i="3"/>
  <c r="AG117" i="3"/>
  <c r="AF117" i="3"/>
  <c r="AE117" i="3"/>
  <c r="AD117" i="3"/>
  <c r="AC117" i="3"/>
  <c r="AB117" i="3"/>
  <c r="AA117" i="3"/>
  <c r="Z117" i="3"/>
  <c r="AG116" i="3"/>
  <c r="AF116" i="3"/>
  <c r="AE116" i="3"/>
  <c r="AD116" i="3"/>
  <c r="AC116" i="3"/>
  <c r="AB116" i="3"/>
  <c r="AA116" i="3"/>
  <c r="Z116" i="3"/>
  <c r="AG115" i="3"/>
  <c r="AF115" i="3"/>
  <c r="AE115" i="3"/>
  <c r="AD115" i="3"/>
  <c r="AC115" i="3"/>
  <c r="AB115" i="3"/>
  <c r="AA115" i="3"/>
  <c r="Z115" i="3"/>
  <c r="AG114" i="3"/>
  <c r="AF114" i="3"/>
  <c r="AE114" i="3"/>
  <c r="AD114" i="3"/>
  <c r="AC114" i="3"/>
  <c r="AB114" i="3"/>
  <c r="AA114" i="3"/>
  <c r="Z114" i="3"/>
  <c r="AG113" i="3"/>
  <c r="AF113" i="3"/>
  <c r="AE113" i="3"/>
  <c r="AD113" i="3"/>
  <c r="AC113" i="3"/>
  <c r="AB113" i="3"/>
  <c r="AA113" i="3"/>
  <c r="Z113" i="3"/>
  <c r="AG112" i="3"/>
  <c r="AF112" i="3"/>
  <c r="AE112" i="3"/>
  <c r="AD112" i="3"/>
  <c r="AC112" i="3"/>
  <c r="AB112" i="3"/>
  <c r="AA112" i="3"/>
  <c r="Z112" i="3"/>
  <c r="AG111" i="3"/>
  <c r="AF111" i="3"/>
  <c r="AE111" i="3"/>
  <c r="AD111" i="3"/>
  <c r="AC111" i="3"/>
  <c r="AB111" i="3"/>
  <c r="AA111" i="3"/>
  <c r="Z111" i="3"/>
  <c r="AG110" i="3"/>
  <c r="AF110" i="3"/>
  <c r="AE110" i="3"/>
  <c r="AD110" i="3"/>
  <c r="AC110" i="3"/>
  <c r="AB110" i="3"/>
  <c r="AA110" i="3"/>
  <c r="Z110" i="3"/>
  <c r="AG109" i="3"/>
  <c r="AF109" i="3"/>
  <c r="AE109" i="3"/>
  <c r="AD109" i="3"/>
  <c r="AC109" i="3"/>
  <c r="AB109" i="3"/>
  <c r="AA109" i="3"/>
  <c r="Z109" i="3"/>
  <c r="AG108" i="3"/>
  <c r="AF108" i="3"/>
  <c r="AE108" i="3"/>
  <c r="AD108" i="3"/>
  <c r="AC108" i="3"/>
  <c r="AB108" i="3"/>
  <c r="AA108" i="3"/>
  <c r="Z108" i="3"/>
  <c r="AG107" i="3"/>
  <c r="AF107" i="3"/>
  <c r="AE107" i="3"/>
  <c r="AD107" i="3"/>
  <c r="AC107" i="3"/>
  <c r="AB107" i="3"/>
  <c r="AA107" i="3"/>
  <c r="Z107" i="3"/>
  <c r="AG106" i="3"/>
  <c r="AF106" i="3"/>
  <c r="AE106" i="3"/>
  <c r="AD106" i="3"/>
  <c r="AC106" i="3"/>
  <c r="AB106" i="3"/>
  <c r="AA106" i="3"/>
  <c r="Z106" i="3"/>
  <c r="AG105" i="3"/>
  <c r="AF105" i="3"/>
  <c r="AE105" i="3"/>
  <c r="AD105" i="3"/>
  <c r="AC105" i="3"/>
  <c r="AB105" i="3"/>
  <c r="AA105" i="3"/>
  <c r="Z105" i="3"/>
  <c r="AG104" i="3"/>
  <c r="AF104" i="3"/>
  <c r="AE104" i="3"/>
  <c r="AD104" i="3"/>
  <c r="AC104" i="3"/>
  <c r="AB104" i="3"/>
  <c r="AA104" i="3"/>
  <c r="Z104" i="3"/>
  <c r="AG103" i="3"/>
  <c r="AF103" i="3"/>
  <c r="AE103" i="3"/>
  <c r="AD103" i="3"/>
  <c r="AC103" i="3"/>
  <c r="AB103" i="3"/>
  <c r="AA103" i="3"/>
  <c r="Z103" i="3"/>
  <c r="AG102" i="3"/>
  <c r="AF102" i="3"/>
  <c r="AE102" i="3"/>
  <c r="AD102" i="3"/>
  <c r="AC102" i="3"/>
  <c r="AB102" i="3"/>
  <c r="AA102" i="3"/>
  <c r="Z102" i="3"/>
  <c r="AG101" i="3"/>
  <c r="AF101" i="3"/>
  <c r="AE101" i="3"/>
  <c r="AD101" i="3"/>
  <c r="AC101" i="3"/>
  <c r="AB101" i="3"/>
  <c r="AA101" i="3"/>
  <c r="Z101" i="3"/>
  <c r="AG100" i="3"/>
  <c r="AF100" i="3"/>
  <c r="AE100" i="3"/>
  <c r="AD100" i="3"/>
  <c r="AC100" i="3"/>
  <c r="AB100" i="3"/>
  <c r="AA100" i="3"/>
  <c r="Z100" i="3"/>
  <c r="AG99" i="3"/>
  <c r="AF99" i="3"/>
  <c r="AE99" i="3"/>
  <c r="AD99" i="3"/>
  <c r="AC99" i="3"/>
  <c r="AB99" i="3"/>
  <c r="AA99" i="3"/>
  <c r="Z99" i="3"/>
  <c r="AG98" i="3"/>
  <c r="AF98" i="3"/>
  <c r="AE98" i="3"/>
  <c r="AD98" i="3"/>
  <c r="AC98" i="3"/>
  <c r="AB98" i="3"/>
  <c r="AA98" i="3"/>
  <c r="Z98" i="3"/>
  <c r="AG97" i="3"/>
  <c r="AF97" i="3"/>
  <c r="AE97" i="3"/>
  <c r="AD97" i="3"/>
  <c r="AC97" i="3"/>
  <c r="AB97" i="3"/>
  <c r="AA97" i="3"/>
  <c r="Z97" i="3"/>
  <c r="AG96" i="3"/>
  <c r="AF96" i="3"/>
  <c r="AE96" i="3"/>
  <c r="AD96" i="3"/>
  <c r="AC96" i="3"/>
  <c r="AB96" i="3"/>
  <c r="AA96" i="3"/>
  <c r="Z96" i="3"/>
  <c r="AG95" i="3"/>
  <c r="AF95" i="3"/>
  <c r="AE95" i="3"/>
  <c r="AD95" i="3"/>
  <c r="AC95" i="3"/>
  <c r="AB95" i="3"/>
  <c r="AA95" i="3"/>
  <c r="Z95" i="3"/>
  <c r="AG94" i="3"/>
  <c r="AF94" i="3"/>
  <c r="AE94" i="3"/>
  <c r="AD94" i="3"/>
  <c r="AC94" i="3"/>
  <c r="AB94" i="3"/>
  <c r="AA94" i="3"/>
  <c r="Z94" i="3"/>
  <c r="AG93" i="3"/>
  <c r="AF93" i="3"/>
  <c r="AE93" i="3"/>
  <c r="AD93" i="3"/>
  <c r="AC93" i="3"/>
  <c r="AB93" i="3"/>
  <c r="AA93" i="3"/>
  <c r="Z93" i="3"/>
  <c r="AG92" i="3"/>
  <c r="AF92" i="3"/>
  <c r="AE92" i="3"/>
  <c r="AD92" i="3"/>
  <c r="AC92" i="3"/>
  <c r="AB92" i="3"/>
  <c r="AA92" i="3"/>
  <c r="Z92" i="3"/>
  <c r="AG91" i="3"/>
  <c r="AF91" i="3"/>
  <c r="AE91" i="3"/>
  <c r="AD91" i="3"/>
  <c r="AC91" i="3"/>
  <c r="AB91" i="3"/>
  <c r="AA91" i="3"/>
  <c r="Z91" i="3"/>
  <c r="AG90" i="3"/>
  <c r="AF90" i="3"/>
  <c r="AE90" i="3"/>
  <c r="AD90" i="3"/>
  <c r="AC90" i="3"/>
  <c r="AB90" i="3"/>
  <c r="AA90" i="3"/>
  <c r="Z90" i="3"/>
  <c r="AG89" i="3"/>
  <c r="AF89" i="3"/>
  <c r="AE89" i="3"/>
  <c r="AD89" i="3"/>
  <c r="AC89" i="3"/>
  <c r="AB89" i="3"/>
  <c r="AA89" i="3"/>
  <c r="Z89" i="3"/>
  <c r="AG88" i="3"/>
  <c r="AF88" i="3"/>
  <c r="AE88" i="3"/>
  <c r="AD88" i="3"/>
  <c r="AC88" i="3"/>
  <c r="AB88" i="3"/>
  <c r="AA88" i="3"/>
  <c r="Z88" i="3"/>
  <c r="AG87" i="3"/>
  <c r="AF87" i="3"/>
  <c r="AE87" i="3"/>
  <c r="AD87" i="3"/>
  <c r="AC87" i="3"/>
  <c r="AB87" i="3"/>
  <c r="AA87" i="3"/>
  <c r="Z87" i="3"/>
  <c r="AG86" i="3"/>
  <c r="AF86" i="3"/>
  <c r="AE86" i="3"/>
  <c r="AD86" i="3"/>
  <c r="AC86" i="3"/>
  <c r="AB86" i="3"/>
  <c r="AA86" i="3"/>
  <c r="Z86" i="3"/>
  <c r="AG85" i="3"/>
  <c r="AF85" i="3"/>
  <c r="AE85" i="3"/>
  <c r="AD85" i="3"/>
  <c r="AC85" i="3"/>
  <c r="AB85" i="3"/>
  <c r="AA85" i="3"/>
  <c r="Z85" i="3"/>
  <c r="AG84" i="3"/>
  <c r="AF84" i="3"/>
  <c r="AE84" i="3"/>
  <c r="AD84" i="3"/>
  <c r="AC84" i="3"/>
  <c r="AB84" i="3"/>
  <c r="AA84" i="3"/>
  <c r="Z84" i="3"/>
  <c r="AG83" i="3"/>
  <c r="AF83" i="3"/>
  <c r="AE83" i="3"/>
  <c r="AD83" i="3"/>
  <c r="AC83" i="3"/>
  <c r="AB83" i="3"/>
  <c r="AA83" i="3"/>
  <c r="Z83" i="3"/>
  <c r="AG82" i="3"/>
  <c r="AF82" i="3"/>
  <c r="AE82" i="3"/>
  <c r="AD82" i="3"/>
  <c r="AC82" i="3"/>
  <c r="AB82" i="3"/>
  <c r="AA82" i="3"/>
  <c r="Z82" i="3"/>
  <c r="AG81" i="3"/>
  <c r="AF81" i="3"/>
  <c r="AE81" i="3"/>
  <c r="AD81" i="3"/>
  <c r="AC81" i="3"/>
  <c r="AB81" i="3"/>
  <c r="AA81" i="3"/>
  <c r="Z81" i="3"/>
  <c r="AG80" i="3"/>
  <c r="AF80" i="3"/>
  <c r="AE80" i="3"/>
  <c r="AD80" i="3"/>
  <c r="AC80" i="3"/>
  <c r="AB80" i="3"/>
  <c r="AA80" i="3"/>
  <c r="Z80" i="3"/>
  <c r="AG79" i="3"/>
  <c r="AF79" i="3"/>
  <c r="AE79" i="3"/>
  <c r="AD79" i="3"/>
  <c r="AC79" i="3"/>
  <c r="AB79" i="3"/>
  <c r="AA79" i="3"/>
  <c r="Z79" i="3"/>
  <c r="AG78" i="3"/>
  <c r="AF78" i="3"/>
  <c r="AE78" i="3"/>
  <c r="AD78" i="3"/>
  <c r="AC78" i="3"/>
  <c r="AB78" i="3"/>
  <c r="AA78" i="3"/>
  <c r="Z78" i="3"/>
  <c r="AG77" i="3"/>
  <c r="AF77" i="3"/>
  <c r="AE77" i="3"/>
  <c r="AD77" i="3"/>
  <c r="AC77" i="3"/>
  <c r="AB77" i="3"/>
  <c r="AA77" i="3"/>
  <c r="Z77" i="3"/>
  <c r="AG76" i="3"/>
  <c r="AF76" i="3"/>
  <c r="AE76" i="3"/>
  <c r="AD76" i="3"/>
  <c r="AC76" i="3"/>
  <c r="AB76" i="3"/>
  <c r="AA76" i="3"/>
  <c r="Z76" i="3"/>
  <c r="AG75" i="3"/>
  <c r="AF75" i="3"/>
  <c r="AE75" i="3"/>
  <c r="AD75" i="3"/>
  <c r="AC75" i="3"/>
  <c r="AB75" i="3"/>
  <c r="AA75" i="3"/>
  <c r="Z75" i="3"/>
  <c r="AG74" i="3"/>
  <c r="AF74" i="3"/>
  <c r="AE74" i="3"/>
  <c r="AD74" i="3"/>
  <c r="AC74" i="3"/>
  <c r="AB74" i="3"/>
  <c r="AA74" i="3"/>
  <c r="Z74" i="3"/>
  <c r="AG73" i="3"/>
  <c r="AF73" i="3"/>
  <c r="AE73" i="3"/>
  <c r="AD73" i="3"/>
  <c r="AC73" i="3"/>
  <c r="AB73" i="3"/>
  <c r="AA73" i="3"/>
  <c r="Z73" i="3"/>
  <c r="AG72" i="3"/>
  <c r="AF72" i="3"/>
  <c r="AE72" i="3"/>
  <c r="AD72" i="3"/>
  <c r="AC72" i="3"/>
  <c r="AB72" i="3"/>
  <c r="AA72" i="3"/>
  <c r="Z72" i="3"/>
  <c r="AG71" i="3"/>
  <c r="AF71" i="3"/>
  <c r="AE71" i="3"/>
  <c r="AD71" i="3"/>
  <c r="AC71" i="3"/>
  <c r="AB71" i="3"/>
  <c r="AA71" i="3"/>
  <c r="Z71" i="3"/>
  <c r="AG70" i="3"/>
  <c r="AF70" i="3"/>
  <c r="AE70" i="3"/>
  <c r="AD70" i="3"/>
  <c r="AC70" i="3"/>
  <c r="AB70" i="3"/>
  <c r="AA70" i="3"/>
  <c r="Z70" i="3"/>
  <c r="AG69" i="3"/>
  <c r="AF69" i="3"/>
  <c r="AE69" i="3"/>
  <c r="AD69" i="3"/>
  <c r="AC69" i="3"/>
  <c r="AB69" i="3"/>
  <c r="AA69" i="3"/>
  <c r="Z69" i="3"/>
  <c r="AG68" i="3"/>
  <c r="AF68" i="3"/>
  <c r="AE68" i="3"/>
  <c r="AD68" i="3"/>
  <c r="AC68" i="3"/>
  <c r="AB68" i="3"/>
  <c r="AA68" i="3"/>
  <c r="Z68" i="3"/>
  <c r="AG67" i="3"/>
  <c r="AF67" i="3"/>
  <c r="AE67" i="3"/>
  <c r="AD67" i="3"/>
  <c r="AC67" i="3"/>
  <c r="AB67" i="3"/>
  <c r="AA67" i="3"/>
  <c r="Z67" i="3"/>
  <c r="AG66" i="3"/>
  <c r="AF66" i="3"/>
  <c r="AE66" i="3"/>
  <c r="AD66" i="3"/>
  <c r="AC66" i="3"/>
  <c r="AB66" i="3"/>
  <c r="AA66" i="3"/>
  <c r="Z66" i="3"/>
  <c r="AG65" i="3"/>
  <c r="AF65" i="3"/>
  <c r="AE65" i="3"/>
  <c r="AD65" i="3"/>
  <c r="AC65" i="3"/>
  <c r="AB65" i="3"/>
  <c r="AA65" i="3"/>
  <c r="Z65" i="3"/>
  <c r="AG64" i="3"/>
  <c r="AF64" i="3"/>
  <c r="AE64" i="3"/>
  <c r="AD64" i="3"/>
  <c r="AC64" i="3"/>
  <c r="AB64" i="3"/>
  <c r="AA64" i="3"/>
  <c r="Z64" i="3"/>
  <c r="AG63" i="3"/>
  <c r="AF63" i="3"/>
  <c r="AE63" i="3"/>
  <c r="AD63" i="3"/>
  <c r="AC63" i="3"/>
  <c r="AB63" i="3"/>
  <c r="AA63" i="3"/>
  <c r="Z63" i="3"/>
  <c r="AG62" i="3"/>
  <c r="AF62" i="3"/>
  <c r="AE62" i="3"/>
  <c r="AD62" i="3"/>
  <c r="AC62" i="3"/>
  <c r="AB62" i="3"/>
  <c r="AA62" i="3"/>
  <c r="Z62" i="3"/>
  <c r="AG61" i="3"/>
  <c r="AF61" i="3"/>
  <c r="AE61" i="3"/>
  <c r="AD61" i="3"/>
  <c r="AC61" i="3"/>
  <c r="AB61" i="3"/>
  <c r="AA61" i="3"/>
  <c r="Z61" i="3"/>
  <c r="AG60" i="3"/>
  <c r="AF60" i="3"/>
  <c r="AE60" i="3"/>
  <c r="AD60" i="3"/>
  <c r="AC60" i="3"/>
  <c r="AB60" i="3"/>
  <c r="AA60" i="3"/>
  <c r="Z60" i="3"/>
  <c r="AG59" i="3"/>
  <c r="AF59" i="3"/>
  <c r="AE59" i="3"/>
  <c r="AD59" i="3"/>
  <c r="AC59" i="3"/>
  <c r="AB59" i="3"/>
  <c r="AA59" i="3"/>
  <c r="Z59" i="3"/>
  <c r="AG58" i="3"/>
  <c r="AF58" i="3"/>
  <c r="AE58" i="3"/>
  <c r="AD58" i="3"/>
  <c r="AC58" i="3"/>
  <c r="AB58" i="3"/>
  <c r="AA58" i="3"/>
  <c r="Z58" i="3"/>
  <c r="AG57" i="3"/>
  <c r="AF57" i="3"/>
  <c r="AE57" i="3"/>
  <c r="AD57" i="3"/>
  <c r="AC57" i="3"/>
  <c r="AB57" i="3"/>
  <c r="AA57" i="3"/>
  <c r="Z57" i="3"/>
  <c r="AG56" i="3"/>
  <c r="AF56" i="3"/>
  <c r="AE56" i="3"/>
  <c r="AD56" i="3"/>
  <c r="AC56" i="3"/>
  <c r="AB56" i="3"/>
  <c r="AA56" i="3"/>
  <c r="Z56" i="3"/>
  <c r="AG55" i="3"/>
  <c r="AF55" i="3"/>
  <c r="AE55" i="3"/>
  <c r="AD55" i="3"/>
  <c r="AC55" i="3"/>
  <c r="AB55" i="3"/>
  <c r="AA55" i="3"/>
  <c r="Z55" i="3"/>
  <c r="AG54" i="3"/>
  <c r="AF54" i="3"/>
  <c r="AE54" i="3"/>
  <c r="AD54" i="3"/>
  <c r="AC54" i="3"/>
  <c r="AB54" i="3"/>
  <c r="AA54" i="3"/>
  <c r="Z54" i="3"/>
  <c r="AG53" i="3"/>
  <c r="AF53" i="3"/>
  <c r="AE53" i="3"/>
  <c r="AD53" i="3"/>
  <c r="AC53" i="3"/>
  <c r="AB53" i="3"/>
  <c r="AA53" i="3"/>
  <c r="Z53" i="3"/>
  <c r="AG52" i="3"/>
  <c r="AF52" i="3"/>
  <c r="AE52" i="3"/>
  <c r="AD52" i="3"/>
  <c r="AC52" i="3"/>
  <c r="AB52" i="3"/>
  <c r="AA52" i="3"/>
  <c r="Z52" i="3"/>
  <c r="AG51" i="3"/>
  <c r="AF51" i="3"/>
  <c r="AE51" i="3"/>
  <c r="AD51" i="3"/>
  <c r="AC51" i="3"/>
  <c r="AB51" i="3"/>
  <c r="AA51" i="3"/>
  <c r="Z51" i="3"/>
  <c r="AG50" i="3"/>
  <c r="AF50" i="3"/>
  <c r="AE50" i="3"/>
  <c r="AD50" i="3"/>
  <c r="AC50" i="3"/>
  <c r="AB50" i="3"/>
  <c r="AA50" i="3"/>
  <c r="Z50" i="3"/>
  <c r="AG49" i="3"/>
  <c r="AF49" i="3"/>
  <c r="AE49" i="3"/>
  <c r="AD49" i="3"/>
  <c r="AC49" i="3"/>
  <c r="AB49" i="3"/>
  <c r="AA49" i="3"/>
  <c r="Z49" i="3"/>
  <c r="AG48" i="3"/>
  <c r="AF48" i="3"/>
  <c r="AE48" i="3"/>
  <c r="AD48" i="3"/>
  <c r="AC48" i="3"/>
  <c r="AB48" i="3"/>
  <c r="AA48" i="3"/>
  <c r="Z48" i="3"/>
  <c r="AG47" i="3"/>
  <c r="AF47" i="3"/>
  <c r="AE47" i="3"/>
  <c r="AD47" i="3"/>
  <c r="AC47" i="3"/>
  <c r="AB47" i="3"/>
  <c r="AA47" i="3"/>
  <c r="Z47" i="3"/>
  <c r="AG46" i="3"/>
  <c r="AF46" i="3"/>
  <c r="AE46" i="3"/>
  <c r="AD46" i="3"/>
  <c r="AC46" i="3"/>
  <c r="AB46" i="3"/>
  <c r="AA46" i="3"/>
  <c r="Z46" i="3"/>
  <c r="AG45" i="3"/>
  <c r="AF45" i="3"/>
  <c r="AE45" i="3"/>
  <c r="AD45" i="3"/>
  <c r="AC45" i="3"/>
  <c r="AB45" i="3"/>
  <c r="AA45" i="3"/>
  <c r="Z45" i="3"/>
  <c r="AG44" i="3"/>
  <c r="AF44" i="3"/>
  <c r="AE44" i="3"/>
  <c r="AD44" i="3"/>
  <c r="AC44" i="3"/>
  <c r="AB44" i="3"/>
  <c r="AA44" i="3"/>
  <c r="Z44" i="3"/>
  <c r="AG43" i="3"/>
  <c r="AF43" i="3"/>
  <c r="AE43" i="3"/>
  <c r="AD43" i="3"/>
  <c r="AC43" i="3"/>
  <c r="AB43" i="3"/>
  <c r="AA43" i="3"/>
  <c r="Z43" i="3"/>
  <c r="AG42" i="3"/>
  <c r="AF42" i="3"/>
  <c r="AE42" i="3"/>
  <c r="AD42" i="3"/>
  <c r="AC42" i="3"/>
  <c r="AB42" i="3"/>
  <c r="AA42" i="3"/>
  <c r="Z42" i="3"/>
  <c r="AG41" i="3"/>
  <c r="AF41" i="3"/>
  <c r="AE41" i="3"/>
  <c r="AD41" i="3"/>
  <c r="AC41" i="3"/>
  <c r="AB41" i="3"/>
  <c r="AA41" i="3"/>
  <c r="Z41" i="3"/>
  <c r="AG40" i="3"/>
  <c r="AF40" i="3"/>
  <c r="AE40" i="3"/>
  <c r="AD40" i="3"/>
  <c r="AC40" i="3"/>
  <c r="AB40" i="3"/>
  <c r="AA40" i="3"/>
  <c r="Z40" i="3"/>
  <c r="AG39" i="3"/>
  <c r="AF39" i="3"/>
  <c r="AE39" i="3"/>
  <c r="AD39" i="3"/>
  <c r="AC39" i="3"/>
  <c r="AB39" i="3"/>
  <c r="AA39" i="3"/>
  <c r="Z39" i="3"/>
  <c r="AG38" i="3"/>
  <c r="AF38" i="3"/>
  <c r="AE38" i="3"/>
  <c r="AD38" i="3"/>
  <c r="AC38" i="3"/>
  <c r="AB38" i="3"/>
  <c r="AA38" i="3"/>
  <c r="Z38" i="3"/>
  <c r="AG37" i="3"/>
  <c r="AF37" i="3"/>
  <c r="AE37" i="3"/>
  <c r="AD37" i="3"/>
  <c r="AC37" i="3"/>
  <c r="AB37" i="3"/>
  <c r="AA37" i="3"/>
  <c r="Z37" i="3"/>
  <c r="AG36" i="3"/>
  <c r="AF36" i="3"/>
  <c r="AE36" i="3"/>
  <c r="AD36" i="3"/>
  <c r="AC36" i="3"/>
  <c r="AB36" i="3"/>
  <c r="AA36" i="3"/>
  <c r="Z36" i="3"/>
  <c r="AG35" i="3"/>
  <c r="AF35" i="3"/>
  <c r="AE35" i="3"/>
  <c r="AD35" i="3"/>
  <c r="AC35" i="3"/>
  <c r="AB35" i="3"/>
  <c r="AA35" i="3"/>
  <c r="Z35" i="3"/>
  <c r="AG34" i="3"/>
  <c r="AF34" i="3"/>
  <c r="AE34" i="3"/>
  <c r="AD34" i="3"/>
  <c r="AC34" i="3"/>
  <c r="AB34" i="3"/>
  <c r="AA34" i="3"/>
  <c r="Z34" i="3"/>
  <c r="AG33" i="3"/>
  <c r="AF33" i="3"/>
  <c r="AE33" i="3"/>
  <c r="AD33" i="3"/>
  <c r="AC33" i="3"/>
  <c r="AB33" i="3"/>
  <c r="AA33" i="3"/>
  <c r="Z33" i="3"/>
  <c r="AG32" i="3"/>
  <c r="AF32" i="3"/>
  <c r="AE32" i="3"/>
  <c r="AD32" i="3"/>
  <c r="AC32" i="3"/>
  <c r="AB32" i="3"/>
  <c r="AA32" i="3"/>
  <c r="Z32" i="3"/>
  <c r="AG31" i="3"/>
  <c r="AF31" i="3"/>
  <c r="AE31" i="3"/>
  <c r="AD31" i="3"/>
  <c r="AC31" i="3"/>
  <c r="AB31" i="3"/>
  <c r="AA31" i="3"/>
  <c r="Z31" i="3"/>
  <c r="AG30" i="3"/>
  <c r="AF30" i="3"/>
  <c r="AE30" i="3"/>
  <c r="AD30" i="3"/>
  <c r="AC30" i="3"/>
  <c r="AB30" i="3"/>
  <c r="AA30" i="3"/>
  <c r="Z30" i="3"/>
  <c r="AG29" i="3"/>
  <c r="AF29" i="3"/>
  <c r="AE29" i="3"/>
  <c r="AD29" i="3"/>
  <c r="AC29" i="3"/>
  <c r="AB29" i="3"/>
  <c r="AA29" i="3"/>
  <c r="Z29" i="3"/>
  <c r="AG28" i="3"/>
  <c r="AF28" i="3"/>
  <c r="AE28" i="3"/>
  <c r="AD28" i="3"/>
  <c r="AC28" i="3"/>
  <c r="AB28" i="3"/>
  <c r="AA28" i="3"/>
  <c r="Z28" i="3"/>
  <c r="AG27" i="3"/>
  <c r="AF27" i="3"/>
  <c r="AE27" i="3"/>
  <c r="AD27" i="3"/>
  <c r="AC27" i="3"/>
  <c r="AB27" i="3"/>
  <c r="AA27" i="3"/>
  <c r="Z27" i="3"/>
  <c r="AG26" i="3"/>
  <c r="AF26" i="3"/>
  <c r="AE26" i="3"/>
  <c r="AD26" i="3"/>
  <c r="AC26" i="3"/>
  <c r="AB26" i="3"/>
  <c r="AA26" i="3"/>
  <c r="Z26" i="3"/>
  <c r="AG25" i="3"/>
  <c r="AF25" i="3"/>
  <c r="AE25" i="3"/>
  <c r="AD25" i="3"/>
  <c r="AC25" i="3"/>
  <c r="AB25" i="3"/>
  <c r="AA25" i="3"/>
  <c r="Z25" i="3"/>
  <c r="AG24" i="3"/>
  <c r="AF24" i="3"/>
  <c r="AE24" i="3"/>
  <c r="AD24" i="3"/>
  <c r="AC24" i="3"/>
  <c r="AB24" i="3"/>
  <c r="AA24" i="3"/>
  <c r="Z24" i="3"/>
  <c r="AG23" i="3"/>
  <c r="AF23" i="3"/>
  <c r="AE23" i="3"/>
  <c r="AD23" i="3"/>
  <c r="AC23" i="3"/>
  <c r="AB23" i="3"/>
  <c r="AA23" i="3"/>
  <c r="Z23" i="3"/>
  <c r="AH23" i="3" s="1"/>
  <c r="AG22" i="3"/>
  <c r="AF22" i="3"/>
  <c r="AE22" i="3"/>
  <c r="AD22" i="3"/>
  <c r="AC22" i="3"/>
  <c r="AB22" i="3"/>
  <c r="AA22" i="3"/>
  <c r="Z22" i="3"/>
  <c r="AG21" i="3"/>
  <c r="AF21" i="3"/>
  <c r="AE21" i="3"/>
  <c r="AD21" i="3"/>
  <c r="AC21" i="3"/>
  <c r="AB21" i="3"/>
  <c r="AA21" i="3"/>
  <c r="Z21" i="3"/>
  <c r="AG20" i="3"/>
  <c r="AF20" i="3"/>
  <c r="AE20" i="3"/>
  <c r="AD20" i="3"/>
  <c r="AC20" i="3"/>
  <c r="AB20" i="3"/>
  <c r="AA20" i="3"/>
  <c r="Z20" i="3"/>
  <c r="AG19" i="3"/>
  <c r="AF19" i="3"/>
  <c r="AE19" i="3"/>
  <c r="AD19" i="3"/>
  <c r="AC19" i="3"/>
  <c r="AB19" i="3"/>
  <c r="AA19" i="3"/>
  <c r="Z19" i="3"/>
  <c r="AG18" i="3"/>
  <c r="AF18" i="3"/>
  <c r="AE18" i="3"/>
  <c r="AD18" i="3"/>
  <c r="AC18" i="3"/>
  <c r="AB18" i="3"/>
  <c r="AA18" i="3"/>
  <c r="Z18" i="3"/>
  <c r="AG17" i="3"/>
  <c r="AF17" i="3"/>
  <c r="AE17" i="3"/>
  <c r="AD17" i="3"/>
  <c r="AC17" i="3"/>
  <c r="AB17" i="3"/>
  <c r="AA17" i="3"/>
  <c r="Z17" i="3"/>
  <c r="AG16" i="3"/>
  <c r="AF16" i="3"/>
  <c r="AE16" i="3"/>
  <c r="AD16" i="3"/>
  <c r="AC16" i="3"/>
  <c r="AB16" i="3"/>
  <c r="AA16" i="3"/>
  <c r="Z16" i="3"/>
  <c r="AG15" i="3"/>
  <c r="AF15" i="3"/>
  <c r="AE15" i="3"/>
  <c r="AD15" i="3"/>
  <c r="AC15" i="3"/>
  <c r="AB15" i="3"/>
  <c r="AA15" i="3"/>
  <c r="Z15" i="3"/>
  <c r="AG14" i="3"/>
  <c r="AF14" i="3"/>
  <c r="AE14" i="3"/>
  <c r="AD14" i="3"/>
  <c r="AC14" i="3"/>
  <c r="AB14" i="3"/>
  <c r="AA14" i="3"/>
  <c r="Z14" i="3"/>
  <c r="AG13" i="3"/>
  <c r="AF13" i="3"/>
  <c r="AE13" i="3"/>
  <c r="AD13" i="3"/>
  <c r="AC13" i="3"/>
  <c r="AB13" i="3"/>
  <c r="AA13" i="3"/>
  <c r="Z13" i="3"/>
  <c r="AG12" i="3"/>
  <c r="AF12" i="3"/>
  <c r="AE12" i="3"/>
  <c r="AD12" i="3"/>
  <c r="AC12" i="3"/>
  <c r="AB12" i="3"/>
  <c r="AA12" i="3"/>
  <c r="Z12" i="3"/>
  <c r="AG11" i="3"/>
  <c r="AF11" i="3"/>
  <c r="AE11" i="3"/>
  <c r="AD11" i="3"/>
  <c r="AC11" i="3"/>
  <c r="AB11" i="3"/>
  <c r="AA11" i="3"/>
  <c r="Z11" i="3"/>
  <c r="AG10" i="3"/>
  <c r="AF10" i="3"/>
  <c r="AE10" i="3"/>
  <c r="AD10" i="3"/>
  <c r="AC10" i="3"/>
  <c r="AB10" i="3"/>
  <c r="AA10" i="3"/>
  <c r="Z10" i="3"/>
  <c r="AG9" i="3"/>
  <c r="AF9" i="3"/>
  <c r="AE9" i="3"/>
  <c r="AD9" i="3"/>
  <c r="AC9" i="3"/>
  <c r="AB9" i="3"/>
  <c r="AA9" i="3"/>
  <c r="Z9" i="3"/>
  <c r="AG8" i="3"/>
  <c r="AF8" i="3"/>
  <c r="AE8" i="3"/>
  <c r="AD8" i="3"/>
  <c r="AC8" i="3"/>
  <c r="AB8" i="3"/>
  <c r="AA8" i="3"/>
  <c r="Z8" i="3"/>
  <c r="AG7" i="3"/>
  <c r="AF7" i="3"/>
  <c r="AE7" i="3"/>
  <c r="AD7" i="3"/>
  <c r="AC7" i="3"/>
  <c r="AB7" i="3"/>
  <c r="AA7" i="3"/>
  <c r="Z7" i="3"/>
  <c r="AG6" i="3"/>
  <c r="AF6" i="3"/>
  <c r="AE6" i="3"/>
  <c r="AD6" i="3"/>
  <c r="AC6" i="3"/>
  <c r="AB6" i="3"/>
  <c r="AA6" i="3"/>
  <c r="Z6" i="3"/>
  <c r="AG5" i="3"/>
  <c r="AF5" i="3"/>
  <c r="AE5" i="3"/>
  <c r="AD5" i="3"/>
  <c r="AC5" i="3"/>
  <c r="AB5" i="3"/>
  <c r="AA5" i="3"/>
  <c r="Z5" i="3"/>
  <c r="AG4" i="3"/>
  <c r="AF4" i="3"/>
  <c r="AE4" i="3"/>
  <c r="AD4" i="3"/>
  <c r="AC4" i="3"/>
  <c r="AB4" i="3"/>
  <c r="AA4" i="3"/>
  <c r="Z4" i="3"/>
  <c r="T257" i="23"/>
  <c r="T256" i="23"/>
  <c r="T255" i="23"/>
  <c r="T254" i="23"/>
  <c r="T253" i="23"/>
  <c r="T252" i="23"/>
  <c r="T251" i="23"/>
  <c r="T250" i="23"/>
  <c r="T249" i="23"/>
  <c r="T248" i="23"/>
  <c r="T247" i="23"/>
  <c r="T246" i="23"/>
  <c r="T245" i="23"/>
  <c r="T244" i="23"/>
  <c r="T243" i="23"/>
  <c r="T242" i="23"/>
  <c r="T241" i="23"/>
  <c r="T240" i="23"/>
  <c r="T239" i="23"/>
  <c r="T238" i="23"/>
  <c r="T237" i="23"/>
  <c r="T236" i="23"/>
  <c r="T235" i="23"/>
  <c r="T234" i="23"/>
  <c r="T233" i="23"/>
  <c r="T232" i="23"/>
  <c r="T231" i="23"/>
  <c r="T230" i="23"/>
  <c r="T229" i="23"/>
  <c r="T228" i="23"/>
  <c r="T227" i="23"/>
  <c r="T226" i="23"/>
  <c r="T225" i="23"/>
  <c r="T224" i="23"/>
  <c r="T223" i="23"/>
  <c r="T222" i="23"/>
  <c r="T221" i="23"/>
  <c r="T220" i="23"/>
  <c r="T219" i="23"/>
  <c r="T218" i="23"/>
  <c r="T217" i="23"/>
  <c r="T216" i="23"/>
  <c r="T215" i="23"/>
  <c r="T214" i="23"/>
  <c r="T213" i="23"/>
  <c r="T212" i="23"/>
  <c r="T211" i="23"/>
  <c r="T210" i="23"/>
  <c r="T209" i="23"/>
  <c r="T208" i="23"/>
  <c r="T207" i="23"/>
  <c r="T206" i="23"/>
  <c r="T205" i="23"/>
  <c r="T204" i="23"/>
  <c r="T203" i="23"/>
  <c r="T202" i="23"/>
  <c r="T201" i="23"/>
  <c r="T200" i="23"/>
  <c r="T199" i="23"/>
  <c r="T198" i="23"/>
  <c r="T197" i="23"/>
  <c r="T196" i="23"/>
  <c r="T195" i="23"/>
  <c r="T194" i="23"/>
  <c r="T193" i="23"/>
  <c r="T192" i="23"/>
  <c r="T191" i="23"/>
  <c r="T190" i="23"/>
  <c r="T189" i="23"/>
  <c r="T188" i="23"/>
  <c r="T187" i="23"/>
  <c r="T186" i="23"/>
  <c r="T185" i="23"/>
  <c r="T184" i="23"/>
  <c r="T183" i="23"/>
  <c r="T182" i="23"/>
  <c r="T181" i="23"/>
  <c r="T180" i="23"/>
  <c r="T179" i="23"/>
  <c r="T178" i="23"/>
  <c r="T177" i="23"/>
  <c r="T176" i="23"/>
  <c r="T175" i="23"/>
  <c r="T174" i="23"/>
  <c r="T173" i="23"/>
  <c r="T172" i="23"/>
  <c r="T171" i="23"/>
  <c r="T170" i="23"/>
  <c r="T169" i="23"/>
  <c r="T168" i="23"/>
  <c r="T167" i="23"/>
  <c r="T166" i="23"/>
  <c r="T165" i="23"/>
  <c r="T164" i="23"/>
  <c r="T163" i="23"/>
  <c r="T162" i="23"/>
  <c r="T161" i="23"/>
  <c r="T160" i="23"/>
  <c r="T159" i="23"/>
  <c r="T158" i="23"/>
  <c r="T157" i="23"/>
  <c r="T156" i="23"/>
  <c r="T155" i="23"/>
  <c r="T154" i="23"/>
  <c r="T153" i="23"/>
  <c r="T152" i="23"/>
  <c r="T151" i="23"/>
  <c r="T150" i="23"/>
  <c r="T149" i="23"/>
  <c r="T148" i="23"/>
  <c r="T147" i="23"/>
  <c r="T146" i="23"/>
  <c r="T145" i="23"/>
  <c r="T144" i="23"/>
  <c r="T143" i="23"/>
  <c r="T142" i="23"/>
  <c r="T141" i="23"/>
  <c r="T140" i="23"/>
  <c r="T139" i="23"/>
  <c r="T138" i="23"/>
  <c r="T137" i="23"/>
  <c r="T136" i="23"/>
  <c r="T135" i="23"/>
  <c r="T134" i="23"/>
  <c r="T133" i="23"/>
  <c r="T132" i="23"/>
  <c r="T131" i="23"/>
  <c r="T130" i="23"/>
  <c r="T129" i="23"/>
  <c r="T128" i="23"/>
  <c r="T127" i="23"/>
  <c r="T126" i="23"/>
  <c r="T125" i="23"/>
  <c r="T124" i="23"/>
  <c r="T123" i="23"/>
  <c r="T122" i="23"/>
  <c r="T121" i="23"/>
  <c r="T120" i="23"/>
  <c r="T119" i="23"/>
  <c r="T118" i="23"/>
  <c r="T117" i="23"/>
  <c r="T116" i="23"/>
  <c r="T115" i="23"/>
  <c r="T114" i="23"/>
  <c r="T113" i="23"/>
  <c r="T112" i="23"/>
  <c r="T111" i="23"/>
  <c r="T110" i="23"/>
  <c r="T109" i="23"/>
  <c r="T108" i="23"/>
  <c r="T107" i="23"/>
  <c r="T106" i="23"/>
  <c r="T105" i="23"/>
  <c r="T104" i="23"/>
  <c r="T103" i="23"/>
  <c r="T102" i="23"/>
  <c r="T101" i="23"/>
  <c r="T100" i="23"/>
  <c r="T99" i="23"/>
  <c r="T98" i="23"/>
  <c r="T97" i="23"/>
  <c r="T96" i="23"/>
  <c r="T95" i="23"/>
  <c r="T94" i="23"/>
  <c r="T93" i="23"/>
  <c r="T92" i="23"/>
  <c r="T91" i="23"/>
  <c r="T90" i="23"/>
  <c r="T89" i="23"/>
  <c r="T88" i="23"/>
  <c r="T87" i="23"/>
  <c r="T86" i="23"/>
  <c r="T85" i="23"/>
  <c r="T84" i="23"/>
  <c r="T83" i="23"/>
  <c r="T82" i="23"/>
  <c r="T81" i="23"/>
  <c r="T80" i="23"/>
  <c r="T79" i="23"/>
  <c r="T78" i="23"/>
  <c r="T77" i="23"/>
  <c r="T76" i="23"/>
  <c r="T75" i="23"/>
  <c r="T74" i="23"/>
  <c r="T73" i="23"/>
  <c r="T72" i="23"/>
  <c r="T71" i="23"/>
  <c r="T70" i="23"/>
  <c r="T69" i="23"/>
  <c r="T68" i="23"/>
  <c r="T67" i="23"/>
  <c r="T66" i="23"/>
  <c r="T65" i="23"/>
  <c r="T64" i="23"/>
  <c r="T63" i="23"/>
  <c r="T62" i="23"/>
  <c r="T61" i="23"/>
  <c r="T60" i="23"/>
  <c r="T59" i="23"/>
  <c r="T58" i="23"/>
  <c r="T57" i="23"/>
  <c r="T56" i="23"/>
  <c r="T55" i="23"/>
  <c r="T54" i="23"/>
  <c r="T53" i="23"/>
  <c r="T52" i="23"/>
  <c r="T51" i="23"/>
  <c r="T50" i="23"/>
  <c r="T49" i="23"/>
  <c r="T48" i="23"/>
  <c r="T47" i="23"/>
  <c r="T46" i="23"/>
  <c r="T45" i="23"/>
  <c r="T44" i="23"/>
  <c r="T43" i="23"/>
  <c r="T42" i="23"/>
  <c r="T41" i="23"/>
  <c r="T40" i="23"/>
  <c r="T39" i="23"/>
  <c r="T38" i="23"/>
  <c r="T37" i="23"/>
  <c r="T36" i="23"/>
  <c r="T35" i="23"/>
  <c r="T34" i="23"/>
  <c r="T33" i="23"/>
  <c r="T32" i="23"/>
  <c r="T31" i="23"/>
  <c r="T30" i="23"/>
  <c r="T29" i="23"/>
  <c r="T28" i="23"/>
  <c r="T27" i="23"/>
  <c r="T26" i="23"/>
  <c r="T25" i="23"/>
  <c r="T24" i="23"/>
  <c r="T23" i="23"/>
  <c r="T22" i="23"/>
  <c r="T21" i="23"/>
  <c r="T20" i="23"/>
  <c r="T19" i="23"/>
  <c r="T18" i="23"/>
  <c r="T17" i="23"/>
  <c r="T16" i="23"/>
  <c r="T15" i="23"/>
  <c r="T14" i="23"/>
  <c r="T13" i="23"/>
  <c r="T12" i="23"/>
  <c r="T11" i="23"/>
  <c r="T10" i="23"/>
  <c r="T9" i="23"/>
  <c r="T8" i="23"/>
  <c r="T7" i="23"/>
  <c r="T6" i="23"/>
  <c r="R257" i="23"/>
  <c r="R256" i="23"/>
  <c r="R255" i="23"/>
  <c r="R254" i="23"/>
  <c r="R253" i="23"/>
  <c r="R252" i="23"/>
  <c r="R251" i="23"/>
  <c r="R250" i="23"/>
  <c r="R249" i="23"/>
  <c r="R248" i="23"/>
  <c r="R247" i="23"/>
  <c r="R246" i="23"/>
  <c r="R245" i="23"/>
  <c r="R244" i="23"/>
  <c r="R243" i="23"/>
  <c r="R242" i="23"/>
  <c r="R241" i="23"/>
  <c r="R240" i="23"/>
  <c r="R239" i="23"/>
  <c r="R238" i="23"/>
  <c r="R237" i="23"/>
  <c r="R236" i="23"/>
  <c r="R235" i="23"/>
  <c r="R234" i="23"/>
  <c r="R233" i="23"/>
  <c r="R232" i="23"/>
  <c r="R231" i="23"/>
  <c r="R230" i="23"/>
  <c r="R229" i="23"/>
  <c r="R228" i="23"/>
  <c r="R227" i="23"/>
  <c r="R226" i="23"/>
  <c r="R225" i="23"/>
  <c r="R224" i="23"/>
  <c r="R223" i="23"/>
  <c r="R222" i="23"/>
  <c r="R221" i="23"/>
  <c r="R220" i="23"/>
  <c r="R219" i="23"/>
  <c r="R218" i="23"/>
  <c r="R217" i="23"/>
  <c r="R216" i="23"/>
  <c r="R215" i="23"/>
  <c r="R214" i="23"/>
  <c r="R213" i="23"/>
  <c r="R212" i="23"/>
  <c r="R211" i="23"/>
  <c r="R210" i="23"/>
  <c r="R209" i="23"/>
  <c r="R208" i="23"/>
  <c r="R207" i="23"/>
  <c r="R206" i="23"/>
  <c r="R205" i="23"/>
  <c r="R204" i="23"/>
  <c r="R203" i="23"/>
  <c r="R202" i="23"/>
  <c r="R201" i="23"/>
  <c r="R200" i="23"/>
  <c r="R199" i="23"/>
  <c r="R198" i="23"/>
  <c r="R197" i="23"/>
  <c r="R196" i="23"/>
  <c r="R195" i="23"/>
  <c r="R194" i="23"/>
  <c r="R193" i="23"/>
  <c r="R192" i="23"/>
  <c r="R191" i="23"/>
  <c r="R190" i="23"/>
  <c r="R189" i="23"/>
  <c r="R188" i="23"/>
  <c r="R187" i="23"/>
  <c r="R186" i="23"/>
  <c r="R185" i="23"/>
  <c r="R184" i="23"/>
  <c r="R183" i="23"/>
  <c r="R182" i="23"/>
  <c r="R181" i="23"/>
  <c r="R180" i="23"/>
  <c r="R179" i="23"/>
  <c r="R178" i="23"/>
  <c r="R177" i="23"/>
  <c r="R176" i="23"/>
  <c r="R175" i="23"/>
  <c r="R174" i="23"/>
  <c r="R173" i="23"/>
  <c r="R172" i="23"/>
  <c r="R171" i="23"/>
  <c r="R170" i="23"/>
  <c r="R169" i="23"/>
  <c r="R168" i="23"/>
  <c r="R167" i="23"/>
  <c r="R166" i="23"/>
  <c r="R165" i="23"/>
  <c r="R164" i="23"/>
  <c r="R163" i="23"/>
  <c r="R162" i="23"/>
  <c r="R161" i="23"/>
  <c r="R160" i="23"/>
  <c r="R159" i="23"/>
  <c r="R158" i="23"/>
  <c r="R157" i="23"/>
  <c r="R156" i="23"/>
  <c r="R155" i="23"/>
  <c r="R154" i="23"/>
  <c r="R153" i="23"/>
  <c r="R152" i="23"/>
  <c r="R151" i="23"/>
  <c r="R150" i="23"/>
  <c r="R149" i="23"/>
  <c r="R148" i="23"/>
  <c r="R147" i="23"/>
  <c r="R146" i="23"/>
  <c r="R145" i="23"/>
  <c r="R144" i="23"/>
  <c r="R143" i="23"/>
  <c r="R142" i="23"/>
  <c r="R141" i="23"/>
  <c r="R140" i="23"/>
  <c r="R139" i="23"/>
  <c r="R138" i="23"/>
  <c r="R137" i="23"/>
  <c r="R136" i="23"/>
  <c r="R135" i="23"/>
  <c r="R134" i="23"/>
  <c r="R133" i="23"/>
  <c r="R132" i="23"/>
  <c r="R131" i="23"/>
  <c r="R130" i="23"/>
  <c r="R129" i="23"/>
  <c r="R128" i="23"/>
  <c r="R127" i="23"/>
  <c r="R126" i="23"/>
  <c r="R125" i="23"/>
  <c r="R124" i="23"/>
  <c r="R123" i="23"/>
  <c r="R122" i="23"/>
  <c r="R121" i="23"/>
  <c r="R120" i="23"/>
  <c r="R119" i="23"/>
  <c r="R118" i="23"/>
  <c r="R117" i="23"/>
  <c r="R116" i="23"/>
  <c r="R115" i="23"/>
  <c r="R114" i="23"/>
  <c r="R113" i="23"/>
  <c r="R112" i="23"/>
  <c r="R111" i="23"/>
  <c r="R110" i="23"/>
  <c r="R109" i="23"/>
  <c r="R108" i="23"/>
  <c r="R107" i="23"/>
  <c r="R106" i="23"/>
  <c r="R105" i="23"/>
  <c r="R104" i="23"/>
  <c r="R103" i="23"/>
  <c r="R102" i="23"/>
  <c r="R101" i="23"/>
  <c r="R100" i="23"/>
  <c r="R99" i="23"/>
  <c r="R98" i="23"/>
  <c r="R97" i="23"/>
  <c r="R96" i="23"/>
  <c r="R95" i="23"/>
  <c r="R94" i="23"/>
  <c r="R93" i="23"/>
  <c r="R92" i="23"/>
  <c r="R91" i="23"/>
  <c r="R90" i="23"/>
  <c r="R89" i="23"/>
  <c r="R88" i="23"/>
  <c r="R87" i="23"/>
  <c r="R86" i="23"/>
  <c r="R85" i="23"/>
  <c r="R84" i="23"/>
  <c r="R83" i="23"/>
  <c r="R82" i="23"/>
  <c r="R81" i="23"/>
  <c r="R80" i="23"/>
  <c r="R79" i="23"/>
  <c r="R78" i="23"/>
  <c r="R77" i="23"/>
  <c r="R76" i="23"/>
  <c r="R75" i="23"/>
  <c r="R74" i="23"/>
  <c r="R73" i="23"/>
  <c r="R72" i="23"/>
  <c r="R71" i="23"/>
  <c r="R70" i="23"/>
  <c r="R69" i="23"/>
  <c r="R68" i="23"/>
  <c r="R67" i="23"/>
  <c r="R66" i="23"/>
  <c r="R65" i="23"/>
  <c r="R64" i="23"/>
  <c r="R63" i="23"/>
  <c r="R62" i="23"/>
  <c r="R61" i="23"/>
  <c r="R60" i="23"/>
  <c r="R59" i="23"/>
  <c r="R58" i="23"/>
  <c r="R57" i="23"/>
  <c r="R56" i="23"/>
  <c r="R55" i="23"/>
  <c r="R54" i="23"/>
  <c r="R53" i="23"/>
  <c r="R52" i="23"/>
  <c r="R51" i="23"/>
  <c r="R50" i="23"/>
  <c r="R49" i="23"/>
  <c r="R48" i="23"/>
  <c r="R47" i="23"/>
  <c r="R46" i="23"/>
  <c r="R45" i="23"/>
  <c r="R44" i="23"/>
  <c r="R43" i="23"/>
  <c r="R42" i="23"/>
  <c r="R41" i="23"/>
  <c r="R40" i="23"/>
  <c r="R39" i="23"/>
  <c r="R38" i="23"/>
  <c r="R37" i="23"/>
  <c r="R36" i="23"/>
  <c r="R35" i="23"/>
  <c r="R34" i="23"/>
  <c r="R33" i="23"/>
  <c r="R32" i="23"/>
  <c r="R31" i="23"/>
  <c r="R30" i="23"/>
  <c r="R29" i="23"/>
  <c r="R28" i="23"/>
  <c r="R27" i="23"/>
  <c r="R26" i="23"/>
  <c r="R25" i="23"/>
  <c r="R24" i="23"/>
  <c r="R23" i="23"/>
  <c r="R22" i="23"/>
  <c r="R21" i="23"/>
  <c r="R20" i="23"/>
  <c r="R19" i="23"/>
  <c r="R18" i="23"/>
  <c r="R17" i="23"/>
  <c r="R16" i="23"/>
  <c r="R15" i="23"/>
  <c r="R14" i="23"/>
  <c r="R13" i="23"/>
  <c r="R12" i="23"/>
  <c r="R11" i="23"/>
  <c r="R10" i="23"/>
  <c r="R9" i="23"/>
  <c r="R8" i="23"/>
  <c r="R7" i="23"/>
  <c r="R6" i="23"/>
  <c r="R5" i="23"/>
  <c r="Q50" i="87"/>
  <c r="Q49" i="87"/>
  <c r="Q48" i="87"/>
  <c r="Q47" i="87"/>
  <c r="Q46" i="87"/>
  <c r="Q45" i="87"/>
  <c r="Q44" i="87"/>
  <c r="Q43" i="87"/>
  <c r="Q42" i="87"/>
  <c r="Q41" i="87"/>
  <c r="Q40" i="87"/>
  <c r="Q39" i="87"/>
  <c r="Q38" i="87"/>
  <c r="Q37" i="87"/>
  <c r="Q36" i="87"/>
  <c r="Q35" i="87"/>
  <c r="Q34" i="87"/>
  <c r="Q33" i="87"/>
  <c r="Q32" i="87"/>
  <c r="Q31" i="87"/>
  <c r="Q30" i="87"/>
  <c r="Q29" i="87"/>
  <c r="Q28" i="87"/>
  <c r="Q27" i="87"/>
  <c r="Q26" i="87"/>
  <c r="Q25" i="87"/>
  <c r="Q24" i="87"/>
  <c r="Q23" i="87"/>
  <c r="Q22" i="87"/>
  <c r="Q21" i="87"/>
  <c r="Q20" i="87"/>
  <c r="Q19" i="87"/>
  <c r="Q18" i="87"/>
  <c r="Q17" i="87"/>
  <c r="Q16" i="87"/>
  <c r="Q15" i="87"/>
  <c r="Q14" i="87"/>
  <c r="Q13" i="87"/>
  <c r="Q12" i="87"/>
  <c r="Q11" i="87"/>
  <c r="Q10" i="87"/>
  <c r="Q9" i="87"/>
  <c r="Q8" i="87"/>
  <c r="Q7" i="87"/>
  <c r="Q6" i="87"/>
  <c r="Q5" i="87"/>
  <c r="Q4" i="87"/>
  <c r="Q3" i="87"/>
  <c r="P50" i="87"/>
  <c r="P49" i="87"/>
  <c r="P48" i="87"/>
  <c r="P47" i="87"/>
  <c r="P46" i="87"/>
  <c r="P45" i="87"/>
  <c r="P44" i="87"/>
  <c r="P43" i="87"/>
  <c r="P42" i="87"/>
  <c r="P41" i="87"/>
  <c r="P40" i="87"/>
  <c r="P39" i="87"/>
  <c r="P38" i="87"/>
  <c r="P37" i="87"/>
  <c r="P36" i="87"/>
  <c r="P35" i="87"/>
  <c r="P34" i="87"/>
  <c r="P33" i="87"/>
  <c r="P32" i="87"/>
  <c r="P31" i="87"/>
  <c r="P30" i="87"/>
  <c r="P29" i="87"/>
  <c r="P28" i="87"/>
  <c r="P27" i="87"/>
  <c r="P26" i="87"/>
  <c r="P25" i="87"/>
  <c r="P24" i="87"/>
  <c r="P23" i="87"/>
  <c r="P22" i="87"/>
  <c r="P21" i="87"/>
  <c r="P20" i="87"/>
  <c r="P19" i="87"/>
  <c r="P18" i="87"/>
  <c r="P17" i="87"/>
  <c r="P16" i="87"/>
  <c r="P15" i="87"/>
  <c r="P14" i="87"/>
  <c r="P13" i="87"/>
  <c r="P12" i="87"/>
  <c r="P11" i="87"/>
  <c r="P10" i="87"/>
  <c r="P9" i="87"/>
  <c r="P8" i="87"/>
  <c r="P7" i="87"/>
  <c r="P6" i="87"/>
  <c r="P5" i="87"/>
  <c r="P4" i="87"/>
  <c r="P3" i="87"/>
  <c r="AH81" i="3" l="1"/>
  <c r="AH94" i="3"/>
  <c r="AH66" i="3"/>
  <c r="AH124" i="3"/>
  <c r="AH188" i="3"/>
  <c r="AH244" i="3"/>
  <c r="AH24" i="3"/>
  <c r="AH25" i="3"/>
  <c r="AH35" i="3"/>
  <c r="AH170" i="3"/>
  <c r="AH48" i="3"/>
  <c r="AH46" i="3"/>
  <c r="AD98" i="23"/>
  <c r="AD97" i="23"/>
  <c r="AD96" i="23"/>
  <c r="AD95" i="23"/>
  <c r="AD94" i="23"/>
  <c r="AD93" i="23"/>
  <c r="AD92" i="23"/>
  <c r="AD91" i="23"/>
  <c r="AD90" i="23"/>
  <c r="AD89" i="23"/>
  <c r="AD88" i="23"/>
  <c r="AD87" i="23"/>
  <c r="AD86" i="23"/>
  <c r="AD85" i="23"/>
  <c r="AD84" i="23"/>
  <c r="AD83" i="23"/>
  <c r="AD82" i="23"/>
  <c r="AD81" i="23"/>
  <c r="AD80" i="23"/>
  <c r="AD79" i="23"/>
  <c r="AD78" i="23"/>
  <c r="AD77" i="23"/>
  <c r="AD76" i="23"/>
  <c r="AD75" i="23"/>
  <c r="AD74" i="23"/>
  <c r="AD73" i="23"/>
  <c r="AD72" i="23"/>
  <c r="AD71" i="23"/>
  <c r="AD70" i="23"/>
  <c r="AD69" i="23"/>
  <c r="AD68" i="23"/>
  <c r="AD67" i="23"/>
  <c r="AD66" i="23"/>
  <c r="AD65" i="23"/>
  <c r="AD64" i="23"/>
  <c r="AD63" i="23"/>
  <c r="AD62" i="23"/>
  <c r="AD61" i="23"/>
  <c r="AD60" i="23"/>
  <c r="AD59" i="23"/>
  <c r="AD58" i="23"/>
  <c r="D55" i="87"/>
  <c r="D54" i="87"/>
  <c r="D53" i="87"/>
  <c r="D52" i="87"/>
  <c r="D51" i="87"/>
  <c r="D50" i="87"/>
  <c r="D49" i="87"/>
  <c r="D48" i="87"/>
  <c r="D47" i="87"/>
  <c r="D46" i="87"/>
  <c r="D45" i="87"/>
  <c r="D44" i="87"/>
  <c r="D43" i="87"/>
  <c r="D42" i="87"/>
  <c r="D41" i="87"/>
  <c r="D40" i="87"/>
  <c r="D39" i="87"/>
  <c r="D38" i="87"/>
  <c r="D37" i="87"/>
  <c r="D36" i="87"/>
  <c r="D35" i="87"/>
  <c r="D34" i="87"/>
  <c r="D33" i="87"/>
  <c r="D32" i="87"/>
  <c r="D31" i="87"/>
  <c r="D30" i="87"/>
  <c r="D29" i="87"/>
  <c r="D28" i="87"/>
  <c r="D27" i="87"/>
  <c r="D26" i="87"/>
  <c r="D25" i="87"/>
  <c r="D24" i="87"/>
  <c r="D23" i="87"/>
  <c r="D22" i="87"/>
  <c r="D21" i="87"/>
  <c r="D20" i="87"/>
  <c r="D19" i="87"/>
  <c r="D18" i="87"/>
  <c r="D17" i="87"/>
  <c r="D16" i="87"/>
  <c r="D15" i="87"/>
  <c r="D14" i="87"/>
  <c r="D13" i="87"/>
  <c r="D12" i="87"/>
  <c r="D11" i="87"/>
  <c r="D10" i="87"/>
  <c r="D9" i="87"/>
  <c r="D8" i="87"/>
  <c r="D7" i="87"/>
  <c r="D6" i="87"/>
  <c r="D5" i="87"/>
  <c r="D4" i="87"/>
  <c r="W9" i="22"/>
  <c r="W8" i="22"/>
  <c r="V9" i="22"/>
  <c r="V8" i="22"/>
  <c r="I4" i="87" l="1"/>
  <c r="I5" i="87"/>
  <c r="AD4" i="23"/>
  <c r="AD5" i="23"/>
  <c r="AD6" i="23"/>
  <c r="AD7" i="23"/>
  <c r="AD8" i="23"/>
  <c r="AD9" i="23"/>
  <c r="AD10" i="23"/>
  <c r="AD11" i="23"/>
  <c r="AD12" i="23"/>
  <c r="AD13" i="23"/>
  <c r="AD14" i="23"/>
  <c r="AD15" i="23"/>
  <c r="AD16" i="23"/>
  <c r="AD17" i="23"/>
  <c r="AD18" i="23"/>
  <c r="AD19" i="23"/>
  <c r="AD20" i="23"/>
  <c r="AD21" i="23"/>
  <c r="AD22" i="23"/>
  <c r="AD23" i="23"/>
  <c r="AD24" i="23"/>
  <c r="AD25" i="23"/>
  <c r="AD26" i="23"/>
  <c r="AD27" i="23"/>
  <c r="AD28" i="23"/>
  <c r="AD29" i="23"/>
  <c r="AD30" i="23"/>
  <c r="AD31" i="23"/>
  <c r="AD32" i="23"/>
  <c r="AD33" i="23"/>
  <c r="AD34" i="23"/>
  <c r="AD35" i="23"/>
  <c r="AD36" i="23"/>
  <c r="AD37" i="23"/>
  <c r="AD38" i="23"/>
  <c r="AD39" i="23"/>
  <c r="AD40" i="23"/>
  <c r="AD41" i="23"/>
  <c r="AD42" i="23"/>
  <c r="AD43" i="23"/>
  <c r="AD44" i="23"/>
  <c r="AD45" i="23"/>
  <c r="AD46" i="23"/>
  <c r="AD47" i="23"/>
  <c r="AD48" i="23"/>
  <c r="AD49" i="23"/>
  <c r="AD50" i="23"/>
  <c r="AD51" i="23"/>
  <c r="AD52" i="23"/>
  <c r="AD53" i="23"/>
  <c r="AD54" i="23"/>
  <c r="AD55" i="23"/>
  <c r="AD56" i="23"/>
  <c r="I6" i="87" l="1"/>
  <c r="N218" i="22"/>
  <c r="M218" i="22"/>
  <c r="J218" i="22"/>
  <c r="I218" i="22"/>
  <c r="H218" i="22"/>
  <c r="G218" i="22"/>
  <c r="E218" i="22"/>
  <c r="F218" i="22" s="1"/>
  <c r="AE98" i="23" s="1"/>
  <c r="D218" i="22"/>
  <c r="C218" i="22"/>
  <c r="B218" i="22"/>
  <c r="K218" i="22" s="1"/>
  <c r="N217" i="22"/>
  <c r="M217" i="22"/>
  <c r="J217" i="22"/>
  <c r="I217" i="22"/>
  <c r="H217" i="22"/>
  <c r="G217" i="22"/>
  <c r="E217" i="22"/>
  <c r="F217" i="22" s="1"/>
  <c r="D217" i="22"/>
  <c r="C217" i="22"/>
  <c r="B217" i="22"/>
  <c r="K217" i="22" s="1"/>
  <c r="N216" i="22"/>
  <c r="M216" i="22"/>
  <c r="J216" i="22"/>
  <c r="I216" i="22"/>
  <c r="H216" i="22"/>
  <c r="G216" i="22"/>
  <c r="E216" i="22"/>
  <c r="F216" i="22" s="1"/>
  <c r="D216" i="22"/>
  <c r="C216" i="22"/>
  <c r="B216" i="22"/>
  <c r="K216" i="22" s="1"/>
  <c r="N215" i="22"/>
  <c r="M215" i="22"/>
  <c r="J215" i="22"/>
  <c r="I215" i="22"/>
  <c r="H215" i="22"/>
  <c r="G215" i="22"/>
  <c r="E215" i="22"/>
  <c r="F215" i="22" s="1"/>
  <c r="D215" i="22"/>
  <c r="C215" i="22"/>
  <c r="B215" i="22"/>
  <c r="K215" i="22" s="1"/>
  <c r="N214" i="22"/>
  <c r="M214" i="22"/>
  <c r="J214" i="22"/>
  <c r="I214" i="22"/>
  <c r="H214" i="22"/>
  <c r="G214" i="22"/>
  <c r="E214" i="22"/>
  <c r="F214" i="22" s="1"/>
  <c r="AE97" i="23" s="1"/>
  <c r="D214" i="22"/>
  <c r="C214" i="22"/>
  <c r="B214" i="22"/>
  <c r="K214" i="22" s="1"/>
  <c r="N213" i="22"/>
  <c r="M213" i="22"/>
  <c r="J213" i="22"/>
  <c r="I213" i="22"/>
  <c r="H213" i="22"/>
  <c r="G213" i="22"/>
  <c r="E213" i="22"/>
  <c r="F213" i="22" s="1"/>
  <c r="AE96" i="23" s="1"/>
  <c r="D213" i="22"/>
  <c r="C213" i="22"/>
  <c r="B213" i="22"/>
  <c r="K213" i="22" s="1"/>
  <c r="N212" i="22"/>
  <c r="M212" i="22"/>
  <c r="J212" i="22"/>
  <c r="I212" i="22"/>
  <c r="H212" i="22"/>
  <c r="G212" i="22"/>
  <c r="E212" i="22"/>
  <c r="F212" i="22" s="1"/>
  <c r="D212" i="22"/>
  <c r="C212" i="22"/>
  <c r="B212" i="22"/>
  <c r="K212" i="22" s="1"/>
  <c r="N211" i="22"/>
  <c r="M211" i="22"/>
  <c r="J211" i="22"/>
  <c r="I211" i="22"/>
  <c r="H211" i="22"/>
  <c r="G211" i="22"/>
  <c r="E211" i="22"/>
  <c r="F211" i="22" s="1"/>
  <c r="AE95" i="23" s="1"/>
  <c r="D211" i="22"/>
  <c r="C211" i="22"/>
  <c r="B211" i="22"/>
  <c r="K211" i="22" s="1"/>
  <c r="N210" i="22"/>
  <c r="M210" i="22"/>
  <c r="J210" i="22"/>
  <c r="I210" i="22"/>
  <c r="H210" i="22"/>
  <c r="G210" i="22"/>
  <c r="E210" i="22"/>
  <c r="F210" i="22" s="1"/>
  <c r="AE94" i="23" s="1"/>
  <c r="D210" i="22"/>
  <c r="C210" i="22"/>
  <c r="B210" i="22"/>
  <c r="K210" i="22" s="1"/>
  <c r="N209" i="22"/>
  <c r="M209" i="22"/>
  <c r="J209" i="22"/>
  <c r="I209" i="22"/>
  <c r="H209" i="22"/>
  <c r="G209" i="22"/>
  <c r="E209" i="22"/>
  <c r="F209" i="22" s="1"/>
  <c r="AE93" i="23" s="1"/>
  <c r="D209" i="22"/>
  <c r="C209" i="22"/>
  <c r="B209" i="22"/>
  <c r="K209" i="22" s="1"/>
  <c r="N208" i="22"/>
  <c r="M208" i="22"/>
  <c r="J208" i="22"/>
  <c r="I208" i="22"/>
  <c r="H208" i="22"/>
  <c r="G208" i="22"/>
  <c r="E208" i="22"/>
  <c r="F208" i="22" s="1"/>
  <c r="AE92" i="23" s="1"/>
  <c r="D208" i="22"/>
  <c r="C208" i="22"/>
  <c r="B208" i="22"/>
  <c r="K208" i="22" s="1"/>
  <c r="N207" i="22"/>
  <c r="M207" i="22"/>
  <c r="J207" i="22"/>
  <c r="I207" i="22"/>
  <c r="H207" i="22"/>
  <c r="G207" i="22"/>
  <c r="E207" i="22"/>
  <c r="F207" i="22" s="1"/>
  <c r="D207" i="22"/>
  <c r="C207" i="22"/>
  <c r="B207" i="22"/>
  <c r="K207" i="22" s="1"/>
  <c r="N206" i="22"/>
  <c r="M206" i="22"/>
  <c r="J206" i="22"/>
  <c r="I206" i="22"/>
  <c r="H206" i="22"/>
  <c r="G206" i="22"/>
  <c r="E206" i="22"/>
  <c r="F206" i="22" s="1"/>
  <c r="D206" i="22"/>
  <c r="C206" i="22"/>
  <c r="B206" i="22"/>
  <c r="K206" i="22" s="1"/>
  <c r="N205" i="22"/>
  <c r="M205" i="22"/>
  <c r="J205" i="22"/>
  <c r="I205" i="22"/>
  <c r="H205" i="22"/>
  <c r="G205" i="22"/>
  <c r="E205" i="22"/>
  <c r="F205" i="22" s="1"/>
  <c r="AE91" i="23" s="1"/>
  <c r="D205" i="22"/>
  <c r="C205" i="22"/>
  <c r="B205" i="22"/>
  <c r="K205" i="22" s="1"/>
  <c r="N204" i="22"/>
  <c r="M204" i="22"/>
  <c r="J204" i="22"/>
  <c r="I204" i="22"/>
  <c r="H204" i="22"/>
  <c r="G204" i="22"/>
  <c r="E204" i="22"/>
  <c r="F204" i="22" s="1"/>
  <c r="AE90" i="23" s="1"/>
  <c r="D204" i="22"/>
  <c r="C204" i="22"/>
  <c r="B204" i="22"/>
  <c r="K204" i="22" s="1"/>
  <c r="N203" i="22"/>
  <c r="M203" i="22"/>
  <c r="J203" i="22"/>
  <c r="I203" i="22"/>
  <c r="H203" i="22"/>
  <c r="G203" i="22"/>
  <c r="E203" i="22"/>
  <c r="F203" i="22" s="1"/>
  <c r="AE89" i="23" s="1"/>
  <c r="D203" i="22"/>
  <c r="C203" i="22"/>
  <c r="B203" i="22"/>
  <c r="K203" i="22" s="1"/>
  <c r="N202" i="22"/>
  <c r="M202" i="22"/>
  <c r="J202" i="22"/>
  <c r="I202" i="22"/>
  <c r="H202" i="22"/>
  <c r="G202" i="22"/>
  <c r="E202" i="22"/>
  <c r="F202" i="22" s="1"/>
  <c r="AE88" i="23" s="1"/>
  <c r="D202" i="22"/>
  <c r="C202" i="22"/>
  <c r="B202" i="22"/>
  <c r="K202" i="22" s="1"/>
  <c r="P241" i="23" s="1"/>
  <c r="N201" i="22"/>
  <c r="M201" i="22"/>
  <c r="J201" i="22"/>
  <c r="I201" i="22"/>
  <c r="H201" i="22"/>
  <c r="G201" i="22"/>
  <c r="E201" i="22"/>
  <c r="F201" i="22" s="1"/>
  <c r="D201" i="22"/>
  <c r="C201" i="22"/>
  <c r="B201" i="22"/>
  <c r="K201" i="22" s="1"/>
  <c r="N200" i="22"/>
  <c r="M200" i="22"/>
  <c r="J200" i="22"/>
  <c r="I200" i="22"/>
  <c r="H200" i="22"/>
  <c r="G200" i="22"/>
  <c r="E200" i="22"/>
  <c r="F200" i="22" s="1"/>
  <c r="D200" i="22"/>
  <c r="C200" i="22"/>
  <c r="B200" i="22"/>
  <c r="K200" i="22" s="1"/>
  <c r="N199" i="22"/>
  <c r="M199" i="22"/>
  <c r="J199" i="22"/>
  <c r="I199" i="22"/>
  <c r="H199" i="22"/>
  <c r="G199" i="22"/>
  <c r="E199" i="22"/>
  <c r="F199" i="22" s="1"/>
  <c r="AE87" i="23" s="1"/>
  <c r="D199" i="22"/>
  <c r="C199" i="22"/>
  <c r="B199" i="22"/>
  <c r="K199" i="22" s="1"/>
  <c r="N198" i="22"/>
  <c r="M198" i="22"/>
  <c r="J198" i="22"/>
  <c r="I198" i="22"/>
  <c r="H198" i="22"/>
  <c r="G198" i="22"/>
  <c r="E198" i="22"/>
  <c r="F198" i="22" s="1"/>
  <c r="AE86" i="23" s="1"/>
  <c r="D198" i="22"/>
  <c r="C198" i="22"/>
  <c r="B198" i="22"/>
  <c r="K198" i="22" s="1"/>
  <c r="N197" i="22"/>
  <c r="M197" i="22"/>
  <c r="J197" i="22"/>
  <c r="I197" i="22"/>
  <c r="H197" i="22"/>
  <c r="G197" i="22"/>
  <c r="E197" i="22"/>
  <c r="F197" i="22" s="1"/>
  <c r="D197" i="22"/>
  <c r="C197" i="22"/>
  <c r="B197" i="22"/>
  <c r="K197" i="22" s="1"/>
  <c r="N196" i="22"/>
  <c r="M196" i="22"/>
  <c r="J196" i="22"/>
  <c r="I196" i="22"/>
  <c r="H196" i="22"/>
  <c r="G196" i="22"/>
  <c r="E196" i="22"/>
  <c r="F196" i="22" s="1"/>
  <c r="D196" i="22"/>
  <c r="C196" i="22"/>
  <c r="B196" i="22"/>
  <c r="K196" i="22" s="1"/>
  <c r="N195" i="22"/>
  <c r="M195" i="22"/>
  <c r="J195" i="22"/>
  <c r="I195" i="22"/>
  <c r="H195" i="22"/>
  <c r="G195" i="22"/>
  <c r="E195" i="22"/>
  <c r="F195" i="22" s="1"/>
  <c r="AE85" i="23" s="1"/>
  <c r="D195" i="22"/>
  <c r="C195" i="22"/>
  <c r="B195" i="22"/>
  <c r="K195" i="22" s="1"/>
  <c r="N194" i="22"/>
  <c r="M194" i="22"/>
  <c r="J194" i="22"/>
  <c r="I194" i="22"/>
  <c r="H194" i="22"/>
  <c r="G194" i="22"/>
  <c r="E194" i="22"/>
  <c r="F194" i="22" s="1"/>
  <c r="D194" i="22"/>
  <c r="C194" i="22"/>
  <c r="B194" i="22"/>
  <c r="K194" i="22" s="1"/>
  <c r="N193" i="22"/>
  <c r="M193" i="22"/>
  <c r="J193" i="22"/>
  <c r="I193" i="22"/>
  <c r="H193" i="22"/>
  <c r="G193" i="22"/>
  <c r="E193" i="22"/>
  <c r="F193" i="22" s="1"/>
  <c r="D193" i="22"/>
  <c r="C193" i="22"/>
  <c r="B193" i="22"/>
  <c r="K193" i="22" s="1"/>
  <c r="N192" i="22"/>
  <c r="M192" i="22"/>
  <c r="J192" i="22"/>
  <c r="I192" i="22"/>
  <c r="H192" i="22"/>
  <c r="G192" i="22"/>
  <c r="E192" i="22"/>
  <c r="F192" i="22" s="1"/>
  <c r="D192" i="22"/>
  <c r="C192" i="22"/>
  <c r="B192" i="22"/>
  <c r="K192" i="22" s="1"/>
  <c r="N191" i="22"/>
  <c r="M191" i="22"/>
  <c r="J191" i="22"/>
  <c r="I191" i="22"/>
  <c r="H191" i="22"/>
  <c r="G191" i="22"/>
  <c r="E191" i="22"/>
  <c r="F191" i="22" s="1"/>
  <c r="AE84" i="23" s="1"/>
  <c r="D191" i="22"/>
  <c r="C191" i="22"/>
  <c r="B191" i="22"/>
  <c r="K191" i="22" s="1"/>
  <c r="N190" i="22"/>
  <c r="M190" i="22"/>
  <c r="J190" i="22"/>
  <c r="I190" i="22"/>
  <c r="H190" i="22"/>
  <c r="G190" i="22"/>
  <c r="E190" i="22"/>
  <c r="F190" i="22" s="1"/>
  <c r="D190" i="22"/>
  <c r="C190" i="22"/>
  <c r="B190" i="22"/>
  <c r="K190" i="22" s="1"/>
  <c r="N189" i="22"/>
  <c r="M189" i="22"/>
  <c r="J189" i="22"/>
  <c r="I189" i="22"/>
  <c r="H189" i="22"/>
  <c r="G189" i="22"/>
  <c r="E189" i="22"/>
  <c r="F189" i="22" s="1"/>
  <c r="AE83" i="23" s="1"/>
  <c r="D189" i="22"/>
  <c r="C189" i="22"/>
  <c r="B189" i="22"/>
  <c r="K189" i="22" s="1"/>
  <c r="N188" i="22"/>
  <c r="M188" i="22"/>
  <c r="J188" i="22"/>
  <c r="I188" i="22"/>
  <c r="H188" i="22"/>
  <c r="G188" i="22"/>
  <c r="E188" i="22"/>
  <c r="F188" i="22" s="1"/>
  <c r="AE82" i="23" s="1"/>
  <c r="D188" i="22"/>
  <c r="C188" i="22"/>
  <c r="B188" i="22"/>
  <c r="K188" i="22" s="1"/>
  <c r="N187" i="22"/>
  <c r="M187" i="22"/>
  <c r="J187" i="22"/>
  <c r="I187" i="22"/>
  <c r="H187" i="22"/>
  <c r="G187" i="22"/>
  <c r="E187" i="22"/>
  <c r="F187" i="22" s="1"/>
  <c r="AE81" i="23" s="1"/>
  <c r="D187" i="22"/>
  <c r="C187" i="22"/>
  <c r="B187" i="22"/>
  <c r="K187" i="22" s="1"/>
  <c r="N186" i="22"/>
  <c r="M186" i="22"/>
  <c r="J186" i="22"/>
  <c r="I186" i="22"/>
  <c r="H186" i="22"/>
  <c r="G186" i="22"/>
  <c r="E186" i="22"/>
  <c r="F186" i="22" s="1"/>
  <c r="AE80" i="23" s="1"/>
  <c r="D186" i="22"/>
  <c r="C186" i="22"/>
  <c r="B186" i="22"/>
  <c r="K186" i="22" s="1"/>
  <c r="N185" i="22"/>
  <c r="M185" i="22"/>
  <c r="J185" i="22"/>
  <c r="I185" i="22"/>
  <c r="H185" i="22"/>
  <c r="G185" i="22"/>
  <c r="E185" i="22"/>
  <c r="F185" i="22" s="1"/>
  <c r="AE79" i="23" s="1"/>
  <c r="D185" i="22"/>
  <c r="C185" i="22"/>
  <c r="B185" i="22"/>
  <c r="K185" i="22" s="1"/>
  <c r="N184" i="22"/>
  <c r="M184" i="22"/>
  <c r="J184" i="22"/>
  <c r="I184" i="22"/>
  <c r="H184" i="22"/>
  <c r="G184" i="22"/>
  <c r="E184" i="22"/>
  <c r="F184" i="22" s="1"/>
  <c r="AE78" i="23" s="1"/>
  <c r="D184" i="22"/>
  <c r="C184" i="22"/>
  <c r="B184" i="22"/>
  <c r="K184" i="22" s="1"/>
  <c r="N183" i="22"/>
  <c r="M183" i="22"/>
  <c r="J183" i="22"/>
  <c r="I183" i="22"/>
  <c r="H183" i="22"/>
  <c r="G183" i="22"/>
  <c r="E183" i="22"/>
  <c r="F183" i="22" s="1"/>
  <c r="AE77" i="23" s="1"/>
  <c r="D183" i="22"/>
  <c r="C183" i="22"/>
  <c r="B183" i="22"/>
  <c r="K183" i="22" s="1"/>
  <c r="N182" i="22"/>
  <c r="M182" i="22"/>
  <c r="J182" i="22"/>
  <c r="I182" i="22"/>
  <c r="H182" i="22"/>
  <c r="G182" i="22"/>
  <c r="E182" i="22"/>
  <c r="F182" i="22" s="1"/>
  <c r="D182" i="22"/>
  <c r="C182" i="22"/>
  <c r="B182" i="22"/>
  <c r="K182" i="22" s="1"/>
  <c r="N181" i="22"/>
  <c r="M181" i="22"/>
  <c r="J181" i="22"/>
  <c r="I181" i="22"/>
  <c r="H181" i="22"/>
  <c r="G181" i="22"/>
  <c r="E181" i="22"/>
  <c r="F181" i="22" s="1"/>
  <c r="D181" i="22"/>
  <c r="C181" i="22"/>
  <c r="B181" i="22"/>
  <c r="K181" i="22" s="1"/>
  <c r="N180" i="22"/>
  <c r="M180" i="22"/>
  <c r="J180" i="22"/>
  <c r="I180" i="22"/>
  <c r="H180" i="22"/>
  <c r="G180" i="22"/>
  <c r="E180" i="22"/>
  <c r="F180" i="22" s="1"/>
  <c r="D180" i="22"/>
  <c r="C180" i="22"/>
  <c r="B180" i="22"/>
  <c r="K180" i="22" s="1"/>
  <c r="N179" i="22"/>
  <c r="M179" i="22"/>
  <c r="J179" i="22"/>
  <c r="I179" i="22"/>
  <c r="H179" i="22"/>
  <c r="G179" i="22"/>
  <c r="E179" i="22"/>
  <c r="F179" i="22" s="1"/>
  <c r="D179" i="22"/>
  <c r="C179" i="22"/>
  <c r="B179" i="22"/>
  <c r="K179" i="22" s="1"/>
  <c r="N178" i="22"/>
  <c r="M178" i="22"/>
  <c r="J178" i="22"/>
  <c r="I178" i="22"/>
  <c r="H178" i="22"/>
  <c r="G178" i="22"/>
  <c r="E178" i="22"/>
  <c r="F178" i="22" s="1"/>
  <c r="AE76" i="23" s="1"/>
  <c r="D178" i="22"/>
  <c r="C178" i="22"/>
  <c r="B178" i="22"/>
  <c r="K178" i="22" s="1"/>
  <c r="N177" i="22"/>
  <c r="M177" i="22"/>
  <c r="J177" i="22"/>
  <c r="I177" i="22"/>
  <c r="H177" i="22"/>
  <c r="G177" i="22"/>
  <c r="E177" i="22"/>
  <c r="F177" i="22" s="1"/>
  <c r="AE75" i="23" s="1"/>
  <c r="D177" i="22"/>
  <c r="C177" i="22"/>
  <c r="B177" i="22"/>
  <c r="K177" i="22" s="1"/>
  <c r="N176" i="22"/>
  <c r="M176" i="22"/>
  <c r="J176" i="22"/>
  <c r="I176" i="22"/>
  <c r="H176" i="22"/>
  <c r="G176" i="22"/>
  <c r="E176" i="22"/>
  <c r="F176" i="22" s="1"/>
  <c r="D176" i="22"/>
  <c r="C176" i="22"/>
  <c r="B176" i="22"/>
  <c r="K176" i="22" s="1"/>
  <c r="N175" i="22"/>
  <c r="M175" i="22"/>
  <c r="J175" i="22"/>
  <c r="I175" i="22"/>
  <c r="H175" i="22"/>
  <c r="G175" i="22"/>
  <c r="E175" i="22"/>
  <c r="F175" i="22" s="1"/>
  <c r="D175" i="22"/>
  <c r="C175" i="22"/>
  <c r="B175" i="22"/>
  <c r="K175" i="22" s="1"/>
  <c r="N174" i="22"/>
  <c r="M174" i="22"/>
  <c r="J174" i="22"/>
  <c r="I174" i="22"/>
  <c r="H174" i="22"/>
  <c r="G174" i="22"/>
  <c r="E174" i="22"/>
  <c r="F174" i="22" s="1"/>
  <c r="AE74" i="23" s="1"/>
  <c r="D174" i="22"/>
  <c r="C174" i="22"/>
  <c r="B174" i="22"/>
  <c r="K174" i="22" s="1"/>
  <c r="N173" i="22"/>
  <c r="M173" i="22"/>
  <c r="J173" i="22"/>
  <c r="I173" i="22"/>
  <c r="H173" i="22"/>
  <c r="G173" i="22"/>
  <c r="E173" i="22"/>
  <c r="F173" i="22" s="1"/>
  <c r="D173" i="22"/>
  <c r="C173" i="22"/>
  <c r="B173" i="22"/>
  <c r="K173" i="22" s="1"/>
  <c r="N172" i="22"/>
  <c r="M172" i="22"/>
  <c r="J172" i="22"/>
  <c r="I172" i="22"/>
  <c r="H172" i="22"/>
  <c r="G172" i="22"/>
  <c r="E172" i="22"/>
  <c r="F172" i="22" s="1"/>
  <c r="D172" i="22"/>
  <c r="C172" i="22"/>
  <c r="B172" i="22"/>
  <c r="K172" i="22" s="1"/>
  <c r="N171" i="22"/>
  <c r="M171" i="22"/>
  <c r="J171" i="22"/>
  <c r="I171" i="22"/>
  <c r="H171" i="22"/>
  <c r="G171" i="22"/>
  <c r="E171" i="22"/>
  <c r="F171" i="22" s="1"/>
  <c r="D171" i="22"/>
  <c r="C171" i="22"/>
  <c r="B171" i="22"/>
  <c r="K171" i="22" s="1"/>
  <c r="N170" i="22"/>
  <c r="M170" i="22"/>
  <c r="J170" i="22"/>
  <c r="I170" i="22"/>
  <c r="H170" i="22"/>
  <c r="G170" i="22"/>
  <c r="E170" i="22"/>
  <c r="F170" i="22" s="1"/>
  <c r="D170" i="22"/>
  <c r="C170" i="22"/>
  <c r="B170" i="22"/>
  <c r="K170" i="22" s="1"/>
  <c r="N169" i="22"/>
  <c r="M169" i="22"/>
  <c r="J169" i="22"/>
  <c r="I169" i="22"/>
  <c r="H169" i="22"/>
  <c r="G169" i="22"/>
  <c r="E169" i="22"/>
  <c r="F169" i="22" s="1"/>
  <c r="D169" i="22"/>
  <c r="C169" i="22"/>
  <c r="B169" i="22"/>
  <c r="K169" i="22" s="1"/>
  <c r="N168" i="22"/>
  <c r="M168" i="22"/>
  <c r="J168" i="22"/>
  <c r="I168" i="22"/>
  <c r="H168" i="22"/>
  <c r="G168" i="22"/>
  <c r="E168" i="22"/>
  <c r="F168" i="22" s="1"/>
  <c r="D168" i="22"/>
  <c r="C168" i="22"/>
  <c r="B168" i="22"/>
  <c r="K168" i="22" s="1"/>
  <c r="N167" i="22"/>
  <c r="M167" i="22"/>
  <c r="J167" i="22"/>
  <c r="I167" i="22"/>
  <c r="H167" i="22"/>
  <c r="G167" i="22"/>
  <c r="E167" i="22"/>
  <c r="F167" i="22" s="1"/>
  <c r="D167" i="22"/>
  <c r="C167" i="22"/>
  <c r="B167" i="22"/>
  <c r="K167" i="22" s="1"/>
  <c r="N166" i="22"/>
  <c r="M166" i="22"/>
  <c r="J166" i="22"/>
  <c r="I166" i="22"/>
  <c r="H166" i="22"/>
  <c r="G166" i="22"/>
  <c r="E166" i="22"/>
  <c r="F166" i="22" s="1"/>
  <c r="AE72" i="23" s="1"/>
  <c r="D166" i="22"/>
  <c r="C166" i="22"/>
  <c r="B166" i="22"/>
  <c r="K166" i="22" s="1"/>
  <c r="N165" i="22"/>
  <c r="M165" i="22"/>
  <c r="J165" i="22"/>
  <c r="I165" i="22"/>
  <c r="H165" i="22"/>
  <c r="G165" i="22"/>
  <c r="E165" i="22"/>
  <c r="F165" i="22" s="1"/>
  <c r="D165" i="22"/>
  <c r="C165" i="22"/>
  <c r="B165" i="22"/>
  <c r="K165" i="22" s="1"/>
  <c r="N164" i="22"/>
  <c r="M164" i="22"/>
  <c r="J164" i="22"/>
  <c r="I164" i="22"/>
  <c r="H164" i="22"/>
  <c r="G164" i="22"/>
  <c r="E164" i="22"/>
  <c r="F164" i="22" s="1"/>
  <c r="D164" i="22"/>
  <c r="C164" i="22"/>
  <c r="B164" i="22"/>
  <c r="K164" i="22" s="1"/>
  <c r="N163" i="22"/>
  <c r="M163" i="22"/>
  <c r="J163" i="22"/>
  <c r="I163" i="22"/>
  <c r="H163" i="22"/>
  <c r="G163" i="22"/>
  <c r="E163" i="22"/>
  <c r="F163" i="22" s="1"/>
  <c r="D163" i="22"/>
  <c r="C163" i="22"/>
  <c r="B163" i="22"/>
  <c r="K163" i="22" s="1"/>
  <c r="N162" i="22"/>
  <c r="M162" i="22"/>
  <c r="J162" i="22"/>
  <c r="I162" i="22"/>
  <c r="H162" i="22"/>
  <c r="G162" i="22"/>
  <c r="E162" i="22"/>
  <c r="F162" i="22" s="1"/>
  <c r="D162" i="22"/>
  <c r="C162" i="22"/>
  <c r="B162" i="22"/>
  <c r="K162" i="22" s="1"/>
  <c r="N161" i="22"/>
  <c r="M161" i="22"/>
  <c r="J161" i="22"/>
  <c r="I161" i="22"/>
  <c r="H161" i="22"/>
  <c r="G161" i="22"/>
  <c r="E161" i="22"/>
  <c r="F161" i="22" s="1"/>
  <c r="AE70" i="23" s="1"/>
  <c r="D161" i="22"/>
  <c r="C161" i="22"/>
  <c r="B161" i="22"/>
  <c r="K161" i="22" s="1"/>
  <c r="N160" i="22"/>
  <c r="M160" i="22"/>
  <c r="J160" i="22"/>
  <c r="I160" i="22"/>
  <c r="H160" i="22"/>
  <c r="G160" i="22"/>
  <c r="E160" i="22"/>
  <c r="F160" i="22" s="1"/>
  <c r="D160" i="22"/>
  <c r="C160" i="22"/>
  <c r="B160" i="22"/>
  <c r="K160" i="22" s="1"/>
  <c r="N159" i="22"/>
  <c r="M159" i="22"/>
  <c r="J159" i="22"/>
  <c r="I159" i="22"/>
  <c r="H159" i="22"/>
  <c r="G159" i="22"/>
  <c r="E159" i="22"/>
  <c r="F159" i="22" s="1"/>
  <c r="D159" i="22"/>
  <c r="C159" i="22"/>
  <c r="B159" i="22"/>
  <c r="K159" i="22" s="1"/>
  <c r="N158" i="22"/>
  <c r="M158" i="22"/>
  <c r="J158" i="22"/>
  <c r="I158" i="22"/>
  <c r="H158" i="22"/>
  <c r="G158" i="22"/>
  <c r="E158" i="22"/>
  <c r="F158" i="22" s="1"/>
  <c r="D158" i="22"/>
  <c r="C158" i="22"/>
  <c r="B158" i="22"/>
  <c r="K158" i="22" s="1"/>
  <c r="N157" i="22"/>
  <c r="M157" i="22"/>
  <c r="J157" i="22"/>
  <c r="I157" i="22"/>
  <c r="H157" i="22"/>
  <c r="G157" i="22"/>
  <c r="E157" i="22"/>
  <c r="F157" i="22" s="1"/>
  <c r="AE69" i="23" s="1"/>
  <c r="D157" i="22"/>
  <c r="C157" i="22"/>
  <c r="B157" i="22"/>
  <c r="K157" i="22" s="1"/>
  <c r="N156" i="22"/>
  <c r="M156" i="22"/>
  <c r="J156" i="22"/>
  <c r="I156" i="22"/>
  <c r="H156" i="22"/>
  <c r="G156" i="22"/>
  <c r="E156" i="22"/>
  <c r="F156" i="22" s="1"/>
  <c r="AE68" i="23" s="1"/>
  <c r="D156" i="22"/>
  <c r="C156" i="22"/>
  <c r="B156" i="22"/>
  <c r="K156" i="22" s="1"/>
  <c r="N155" i="22"/>
  <c r="M155" i="22"/>
  <c r="J155" i="22"/>
  <c r="I155" i="22"/>
  <c r="H155" i="22"/>
  <c r="G155" i="22"/>
  <c r="E155" i="22"/>
  <c r="F155" i="22" s="1"/>
  <c r="AE67" i="23" s="1"/>
  <c r="D155" i="22"/>
  <c r="C155" i="22"/>
  <c r="B155" i="22"/>
  <c r="K155" i="22" s="1"/>
  <c r="N154" i="22"/>
  <c r="M154" i="22"/>
  <c r="J154" i="22"/>
  <c r="I154" i="22"/>
  <c r="H154" i="22"/>
  <c r="G154" i="22"/>
  <c r="E154" i="22"/>
  <c r="F154" i="22" s="1"/>
  <c r="D154" i="22"/>
  <c r="C154" i="22"/>
  <c r="B154" i="22"/>
  <c r="K154" i="22" s="1"/>
  <c r="N153" i="22"/>
  <c r="M153" i="22"/>
  <c r="J153" i="22"/>
  <c r="I153" i="22"/>
  <c r="H153" i="22"/>
  <c r="G153" i="22"/>
  <c r="E153" i="22"/>
  <c r="F153" i="22" s="1"/>
  <c r="AE65" i="23" s="1"/>
  <c r="D153" i="22"/>
  <c r="C153" i="22"/>
  <c r="B153" i="22"/>
  <c r="K153" i="22" s="1"/>
  <c r="N152" i="22"/>
  <c r="M152" i="22"/>
  <c r="J152" i="22"/>
  <c r="I152" i="22"/>
  <c r="H152" i="22"/>
  <c r="G152" i="22"/>
  <c r="E152" i="22"/>
  <c r="F152" i="22" s="1"/>
  <c r="D152" i="22"/>
  <c r="C152" i="22"/>
  <c r="B152" i="22"/>
  <c r="K152" i="22" s="1"/>
  <c r="N151" i="22"/>
  <c r="M151" i="22"/>
  <c r="J151" i="22"/>
  <c r="I151" i="22"/>
  <c r="H151" i="22"/>
  <c r="G151" i="22"/>
  <c r="E151" i="22"/>
  <c r="F151" i="22" s="1"/>
  <c r="D151" i="22"/>
  <c r="C151" i="22"/>
  <c r="B151" i="22"/>
  <c r="K151" i="22" s="1"/>
  <c r="N150" i="22"/>
  <c r="M150" i="22"/>
  <c r="J150" i="22"/>
  <c r="I150" i="22"/>
  <c r="H150" i="22"/>
  <c r="G150" i="22"/>
  <c r="E150" i="22"/>
  <c r="F150" i="22" s="1"/>
  <c r="D150" i="22"/>
  <c r="C150" i="22"/>
  <c r="B150" i="22"/>
  <c r="K150" i="22" s="1"/>
  <c r="N149" i="22"/>
  <c r="M149" i="22"/>
  <c r="J149" i="22"/>
  <c r="I149" i="22"/>
  <c r="H149" i="22"/>
  <c r="G149" i="22"/>
  <c r="E149" i="22"/>
  <c r="F149" i="22" s="1"/>
  <c r="D149" i="22"/>
  <c r="C149" i="22"/>
  <c r="B149" i="22"/>
  <c r="K149" i="22" s="1"/>
  <c r="N148" i="22"/>
  <c r="M148" i="22"/>
  <c r="J148" i="22"/>
  <c r="I148" i="22"/>
  <c r="H148" i="22"/>
  <c r="G148" i="22"/>
  <c r="E148" i="22"/>
  <c r="F148" i="22" s="1"/>
  <c r="D148" i="22"/>
  <c r="C148" i="22"/>
  <c r="B148" i="22"/>
  <c r="K148" i="22" s="1"/>
  <c r="N147" i="22"/>
  <c r="M147" i="22"/>
  <c r="J147" i="22"/>
  <c r="I147" i="22"/>
  <c r="H147" i="22"/>
  <c r="G147" i="22"/>
  <c r="E147" i="22"/>
  <c r="F147" i="22" s="1"/>
  <c r="D147" i="22"/>
  <c r="C147" i="22"/>
  <c r="B147" i="22"/>
  <c r="K147" i="22" s="1"/>
  <c r="N146" i="22"/>
  <c r="M146" i="22"/>
  <c r="J146" i="22"/>
  <c r="I146" i="22"/>
  <c r="H146" i="22"/>
  <c r="G146" i="22"/>
  <c r="E146" i="22"/>
  <c r="F146" i="22" s="1"/>
  <c r="D146" i="22"/>
  <c r="C146" i="22"/>
  <c r="B146" i="22"/>
  <c r="K146" i="22" s="1"/>
  <c r="N145" i="22"/>
  <c r="M145" i="22"/>
  <c r="J145" i="22"/>
  <c r="I145" i="22"/>
  <c r="H145" i="22"/>
  <c r="G145" i="22"/>
  <c r="E145" i="22"/>
  <c r="F145" i="22" s="1"/>
  <c r="AE63" i="23" s="1"/>
  <c r="D145" i="22"/>
  <c r="C145" i="22"/>
  <c r="B145" i="22"/>
  <c r="K145" i="22" s="1"/>
  <c r="N144" i="22"/>
  <c r="M144" i="22"/>
  <c r="J144" i="22"/>
  <c r="I144" i="22"/>
  <c r="H144" i="22"/>
  <c r="G144" i="22"/>
  <c r="E144" i="22"/>
  <c r="F144" i="22" s="1"/>
  <c r="D144" i="22"/>
  <c r="C144" i="22"/>
  <c r="B144" i="22"/>
  <c r="K144" i="22" s="1"/>
  <c r="N143" i="22"/>
  <c r="M143" i="22"/>
  <c r="J143" i="22"/>
  <c r="I143" i="22"/>
  <c r="H143" i="22"/>
  <c r="G143" i="22"/>
  <c r="E143" i="22"/>
  <c r="F143" i="22" s="1"/>
  <c r="D143" i="22"/>
  <c r="C143" i="22"/>
  <c r="B143" i="22"/>
  <c r="K143" i="22" s="1"/>
  <c r="N142" i="22"/>
  <c r="M142" i="22"/>
  <c r="J142" i="22"/>
  <c r="I142" i="22"/>
  <c r="H142" i="22"/>
  <c r="G142" i="22"/>
  <c r="E142" i="22"/>
  <c r="F142" i="22" s="1"/>
  <c r="D142" i="22"/>
  <c r="C142" i="22"/>
  <c r="B142" i="22"/>
  <c r="K142" i="22" s="1"/>
  <c r="N141" i="22"/>
  <c r="M141" i="22"/>
  <c r="J141" i="22"/>
  <c r="I141" i="22"/>
  <c r="H141" i="22"/>
  <c r="G141" i="22"/>
  <c r="E141" i="22"/>
  <c r="F141" i="22" s="1"/>
  <c r="AE62" i="23" s="1"/>
  <c r="D141" i="22"/>
  <c r="C141" i="22"/>
  <c r="B141" i="22"/>
  <c r="K141" i="22" s="1"/>
  <c r="N140" i="22"/>
  <c r="M140" i="22"/>
  <c r="J140" i="22"/>
  <c r="I140" i="22"/>
  <c r="H140" i="22"/>
  <c r="G140" i="22"/>
  <c r="E140" i="22"/>
  <c r="F140" i="22" s="1"/>
  <c r="D140" i="22"/>
  <c r="C140" i="22"/>
  <c r="B140" i="22"/>
  <c r="K140" i="22" s="1"/>
  <c r="N139" i="22"/>
  <c r="M139" i="22"/>
  <c r="J139" i="22"/>
  <c r="I139" i="22"/>
  <c r="H139" i="22"/>
  <c r="G139" i="22"/>
  <c r="E139" i="22"/>
  <c r="F139" i="22" s="1"/>
  <c r="D139" i="22"/>
  <c r="C139" i="22"/>
  <c r="B139" i="22"/>
  <c r="K139" i="22" s="1"/>
  <c r="N138" i="22"/>
  <c r="M138" i="22"/>
  <c r="J138" i="22"/>
  <c r="I138" i="22"/>
  <c r="H138" i="22"/>
  <c r="G138" i="22"/>
  <c r="E138" i="22"/>
  <c r="F138" i="22" s="1"/>
  <c r="D138" i="22"/>
  <c r="C138" i="22"/>
  <c r="B138" i="22"/>
  <c r="K138" i="22" s="1"/>
  <c r="N137" i="22"/>
  <c r="M137" i="22"/>
  <c r="J137" i="22"/>
  <c r="I137" i="22"/>
  <c r="H137" i="22"/>
  <c r="G137" i="22"/>
  <c r="E137" i="22"/>
  <c r="F137" i="22" s="1"/>
  <c r="AE60" i="23" s="1"/>
  <c r="D137" i="22"/>
  <c r="C137" i="22"/>
  <c r="B137" i="22"/>
  <c r="K137" i="22" s="1"/>
  <c r="N136" i="22"/>
  <c r="M136" i="22"/>
  <c r="J136" i="22"/>
  <c r="I136" i="22"/>
  <c r="H136" i="22"/>
  <c r="G136" i="22"/>
  <c r="E136" i="22"/>
  <c r="F136" i="22" s="1"/>
  <c r="AE59" i="23" s="1"/>
  <c r="D136" i="22"/>
  <c r="C136" i="22"/>
  <c r="B136" i="22"/>
  <c r="K136" i="22" s="1"/>
  <c r="N135" i="22"/>
  <c r="M135" i="22"/>
  <c r="J135" i="22"/>
  <c r="I135" i="22"/>
  <c r="H135" i="22"/>
  <c r="G135" i="22"/>
  <c r="E135" i="22"/>
  <c r="F135" i="22" s="1"/>
  <c r="AE58" i="23" s="1"/>
  <c r="D135" i="22"/>
  <c r="C135" i="22"/>
  <c r="B135" i="22"/>
  <c r="K135" i="22" s="1"/>
  <c r="N134" i="22"/>
  <c r="M134" i="22"/>
  <c r="J134" i="22"/>
  <c r="I134" i="22"/>
  <c r="H134" i="22"/>
  <c r="G134" i="22"/>
  <c r="E134" i="22"/>
  <c r="F134" i="22" s="1"/>
  <c r="D134" i="22"/>
  <c r="C134" i="22"/>
  <c r="B134" i="22"/>
  <c r="K134" i="22" s="1"/>
  <c r="N133" i="22"/>
  <c r="M133" i="22"/>
  <c r="J133" i="22"/>
  <c r="I133" i="22"/>
  <c r="H133" i="22"/>
  <c r="G133" i="22"/>
  <c r="E133" i="22"/>
  <c r="F133" i="22" s="1"/>
  <c r="D133" i="22"/>
  <c r="C133" i="22"/>
  <c r="B133" i="22"/>
  <c r="K133" i="22" s="1"/>
  <c r="N132" i="22"/>
  <c r="M132" i="22"/>
  <c r="J132" i="22"/>
  <c r="I132" i="22"/>
  <c r="H132" i="22"/>
  <c r="G132" i="22"/>
  <c r="E132" i="22"/>
  <c r="F132" i="22" s="1"/>
  <c r="D132" i="22"/>
  <c r="C132" i="22"/>
  <c r="B132" i="22"/>
  <c r="K132" i="22" s="1"/>
  <c r="N131" i="22"/>
  <c r="M131" i="22"/>
  <c r="J131" i="22"/>
  <c r="I131" i="22"/>
  <c r="H131" i="22"/>
  <c r="G131" i="22"/>
  <c r="E131" i="22"/>
  <c r="F131" i="22" s="1"/>
  <c r="D131" i="22"/>
  <c r="C131" i="22"/>
  <c r="B131" i="22"/>
  <c r="K131" i="22" s="1"/>
  <c r="N130" i="22"/>
  <c r="M130" i="22"/>
  <c r="J130" i="22"/>
  <c r="I130" i="22"/>
  <c r="H130" i="22"/>
  <c r="G130" i="22"/>
  <c r="E130" i="22"/>
  <c r="F130" i="22" s="1"/>
  <c r="D130" i="22"/>
  <c r="C130" i="22"/>
  <c r="B130" i="22"/>
  <c r="K130" i="22" s="1"/>
  <c r="N129" i="22"/>
  <c r="M129" i="22"/>
  <c r="J129" i="22"/>
  <c r="I129" i="22"/>
  <c r="H129" i="22"/>
  <c r="G129" i="22"/>
  <c r="E129" i="22"/>
  <c r="F129" i="22" s="1"/>
  <c r="D129" i="22"/>
  <c r="C129" i="22"/>
  <c r="B129" i="22"/>
  <c r="K129" i="22" s="1"/>
  <c r="N128" i="22"/>
  <c r="M128" i="22"/>
  <c r="J128" i="22"/>
  <c r="I128" i="22"/>
  <c r="H128" i="22"/>
  <c r="G128" i="22"/>
  <c r="E128" i="22"/>
  <c r="F128" i="22" s="1"/>
  <c r="D128" i="22"/>
  <c r="C128" i="22"/>
  <c r="B128" i="22"/>
  <c r="K128" i="22" s="1"/>
  <c r="N127" i="22"/>
  <c r="M127" i="22"/>
  <c r="J127" i="22"/>
  <c r="I127" i="22"/>
  <c r="H127" i="22"/>
  <c r="G127" i="22"/>
  <c r="E127" i="22"/>
  <c r="F127" i="22" s="1"/>
  <c r="D127" i="22"/>
  <c r="C127" i="22"/>
  <c r="B127" i="22"/>
  <c r="K127" i="22" s="1"/>
  <c r="N126" i="22"/>
  <c r="M126" i="22"/>
  <c r="J126" i="22"/>
  <c r="I126" i="22"/>
  <c r="H126" i="22"/>
  <c r="G126" i="22"/>
  <c r="E126" i="22"/>
  <c r="F126" i="22" s="1"/>
  <c r="D126" i="22"/>
  <c r="C126" i="22"/>
  <c r="B126" i="22"/>
  <c r="K126" i="22" s="1"/>
  <c r="N125" i="22"/>
  <c r="M125" i="22"/>
  <c r="J125" i="22"/>
  <c r="I125" i="22"/>
  <c r="H125" i="22"/>
  <c r="G125" i="22"/>
  <c r="E125" i="22"/>
  <c r="F125" i="22" s="1"/>
  <c r="D125" i="22"/>
  <c r="C125" i="22"/>
  <c r="B125" i="22"/>
  <c r="K125" i="22" s="1"/>
  <c r="N124" i="22"/>
  <c r="M124" i="22"/>
  <c r="J124" i="22"/>
  <c r="I124" i="22"/>
  <c r="H124" i="22"/>
  <c r="G124" i="22"/>
  <c r="E124" i="22"/>
  <c r="F124" i="22" s="1"/>
  <c r="D124" i="22"/>
  <c r="C124" i="22"/>
  <c r="B124" i="22"/>
  <c r="K124" i="22" s="1"/>
  <c r="N123" i="22"/>
  <c r="M123" i="22"/>
  <c r="J123" i="22"/>
  <c r="I123" i="22"/>
  <c r="H123" i="22"/>
  <c r="G123" i="22"/>
  <c r="E123" i="22"/>
  <c r="F123" i="22" s="1"/>
  <c r="D123" i="22"/>
  <c r="C123" i="22"/>
  <c r="B123" i="22"/>
  <c r="K123" i="22" s="1"/>
  <c r="N122" i="22"/>
  <c r="M122" i="22"/>
  <c r="J122" i="22"/>
  <c r="I122" i="22"/>
  <c r="H122" i="22"/>
  <c r="G122" i="22"/>
  <c r="E122" i="22"/>
  <c r="F122" i="22" s="1"/>
  <c r="D122" i="22"/>
  <c r="C122" i="22"/>
  <c r="B122" i="22"/>
  <c r="K122" i="22" s="1"/>
  <c r="N121" i="22"/>
  <c r="M121" i="22"/>
  <c r="J121" i="22"/>
  <c r="I121" i="22"/>
  <c r="H121" i="22"/>
  <c r="G121" i="22"/>
  <c r="E121" i="22"/>
  <c r="F121" i="22" s="1"/>
  <c r="D121" i="22"/>
  <c r="C121" i="22"/>
  <c r="B121" i="22"/>
  <c r="K121" i="22" s="1"/>
  <c r="N120" i="22"/>
  <c r="M120" i="22"/>
  <c r="J120" i="22"/>
  <c r="I120" i="22"/>
  <c r="H120" i="22"/>
  <c r="G120" i="22"/>
  <c r="E120" i="22"/>
  <c r="F120" i="22" s="1"/>
  <c r="D120" i="22"/>
  <c r="C120" i="22"/>
  <c r="B120" i="22"/>
  <c r="K120" i="22" s="1"/>
  <c r="N119" i="22"/>
  <c r="M119" i="22"/>
  <c r="J119" i="22"/>
  <c r="I119" i="22"/>
  <c r="H119" i="22"/>
  <c r="G119" i="22"/>
  <c r="E119" i="22"/>
  <c r="F119" i="22" s="1"/>
  <c r="D119" i="22"/>
  <c r="C119" i="22"/>
  <c r="B119" i="22"/>
  <c r="K119" i="22" s="1"/>
  <c r="N118" i="22"/>
  <c r="M118" i="22"/>
  <c r="J118" i="22"/>
  <c r="I118" i="22"/>
  <c r="H118" i="22"/>
  <c r="G118" i="22"/>
  <c r="E118" i="22"/>
  <c r="F118" i="22" s="1"/>
  <c r="D118" i="22"/>
  <c r="C118" i="22"/>
  <c r="B118" i="22"/>
  <c r="K118" i="22" s="1"/>
  <c r="N117" i="22"/>
  <c r="M117" i="22"/>
  <c r="J117" i="22"/>
  <c r="I117" i="22"/>
  <c r="H117" i="22"/>
  <c r="G117" i="22"/>
  <c r="E117" i="22"/>
  <c r="F117" i="22" s="1"/>
  <c r="D117" i="22"/>
  <c r="C117" i="22"/>
  <c r="B117" i="22"/>
  <c r="K117" i="22" s="1"/>
  <c r="N116" i="22"/>
  <c r="M116" i="22"/>
  <c r="J116" i="22"/>
  <c r="I116" i="22"/>
  <c r="H116" i="22"/>
  <c r="G116" i="22"/>
  <c r="E116" i="22"/>
  <c r="F116" i="22" s="1"/>
  <c r="D116" i="22"/>
  <c r="C116" i="22"/>
  <c r="B116" i="22"/>
  <c r="K116" i="22" s="1"/>
  <c r="N115" i="22"/>
  <c r="M115" i="22"/>
  <c r="J115" i="22"/>
  <c r="I115" i="22"/>
  <c r="H115" i="22"/>
  <c r="G115" i="22"/>
  <c r="E115" i="22"/>
  <c r="F115" i="22" s="1"/>
  <c r="D115" i="22"/>
  <c r="C115" i="22"/>
  <c r="B115" i="22"/>
  <c r="K115" i="22" s="1"/>
  <c r="N114" i="22"/>
  <c r="M114" i="22"/>
  <c r="J114" i="22"/>
  <c r="I114" i="22"/>
  <c r="H114" i="22"/>
  <c r="G114" i="22"/>
  <c r="E114" i="22"/>
  <c r="F114" i="22" s="1"/>
  <c r="D114" i="22"/>
  <c r="C114" i="22"/>
  <c r="B114" i="22"/>
  <c r="K114" i="22" s="1"/>
  <c r="N113" i="22"/>
  <c r="M113" i="22"/>
  <c r="J113" i="22"/>
  <c r="I113" i="22"/>
  <c r="H113" i="22"/>
  <c r="G113" i="22"/>
  <c r="E113" i="22"/>
  <c r="F113" i="22" s="1"/>
  <c r="D113" i="22"/>
  <c r="C113" i="22"/>
  <c r="B113" i="22"/>
  <c r="K113" i="22" s="1"/>
  <c r="N112" i="22"/>
  <c r="M112" i="22"/>
  <c r="J112" i="22"/>
  <c r="I112" i="22"/>
  <c r="H112" i="22"/>
  <c r="G112" i="22"/>
  <c r="E112" i="22"/>
  <c r="F112" i="22" s="1"/>
  <c r="D112" i="22"/>
  <c r="C112" i="22"/>
  <c r="B112" i="22"/>
  <c r="K112" i="22" s="1"/>
  <c r="N111" i="22"/>
  <c r="M111" i="22"/>
  <c r="J111" i="22"/>
  <c r="I111" i="22"/>
  <c r="H111" i="22"/>
  <c r="G111" i="22"/>
  <c r="E111" i="22"/>
  <c r="F111" i="22" s="1"/>
  <c r="D111" i="22"/>
  <c r="C111" i="22"/>
  <c r="B111" i="22"/>
  <c r="K111" i="22" s="1"/>
  <c r="N110" i="22"/>
  <c r="M110" i="22"/>
  <c r="J110" i="22"/>
  <c r="I110" i="22"/>
  <c r="H110" i="22"/>
  <c r="G110" i="22"/>
  <c r="E110" i="22"/>
  <c r="F110" i="22" s="1"/>
  <c r="D110" i="22"/>
  <c r="C110" i="22"/>
  <c r="B110" i="22"/>
  <c r="K110" i="22" s="1"/>
  <c r="N109" i="22"/>
  <c r="M109" i="22"/>
  <c r="J109" i="22"/>
  <c r="I109" i="22"/>
  <c r="H109" i="22"/>
  <c r="G109" i="22"/>
  <c r="E109" i="22"/>
  <c r="F109" i="22" s="1"/>
  <c r="D109" i="22"/>
  <c r="C109" i="22"/>
  <c r="B109" i="22"/>
  <c r="K109" i="22" s="1"/>
  <c r="N108" i="22"/>
  <c r="M108" i="22"/>
  <c r="J108" i="22"/>
  <c r="I108" i="22"/>
  <c r="H108" i="22"/>
  <c r="G108" i="22"/>
  <c r="E108" i="22"/>
  <c r="F108" i="22" s="1"/>
  <c r="D108" i="22"/>
  <c r="C108" i="22"/>
  <c r="B108" i="22"/>
  <c r="K108" i="22" s="1"/>
  <c r="N107" i="22"/>
  <c r="M107" i="22"/>
  <c r="J107" i="22"/>
  <c r="I107" i="22"/>
  <c r="H107" i="22"/>
  <c r="G107" i="22"/>
  <c r="E107" i="22"/>
  <c r="F107" i="22" s="1"/>
  <c r="D107" i="22"/>
  <c r="C107" i="22"/>
  <c r="B107" i="22"/>
  <c r="K107" i="22" s="1"/>
  <c r="N106" i="22"/>
  <c r="M106" i="22"/>
  <c r="J106" i="22"/>
  <c r="I106" i="22"/>
  <c r="H106" i="22"/>
  <c r="G106" i="22"/>
  <c r="E106" i="22"/>
  <c r="F106" i="22" s="1"/>
  <c r="D106" i="22"/>
  <c r="C106" i="22"/>
  <c r="B106" i="22"/>
  <c r="K106" i="22" s="1"/>
  <c r="N105" i="22"/>
  <c r="M105" i="22"/>
  <c r="J105" i="22"/>
  <c r="I105" i="22"/>
  <c r="H105" i="22"/>
  <c r="G105" i="22"/>
  <c r="E105" i="22"/>
  <c r="F105" i="22" s="1"/>
  <c r="D105" i="22"/>
  <c r="C105" i="22"/>
  <c r="B105" i="22"/>
  <c r="K105" i="22" s="1"/>
  <c r="N104" i="22"/>
  <c r="M104" i="22"/>
  <c r="J104" i="22"/>
  <c r="I104" i="22"/>
  <c r="H104" i="22"/>
  <c r="G104" i="22"/>
  <c r="E104" i="22"/>
  <c r="F104" i="22" s="1"/>
  <c r="D104" i="22"/>
  <c r="C104" i="22"/>
  <c r="B104" i="22"/>
  <c r="K104" i="22" s="1"/>
  <c r="N103" i="22"/>
  <c r="M103" i="22"/>
  <c r="J103" i="22"/>
  <c r="I103" i="22"/>
  <c r="H103" i="22"/>
  <c r="G103" i="22"/>
  <c r="E103" i="22"/>
  <c r="F103" i="22" s="1"/>
  <c r="D103" i="22"/>
  <c r="C103" i="22"/>
  <c r="B103" i="22"/>
  <c r="K103" i="22" s="1"/>
  <c r="P101" i="23" s="1"/>
  <c r="N102" i="22"/>
  <c r="M102" i="22"/>
  <c r="J102" i="22"/>
  <c r="I102" i="22"/>
  <c r="H102" i="22"/>
  <c r="G102" i="22"/>
  <c r="E102" i="22"/>
  <c r="F102" i="22" s="1"/>
  <c r="D102" i="22"/>
  <c r="C102" i="22"/>
  <c r="B102" i="22"/>
  <c r="K102" i="22" s="1"/>
  <c r="N101" i="22"/>
  <c r="M101" i="22"/>
  <c r="J101" i="22"/>
  <c r="I101" i="22"/>
  <c r="H101" i="22"/>
  <c r="G101" i="22"/>
  <c r="E101" i="22"/>
  <c r="F101" i="22" s="1"/>
  <c r="D101" i="22"/>
  <c r="C101" i="22"/>
  <c r="B101" i="22"/>
  <c r="K101" i="22" s="1"/>
  <c r="N100" i="22"/>
  <c r="M100" i="22"/>
  <c r="J100" i="22"/>
  <c r="I100" i="22"/>
  <c r="H100" i="22"/>
  <c r="G100" i="22"/>
  <c r="E100" i="22"/>
  <c r="F100" i="22" s="1"/>
  <c r="D100" i="22"/>
  <c r="C100" i="22"/>
  <c r="B100" i="22"/>
  <c r="K100" i="22" s="1"/>
  <c r="N99" i="22"/>
  <c r="M99" i="22"/>
  <c r="J99" i="22"/>
  <c r="I99" i="22"/>
  <c r="H99" i="22"/>
  <c r="G99" i="22"/>
  <c r="E99" i="22"/>
  <c r="F99" i="22" s="1"/>
  <c r="D99" i="22"/>
  <c r="C99" i="22"/>
  <c r="B99" i="22"/>
  <c r="K99" i="22" s="1"/>
  <c r="N98" i="22"/>
  <c r="M98" i="22"/>
  <c r="J98" i="22"/>
  <c r="I98" i="22"/>
  <c r="H98" i="22"/>
  <c r="G98" i="22"/>
  <c r="E98" i="22"/>
  <c r="F98" i="22" s="1"/>
  <c r="D98" i="22"/>
  <c r="C98" i="22"/>
  <c r="B98" i="22"/>
  <c r="K98" i="22" s="1"/>
  <c r="N97" i="22"/>
  <c r="M97" i="22"/>
  <c r="J97" i="22"/>
  <c r="I97" i="22"/>
  <c r="H97" i="22"/>
  <c r="G97" i="22"/>
  <c r="E97" i="22"/>
  <c r="F97" i="22" s="1"/>
  <c r="D97" i="22"/>
  <c r="C97" i="22"/>
  <c r="B97" i="22"/>
  <c r="K97" i="22" s="1"/>
  <c r="N96" i="22"/>
  <c r="M96" i="22"/>
  <c r="J96" i="22"/>
  <c r="I96" i="22"/>
  <c r="H96" i="22"/>
  <c r="G96" i="22"/>
  <c r="E96" i="22"/>
  <c r="F96" i="22" s="1"/>
  <c r="D96" i="22"/>
  <c r="C96" i="22"/>
  <c r="B96" i="22"/>
  <c r="K96" i="22" s="1"/>
  <c r="N95" i="22"/>
  <c r="M95" i="22"/>
  <c r="J95" i="22"/>
  <c r="I95" i="22"/>
  <c r="H95" i="22"/>
  <c r="G95" i="22"/>
  <c r="E95" i="22"/>
  <c r="F95" i="22" s="1"/>
  <c r="D95" i="22"/>
  <c r="C95" i="22"/>
  <c r="B95" i="22"/>
  <c r="K95" i="22" s="1"/>
  <c r="N94" i="22"/>
  <c r="M94" i="22"/>
  <c r="J94" i="22"/>
  <c r="I94" i="22"/>
  <c r="H94" i="22"/>
  <c r="G94" i="22"/>
  <c r="E94" i="22"/>
  <c r="F94" i="22" s="1"/>
  <c r="D94" i="22"/>
  <c r="C94" i="22"/>
  <c r="B94" i="22"/>
  <c r="K94" i="22" s="1"/>
  <c r="N93" i="22"/>
  <c r="M93" i="22"/>
  <c r="J93" i="22"/>
  <c r="I93" i="22"/>
  <c r="H93" i="22"/>
  <c r="G93" i="22"/>
  <c r="E93" i="22"/>
  <c r="F93" i="22" s="1"/>
  <c r="D93" i="22"/>
  <c r="C93" i="22"/>
  <c r="B93" i="22"/>
  <c r="K93" i="22" s="1"/>
  <c r="N92" i="22"/>
  <c r="M92" i="22"/>
  <c r="J92" i="22"/>
  <c r="I92" i="22"/>
  <c r="H92" i="22"/>
  <c r="G92" i="22"/>
  <c r="E92" i="22"/>
  <c r="F92" i="22" s="1"/>
  <c r="D92" i="22"/>
  <c r="C92" i="22"/>
  <c r="B92" i="22"/>
  <c r="K92" i="22" s="1"/>
  <c r="N91" i="22"/>
  <c r="M91" i="22"/>
  <c r="J91" i="22"/>
  <c r="I91" i="22"/>
  <c r="H91" i="22"/>
  <c r="G91" i="22"/>
  <c r="E91" i="22"/>
  <c r="F91" i="22" s="1"/>
  <c r="D91" i="22"/>
  <c r="C91" i="22"/>
  <c r="B91" i="22"/>
  <c r="K91" i="22" s="1"/>
  <c r="N90" i="22"/>
  <c r="M90" i="22"/>
  <c r="J90" i="22"/>
  <c r="I90" i="22"/>
  <c r="H90" i="22"/>
  <c r="G90" i="22"/>
  <c r="E90" i="22"/>
  <c r="F90" i="22" s="1"/>
  <c r="D90" i="22"/>
  <c r="C90" i="22"/>
  <c r="B90" i="22"/>
  <c r="K90" i="22" s="1"/>
  <c r="N89" i="22"/>
  <c r="M89" i="22"/>
  <c r="J89" i="22"/>
  <c r="I89" i="22"/>
  <c r="H89" i="22"/>
  <c r="G89" i="22"/>
  <c r="E89" i="22"/>
  <c r="F89" i="22" s="1"/>
  <c r="D89" i="22"/>
  <c r="C89" i="22"/>
  <c r="B89" i="22"/>
  <c r="K89" i="22" s="1"/>
  <c r="N88" i="22"/>
  <c r="M88" i="22"/>
  <c r="J88" i="22"/>
  <c r="I88" i="22"/>
  <c r="H88" i="22"/>
  <c r="G88" i="22"/>
  <c r="E88" i="22"/>
  <c r="F88" i="22" s="1"/>
  <c r="D88" i="22"/>
  <c r="C88" i="22"/>
  <c r="B88" i="22"/>
  <c r="K88" i="22" s="1"/>
  <c r="N87" i="22"/>
  <c r="M87" i="22"/>
  <c r="J87" i="22"/>
  <c r="I87" i="22"/>
  <c r="H87" i="22"/>
  <c r="G87" i="22"/>
  <c r="E87" i="22"/>
  <c r="F87" i="22" s="1"/>
  <c r="D87" i="22"/>
  <c r="C87" i="22"/>
  <c r="B87" i="22"/>
  <c r="K87" i="22" s="1"/>
  <c r="N86" i="22"/>
  <c r="M86" i="22"/>
  <c r="J86" i="22"/>
  <c r="I86" i="22"/>
  <c r="H86" i="22"/>
  <c r="G86" i="22"/>
  <c r="E86" i="22"/>
  <c r="F86" i="22" s="1"/>
  <c r="D86" i="22"/>
  <c r="C86" i="22"/>
  <c r="B86" i="22"/>
  <c r="K86" i="22" s="1"/>
  <c r="N85" i="22"/>
  <c r="M85" i="22"/>
  <c r="J85" i="22"/>
  <c r="I85" i="22"/>
  <c r="H85" i="22"/>
  <c r="G85" i="22"/>
  <c r="E85" i="22"/>
  <c r="F85" i="22" s="1"/>
  <c r="D85" i="22"/>
  <c r="C85" i="22"/>
  <c r="B85" i="22"/>
  <c r="K85" i="22" s="1"/>
  <c r="N84" i="22"/>
  <c r="M84" i="22"/>
  <c r="J84" i="22"/>
  <c r="I84" i="22"/>
  <c r="H84" i="22"/>
  <c r="G84" i="22"/>
  <c r="E84" i="22"/>
  <c r="F84" i="22" s="1"/>
  <c r="D84" i="22"/>
  <c r="C84" i="22"/>
  <c r="B84" i="22"/>
  <c r="K84" i="22" s="1"/>
  <c r="N83" i="22"/>
  <c r="M83" i="22"/>
  <c r="J83" i="22"/>
  <c r="I83" i="22"/>
  <c r="H83" i="22"/>
  <c r="G83" i="22"/>
  <c r="E83" i="22"/>
  <c r="F83" i="22" s="1"/>
  <c r="D83" i="22"/>
  <c r="C83" i="22"/>
  <c r="B83" i="22"/>
  <c r="K83" i="22" s="1"/>
  <c r="N82" i="22"/>
  <c r="M82" i="22"/>
  <c r="J82" i="22"/>
  <c r="I82" i="22"/>
  <c r="H82" i="22"/>
  <c r="G82" i="22"/>
  <c r="E82" i="22"/>
  <c r="F82" i="22" s="1"/>
  <c r="D82" i="22"/>
  <c r="C82" i="22"/>
  <c r="B82" i="22"/>
  <c r="K82" i="22" s="1"/>
  <c r="N81" i="22"/>
  <c r="M81" i="22"/>
  <c r="J81" i="22"/>
  <c r="I81" i="22"/>
  <c r="H81" i="22"/>
  <c r="G81" i="22"/>
  <c r="E81" i="22"/>
  <c r="F81" i="22" s="1"/>
  <c r="D81" i="22"/>
  <c r="C81" i="22"/>
  <c r="B81" i="22"/>
  <c r="K81" i="22" s="1"/>
  <c r="N80" i="22"/>
  <c r="M80" i="22"/>
  <c r="J80" i="22"/>
  <c r="I80" i="22"/>
  <c r="H80" i="22"/>
  <c r="G80" i="22"/>
  <c r="E80" i="22"/>
  <c r="F80" i="22" s="1"/>
  <c r="D80" i="22"/>
  <c r="C80" i="22"/>
  <c r="B80" i="22"/>
  <c r="K80" i="22" s="1"/>
  <c r="N79" i="22"/>
  <c r="M79" i="22"/>
  <c r="J79" i="22"/>
  <c r="I79" i="22"/>
  <c r="H79" i="22"/>
  <c r="G79" i="22"/>
  <c r="E79" i="22"/>
  <c r="F79" i="22" s="1"/>
  <c r="D79" i="22"/>
  <c r="C79" i="22"/>
  <c r="B79" i="22"/>
  <c r="K79" i="22" s="1"/>
  <c r="N78" i="22"/>
  <c r="M78" i="22"/>
  <c r="J78" i="22"/>
  <c r="I78" i="22"/>
  <c r="H78" i="22"/>
  <c r="G78" i="22"/>
  <c r="E78" i="22"/>
  <c r="F78" i="22" s="1"/>
  <c r="D78" i="22"/>
  <c r="C78" i="22"/>
  <c r="B78" i="22"/>
  <c r="K78" i="22" s="1"/>
  <c r="N77" i="22"/>
  <c r="M77" i="22"/>
  <c r="J77" i="22"/>
  <c r="I77" i="22"/>
  <c r="H77" i="22"/>
  <c r="G77" i="22"/>
  <c r="E77" i="22"/>
  <c r="F77" i="22" s="1"/>
  <c r="D77" i="22"/>
  <c r="C77" i="22"/>
  <c r="B77" i="22"/>
  <c r="K77" i="22" s="1"/>
  <c r="N76" i="22"/>
  <c r="M76" i="22"/>
  <c r="J76" i="22"/>
  <c r="I76" i="22"/>
  <c r="H76" i="22"/>
  <c r="G76" i="22"/>
  <c r="E76" i="22"/>
  <c r="F76" i="22" s="1"/>
  <c r="D76" i="22"/>
  <c r="C76" i="22"/>
  <c r="B76" i="22"/>
  <c r="K76" i="22" s="1"/>
  <c r="N75" i="22"/>
  <c r="M75" i="22"/>
  <c r="J75" i="22"/>
  <c r="I75" i="22"/>
  <c r="H75" i="22"/>
  <c r="G75" i="22"/>
  <c r="E75" i="22"/>
  <c r="F75" i="22" s="1"/>
  <c r="D75" i="22"/>
  <c r="C75" i="22"/>
  <c r="B75" i="22"/>
  <c r="K75" i="22" s="1"/>
  <c r="N74" i="22"/>
  <c r="M74" i="22"/>
  <c r="J74" i="22"/>
  <c r="I74" i="22"/>
  <c r="H74" i="22"/>
  <c r="G74" i="22"/>
  <c r="E74" i="22"/>
  <c r="F74" i="22" s="1"/>
  <c r="D74" i="22"/>
  <c r="C74" i="22"/>
  <c r="B74" i="22"/>
  <c r="K74" i="22" s="1"/>
  <c r="N73" i="22"/>
  <c r="M73" i="22"/>
  <c r="J73" i="22"/>
  <c r="I73" i="22"/>
  <c r="H73" i="22"/>
  <c r="G73" i="22"/>
  <c r="E73" i="22"/>
  <c r="F73" i="22" s="1"/>
  <c r="D73" i="22"/>
  <c r="C73" i="22"/>
  <c r="B73" i="22"/>
  <c r="K73" i="22" s="1"/>
  <c r="N72" i="22"/>
  <c r="M72" i="22"/>
  <c r="J72" i="22"/>
  <c r="I72" i="22"/>
  <c r="H72" i="22"/>
  <c r="G72" i="22"/>
  <c r="E72" i="22"/>
  <c r="F72" i="22" s="1"/>
  <c r="D72" i="22"/>
  <c r="C72" i="22"/>
  <c r="B72" i="22"/>
  <c r="K72" i="22" s="1"/>
  <c r="N71" i="22"/>
  <c r="M71" i="22"/>
  <c r="J71" i="22"/>
  <c r="I71" i="22"/>
  <c r="H71" i="22"/>
  <c r="G71" i="22"/>
  <c r="E71" i="22"/>
  <c r="F71" i="22" s="1"/>
  <c r="D71" i="22"/>
  <c r="C71" i="22"/>
  <c r="B71" i="22"/>
  <c r="K71" i="22" s="1"/>
  <c r="N70" i="22"/>
  <c r="M70" i="22"/>
  <c r="J70" i="22"/>
  <c r="I70" i="22"/>
  <c r="H70" i="22"/>
  <c r="G70" i="22"/>
  <c r="E70" i="22"/>
  <c r="F70" i="22" s="1"/>
  <c r="D70" i="22"/>
  <c r="C70" i="22"/>
  <c r="B70" i="22"/>
  <c r="K70" i="22" s="1"/>
  <c r="N69" i="22"/>
  <c r="M69" i="22"/>
  <c r="J69" i="22"/>
  <c r="I69" i="22"/>
  <c r="H69" i="22"/>
  <c r="G69" i="22"/>
  <c r="E69" i="22"/>
  <c r="F69" i="22" s="1"/>
  <c r="D69" i="22"/>
  <c r="C69" i="22"/>
  <c r="B69" i="22"/>
  <c r="K69" i="22" s="1"/>
  <c r="N68" i="22"/>
  <c r="M68" i="22"/>
  <c r="J68" i="22"/>
  <c r="I68" i="22"/>
  <c r="H68" i="22"/>
  <c r="G68" i="22"/>
  <c r="E68" i="22"/>
  <c r="F68" i="22" s="1"/>
  <c r="D68" i="22"/>
  <c r="C68" i="22"/>
  <c r="B68" i="22"/>
  <c r="K68" i="22" s="1"/>
  <c r="N67" i="22"/>
  <c r="M67" i="22"/>
  <c r="J67" i="22"/>
  <c r="I67" i="22"/>
  <c r="H67" i="22"/>
  <c r="G67" i="22"/>
  <c r="E67" i="22"/>
  <c r="F67" i="22" s="1"/>
  <c r="D67" i="22"/>
  <c r="C67" i="22"/>
  <c r="B67" i="22"/>
  <c r="K67" i="22" s="1"/>
  <c r="P242" i="23" s="1"/>
  <c r="N66" i="22"/>
  <c r="M66" i="22"/>
  <c r="J66" i="22"/>
  <c r="I66" i="22"/>
  <c r="H66" i="22"/>
  <c r="G66" i="22"/>
  <c r="E66" i="22"/>
  <c r="F66" i="22" s="1"/>
  <c r="D66" i="22"/>
  <c r="C66" i="22"/>
  <c r="B66" i="22"/>
  <c r="K66" i="22" s="1"/>
  <c r="N65" i="22"/>
  <c r="M65" i="22"/>
  <c r="J65" i="22"/>
  <c r="I65" i="22"/>
  <c r="H65" i="22"/>
  <c r="G65" i="22"/>
  <c r="E65" i="22"/>
  <c r="F65" i="22" s="1"/>
  <c r="D65" i="22"/>
  <c r="C65" i="22"/>
  <c r="B65" i="22"/>
  <c r="K65" i="22" s="1"/>
  <c r="N64" i="22"/>
  <c r="M64" i="22"/>
  <c r="J64" i="22"/>
  <c r="I64" i="22"/>
  <c r="H64" i="22"/>
  <c r="G64" i="22"/>
  <c r="E64" i="22"/>
  <c r="F64" i="22" s="1"/>
  <c r="D64" i="22"/>
  <c r="C64" i="22"/>
  <c r="B64" i="22"/>
  <c r="K64" i="22" s="1"/>
  <c r="N63" i="22"/>
  <c r="M63" i="22"/>
  <c r="J63" i="22"/>
  <c r="I63" i="22"/>
  <c r="H63" i="22"/>
  <c r="G63" i="22"/>
  <c r="E63" i="22"/>
  <c r="F63" i="22" s="1"/>
  <c r="D63" i="22"/>
  <c r="C63" i="22"/>
  <c r="B63" i="22"/>
  <c r="K63" i="22" s="1"/>
  <c r="N62" i="22"/>
  <c r="M62" i="22"/>
  <c r="J62" i="22"/>
  <c r="I62" i="22"/>
  <c r="H62" i="22"/>
  <c r="G62" i="22"/>
  <c r="E62" i="22"/>
  <c r="F62" i="22" s="1"/>
  <c r="D62" i="22"/>
  <c r="C62" i="22"/>
  <c r="B62" i="22"/>
  <c r="K62" i="22" s="1"/>
  <c r="N61" i="22"/>
  <c r="M61" i="22"/>
  <c r="J61" i="22"/>
  <c r="I61" i="22"/>
  <c r="H61" i="22"/>
  <c r="G61" i="22"/>
  <c r="E61" i="22"/>
  <c r="F61" i="22" s="1"/>
  <c r="D61" i="22"/>
  <c r="C61" i="22"/>
  <c r="B61" i="22"/>
  <c r="K61" i="22" s="1"/>
  <c r="N60" i="22"/>
  <c r="M60" i="22"/>
  <c r="J60" i="22"/>
  <c r="I60" i="22"/>
  <c r="H60" i="22"/>
  <c r="G60" i="22"/>
  <c r="E60" i="22"/>
  <c r="F60" i="22" s="1"/>
  <c r="D60" i="22"/>
  <c r="C60" i="22"/>
  <c r="B60" i="22"/>
  <c r="K60" i="22" s="1"/>
  <c r="N59" i="22"/>
  <c r="M59" i="22"/>
  <c r="J59" i="22"/>
  <c r="I59" i="22"/>
  <c r="H59" i="22"/>
  <c r="G59" i="22"/>
  <c r="E59" i="22"/>
  <c r="F59" i="22" s="1"/>
  <c r="D59" i="22"/>
  <c r="C59" i="22"/>
  <c r="B59" i="22"/>
  <c r="K59" i="22" s="1"/>
  <c r="N58" i="22"/>
  <c r="M58" i="22"/>
  <c r="J58" i="22"/>
  <c r="I58" i="22"/>
  <c r="H58" i="22"/>
  <c r="G58" i="22"/>
  <c r="E58" i="22"/>
  <c r="F58" i="22" s="1"/>
  <c r="D58" i="22"/>
  <c r="C58" i="22"/>
  <c r="B58" i="22"/>
  <c r="K58" i="22" s="1"/>
  <c r="N57" i="22"/>
  <c r="M57" i="22"/>
  <c r="J57" i="22"/>
  <c r="I57" i="22"/>
  <c r="H57" i="22"/>
  <c r="G57" i="22"/>
  <c r="E57" i="22"/>
  <c r="F57" i="22" s="1"/>
  <c r="D57" i="22"/>
  <c r="C57" i="22"/>
  <c r="B57" i="22"/>
  <c r="K57" i="22" s="1"/>
  <c r="N56" i="22"/>
  <c r="M56" i="22"/>
  <c r="J56" i="22"/>
  <c r="I56" i="22"/>
  <c r="H56" i="22"/>
  <c r="G56" i="22"/>
  <c r="E56" i="22"/>
  <c r="F56" i="22" s="1"/>
  <c r="D56" i="22"/>
  <c r="C56" i="22"/>
  <c r="B56" i="22"/>
  <c r="K56" i="22" s="1"/>
  <c r="N55" i="22"/>
  <c r="M55" i="22"/>
  <c r="J55" i="22"/>
  <c r="I55" i="22"/>
  <c r="H55" i="22"/>
  <c r="G55" i="22"/>
  <c r="E55" i="22"/>
  <c r="F55" i="22" s="1"/>
  <c r="D55" i="22"/>
  <c r="C55" i="22"/>
  <c r="B55" i="22"/>
  <c r="K55" i="22" s="1"/>
  <c r="N54" i="22"/>
  <c r="M54" i="22"/>
  <c r="J54" i="22"/>
  <c r="I54" i="22"/>
  <c r="H54" i="22"/>
  <c r="G54" i="22"/>
  <c r="E54" i="22"/>
  <c r="F54" i="22" s="1"/>
  <c r="D54" i="22"/>
  <c r="C54" i="22"/>
  <c r="B54" i="22"/>
  <c r="K54" i="22" s="1"/>
  <c r="N53" i="22"/>
  <c r="M53" i="22"/>
  <c r="J53" i="22"/>
  <c r="I53" i="22"/>
  <c r="H53" i="22"/>
  <c r="G53" i="22"/>
  <c r="E53" i="22"/>
  <c r="F53" i="22" s="1"/>
  <c r="D53" i="22"/>
  <c r="C53" i="22"/>
  <c r="B53" i="22"/>
  <c r="K53" i="22" s="1"/>
  <c r="N52" i="22"/>
  <c r="M52" i="22"/>
  <c r="J52" i="22"/>
  <c r="I52" i="22"/>
  <c r="H52" i="22"/>
  <c r="G52" i="22"/>
  <c r="E52" i="22"/>
  <c r="F52" i="22" s="1"/>
  <c r="D52" i="22"/>
  <c r="C52" i="22"/>
  <c r="B52" i="22"/>
  <c r="K52" i="22" s="1"/>
  <c r="N51" i="22"/>
  <c r="M51" i="22"/>
  <c r="J51" i="22"/>
  <c r="I51" i="22"/>
  <c r="H51" i="22"/>
  <c r="G51" i="22"/>
  <c r="E51" i="22"/>
  <c r="F51" i="22" s="1"/>
  <c r="D51" i="22"/>
  <c r="C51" i="22"/>
  <c r="B51" i="22"/>
  <c r="K51" i="22" s="1"/>
  <c r="N50" i="22"/>
  <c r="M50" i="22"/>
  <c r="J50" i="22"/>
  <c r="I50" i="22"/>
  <c r="H50" i="22"/>
  <c r="G50" i="22"/>
  <c r="E50" i="22"/>
  <c r="F50" i="22" s="1"/>
  <c r="D50" i="22"/>
  <c r="C50" i="22"/>
  <c r="B50" i="22"/>
  <c r="K50" i="22" s="1"/>
  <c r="N49" i="22"/>
  <c r="M49" i="22"/>
  <c r="J49" i="22"/>
  <c r="I49" i="22"/>
  <c r="H49" i="22"/>
  <c r="G49" i="22"/>
  <c r="E49" i="22"/>
  <c r="F49" i="22" s="1"/>
  <c r="D49" i="22"/>
  <c r="C49" i="22"/>
  <c r="B49" i="22"/>
  <c r="K49" i="22" s="1"/>
  <c r="N48" i="22"/>
  <c r="M48" i="22"/>
  <c r="J48" i="22"/>
  <c r="I48" i="22"/>
  <c r="H48" i="22"/>
  <c r="G48" i="22"/>
  <c r="E48" i="22"/>
  <c r="F48" i="22" s="1"/>
  <c r="D48" i="22"/>
  <c r="C48" i="22"/>
  <c r="B48" i="22"/>
  <c r="K48" i="22" s="1"/>
  <c r="N47" i="22"/>
  <c r="M47" i="22"/>
  <c r="J47" i="22"/>
  <c r="I47" i="22"/>
  <c r="H47" i="22"/>
  <c r="G47" i="22"/>
  <c r="E47" i="22"/>
  <c r="F47" i="22" s="1"/>
  <c r="D47" i="22"/>
  <c r="C47" i="22"/>
  <c r="B47" i="22"/>
  <c r="K47" i="22" s="1"/>
  <c r="N46" i="22"/>
  <c r="M46" i="22"/>
  <c r="J46" i="22"/>
  <c r="I46" i="22"/>
  <c r="H46" i="22"/>
  <c r="G46" i="22"/>
  <c r="E46" i="22"/>
  <c r="F46" i="22" s="1"/>
  <c r="D46" i="22"/>
  <c r="C46" i="22"/>
  <c r="B46" i="22"/>
  <c r="K46" i="22" s="1"/>
  <c r="N45" i="22"/>
  <c r="M45" i="22"/>
  <c r="J45" i="22"/>
  <c r="I45" i="22"/>
  <c r="H45" i="22"/>
  <c r="G45" i="22"/>
  <c r="E45" i="22"/>
  <c r="F45" i="22" s="1"/>
  <c r="D45" i="22"/>
  <c r="C45" i="22"/>
  <c r="B45" i="22"/>
  <c r="K45" i="22" s="1"/>
  <c r="N44" i="22"/>
  <c r="M44" i="22"/>
  <c r="J44" i="22"/>
  <c r="I44" i="22"/>
  <c r="H44" i="22"/>
  <c r="G44" i="22"/>
  <c r="E44" i="22"/>
  <c r="F44" i="22" s="1"/>
  <c r="D44" i="22"/>
  <c r="C44" i="22"/>
  <c r="B44" i="22"/>
  <c r="K44" i="22" s="1"/>
  <c r="N43" i="22"/>
  <c r="M43" i="22"/>
  <c r="J43" i="22"/>
  <c r="I43" i="22"/>
  <c r="H43" i="22"/>
  <c r="G43" i="22"/>
  <c r="E43" i="22"/>
  <c r="F43" i="22" s="1"/>
  <c r="D43" i="22"/>
  <c r="C43" i="22"/>
  <c r="B43" i="22"/>
  <c r="K43" i="22" s="1"/>
  <c r="N42" i="22"/>
  <c r="M42" i="22"/>
  <c r="J42" i="22"/>
  <c r="I42" i="22"/>
  <c r="H42" i="22"/>
  <c r="G42" i="22"/>
  <c r="E42" i="22"/>
  <c r="F42" i="22" s="1"/>
  <c r="D42" i="22"/>
  <c r="C42" i="22"/>
  <c r="B42" i="22"/>
  <c r="K42" i="22" s="1"/>
  <c r="N41" i="22"/>
  <c r="M41" i="22"/>
  <c r="J41" i="22"/>
  <c r="I41" i="22"/>
  <c r="H41" i="22"/>
  <c r="G41" i="22"/>
  <c r="E41" i="22"/>
  <c r="F41" i="22" s="1"/>
  <c r="D41" i="22"/>
  <c r="C41" i="22"/>
  <c r="B41" i="22"/>
  <c r="K41" i="22" s="1"/>
  <c r="N40" i="22"/>
  <c r="M40" i="22"/>
  <c r="J40" i="22"/>
  <c r="I40" i="22"/>
  <c r="H40" i="22"/>
  <c r="G40" i="22"/>
  <c r="E40" i="22"/>
  <c r="F40" i="22" s="1"/>
  <c r="D40" i="22"/>
  <c r="C40" i="22"/>
  <c r="B40" i="22"/>
  <c r="K40" i="22" s="1"/>
  <c r="N39" i="22"/>
  <c r="M39" i="22"/>
  <c r="J39" i="22"/>
  <c r="I39" i="22"/>
  <c r="H39" i="22"/>
  <c r="G39" i="22"/>
  <c r="E39" i="22"/>
  <c r="F39" i="22" s="1"/>
  <c r="D39" i="22"/>
  <c r="C39" i="22"/>
  <c r="B39" i="22"/>
  <c r="K39" i="22" s="1"/>
  <c r="N38" i="22"/>
  <c r="M38" i="22"/>
  <c r="J38" i="22"/>
  <c r="I38" i="22"/>
  <c r="H38" i="22"/>
  <c r="G38" i="22"/>
  <c r="E38" i="22"/>
  <c r="F38" i="22" s="1"/>
  <c r="D38" i="22"/>
  <c r="C38" i="22"/>
  <c r="B38" i="22"/>
  <c r="K38" i="22" s="1"/>
  <c r="N37" i="22"/>
  <c r="M37" i="22"/>
  <c r="J37" i="22"/>
  <c r="I37" i="22"/>
  <c r="H37" i="22"/>
  <c r="G37" i="22"/>
  <c r="E37" i="22"/>
  <c r="F37" i="22" s="1"/>
  <c r="D37" i="22"/>
  <c r="C37" i="22"/>
  <c r="B37" i="22"/>
  <c r="K37" i="22" s="1"/>
  <c r="N36" i="22"/>
  <c r="M36" i="22"/>
  <c r="J36" i="22"/>
  <c r="I36" i="22"/>
  <c r="H36" i="22"/>
  <c r="G36" i="22"/>
  <c r="E36" i="22"/>
  <c r="F36" i="22" s="1"/>
  <c r="D36" i="22"/>
  <c r="C36" i="22"/>
  <c r="B36" i="22"/>
  <c r="K36" i="22" s="1"/>
  <c r="N35" i="22"/>
  <c r="M35" i="22"/>
  <c r="J35" i="22"/>
  <c r="I35" i="22"/>
  <c r="H35" i="22"/>
  <c r="G35" i="22"/>
  <c r="E35" i="22"/>
  <c r="F35" i="22" s="1"/>
  <c r="D35" i="22"/>
  <c r="C35" i="22"/>
  <c r="B35" i="22"/>
  <c r="K35" i="22" s="1"/>
  <c r="N34" i="22"/>
  <c r="M34" i="22"/>
  <c r="J34" i="22"/>
  <c r="I34" i="22"/>
  <c r="H34" i="22"/>
  <c r="G34" i="22"/>
  <c r="E34" i="22"/>
  <c r="F34" i="22" s="1"/>
  <c r="D34" i="22"/>
  <c r="C34" i="22"/>
  <c r="B34" i="22"/>
  <c r="K34" i="22" s="1"/>
  <c r="N33" i="22"/>
  <c r="M33" i="22"/>
  <c r="J33" i="22"/>
  <c r="I33" i="22"/>
  <c r="H33" i="22"/>
  <c r="G33" i="22"/>
  <c r="E33" i="22"/>
  <c r="F33" i="22" s="1"/>
  <c r="D33" i="22"/>
  <c r="C33" i="22"/>
  <c r="B33" i="22"/>
  <c r="K33" i="22" s="1"/>
  <c r="N32" i="22"/>
  <c r="M32" i="22"/>
  <c r="J32" i="22"/>
  <c r="I32" i="22"/>
  <c r="H32" i="22"/>
  <c r="G32" i="22"/>
  <c r="E32" i="22"/>
  <c r="F32" i="22" s="1"/>
  <c r="D32" i="22"/>
  <c r="C32" i="22"/>
  <c r="B32" i="22"/>
  <c r="K32" i="22" s="1"/>
  <c r="N31" i="22"/>
  <c r="M31" i="22"/>
  <c r="J31" i="22"/>
  <c r="I31" i="22"/>
  <c r="H31" i="22"/>
  <c r="G31" i="22"/>
  <c r="E31" i="22"/>
  <c r="F31" i="22" s="1"/>
  <c r="D31" i="22"/>
  <c r="C31" i="22"/>
  <c r="B31" i="22"/>
  <c r="K31" i="22" s="1"/>
  <c r="N30" i="22"/>
  <c r="M30" i="22"/>
  <c r="J30" i="22"/>
  <c r="I30" i="22"/>
  <c r="H30" i="22"/>
  <c r="G30" i="22"/>
  <c r="E30" i="22"/>
  <c r="F30" i="22" s="1"/>
  <c r="D30" i="22"/>
  <c r="C30" i="22"/>
  <c r="B30" i="22"/>
  <c r="K30" i="22" s="1"/>
  <c r="N29" i="22"/>
  <c r="M29" i="22"/>
  <c r="J29" i="22"/>
  <c r="I29" i="22"/>
  <c r="H29" i="22"/>
  <c r="G29" i="22"/>
  <c r="E29" i="22"/>
  <c r="F29" i="22" s="1"/>
  <c r="D29" i="22"/>
  <c r="C29" i="22"/>
  <c r="B29" i="22"/>
  <c r="K29" i="22" s="1"/>
  <c r="N28" i="22"/>
  <c r="M28" i="22"/>
  <c r="J28" i="22"/>
  <c r="I28" i="22"/>
  <c r="H28" i="22"/>
  <c r="G28" i="22"/>
  <c r="E28" i="22"/>
  <c r="F28" i="22" s="1"/>
  <c r="D28" i="22"/>
  <c r="C28" i="22"/>
  <c r="B28" i="22"/>
  <c r="K28" i="22" s="1"/>
  <c r="N27" i="22"/>
  <c r="M27" i="22"/>
  <c r="J27" i="22"/>
  <c r="I27" i="22"/>
  <c r="H27" i="22"/>
  <c r="G27" i="22"/>
  <c r="E27" i="22"/>
  <c r="F27" i="22" s="1"/>
  <c r="D27" i="22"/>
  <c r="C27" i="22"/>
  <c r="B27" i="22"/>
  <c r="K27" i="22" s="1"/>
  <c r="N26" i="22"/>
  <c r="M26" i="22"/>
  <c r="J26" i="22"/>
  <c r="I26" i="22"/>
  <c r="H26" i="22"/>
  <c r="G26" i="22"/>
  <c r="E26" i="22"/>
  <c r="F26" i="22" s="1"/>
  <c r="D26" i="22"/>
  <c r="C26" i="22"/>
  <c r="B26" i="22"/>
  <c r="K26" i="22" s="1"/>
  <c r="N25" i="22"/>
  <c r="M25" i="22"/>
  <c r="J25" i="22"/>
  <c r="I25" i="22"/>
  <c r="H25" i="22"/>
  <c r="G25" i="22"/>
  <c r="E25" i="22"/>
  <c r="F25" i="22" s="1"/>
  <c r="D25" i="22"/>
  <c r="C25" i="22"/>
  <c r="B25" i="22"/>
  <c r="K25" i="22" s="1"/>
  <c r="N24" i="22"/>
  <c r="M24" i="22"/>
  <c r="J24" i="22"/>
  <c r="I24" i="22"/>
  <c r="H24" i="22"/>
  <c r="G24" i="22"/>
  <c r="E24" i="22"/>
  <c r="F24" i="22" s="1"/>
  <c r="D24" i="22"/>
  <c r="C24" i="22"/>
  <c r="B24" i="22"/>
  <c r="K24" i="22" s="1"/>
  <c r="N23" i="22"/>
  <c r="M23" i="22"/>
  <c r="J23" i="22"/>
  <c r="I23" i="22"/>
  <c r="H23" i="22"/>
  <c r="G23" i="22"/>
  <c r="E23" i="22"/>
  <c r="F23" i="22" s="1"/>
  <c r="D23" i="22"/>
  <c r="C23" i="22"/>
  <c r="B23" i="22"/>
  <c r="K23" i="22" s="1"/>
  <c r="N22" i="22"/>
  <c r="M22" i="22"/>
  <c r="J22" i="22"/>
  <c r="I22" i="22"/>
  <c r="H22" i="22"/>
  <c r="G22" i="22"/>
  <c r="E22" i="22"/>
  <c r="F22" i="22" s="1"/>
  <c r="D22" i="22"/>
  <c r="C22" i="22"/>
  <c r="B22" i="22"/>
  <c r="K22" i="22" s="1"/>
  <c r="N21" i="22"/>
  <c r="M21" i="22"/>
  <c r="J21" i="22"/>
  <c r="I21" i="22"/>
  <c r="H21" i="22"/>
  <c r="G21" i="22"/>
  <c r="E21" i="22"/>
  <c r="F21" i="22" s="1"/>
  <c r="D21" i="22"/>
  <c r="C21" i="22"/>
  <c r="B21" i="22"/>
  <c r="K21" i="22" s="1"/>
  <c r="N20" i="22"/>
  <c r="M20" i="22"/>
  <c r="J20" i="22"/>
  <c r="I20" i="22"/>
  <c r="H20" i="22"/>
  <c r="G20" i="22"/>
  <c r="E20" i="22"/>
  <c r="F20" i="22" s="1"/>
  <c r="D20" i="22"/>
  <c r="C20" i="22"/>
  <c r="B20" i="22"/>
  <c r="K20" i="22" s="1"/>
  <c r="N19" i="22"/>
  <c r="M19" i="22"/>
  <c r="J19" i="22"/>
  <c r="I19" i="22"/>
  <c r="H19" i="22"/>
  <c r="G19" i="22"/>
  <c r="E19" i="22"/>
  <c r="F19" i="22" s="1"/>
  <c r="D19" i="22"/>
  <c r="C19" i="22"/>
  <c r="B19" i="22"/>
  <c r="K19" i="22" s="1"/>
  <c r="N18" i="22"/>
  <c r="M18" i="22"/>
  <c r="J18" i="22"/>
  <c r="I18" i="22"/>
  <c r="H18" i="22"/>
  <c r="G18" i="22"/>
  <c r="E18" i="22"/>
  <c r="F18" i="22" s="1"/>
  <c r="D18" i="22"/>
  <c r="C18" i="22"/>
  <c r="B18" i="22"/>
  <c r="K18" i="22" s="1"/>
  <c r="N17" i="22"/>
  <c r="M17" i="22"/>
  <c r="J17" i="22"/>
  <c r="I17" i="22"/>
  <c r="H17" i="22"/>
  <c r="G17" i="22"/>
  <c r="E17" i="22"/>
  <c r="F17" i="22" s="1"/>
  <c r="D17" i="22"/>
  <c r="C17" i="22"/>
  <c r="B17" i="22"/>
  <c r="K17" i="22" s="1"/>
  <c r="N16" i="22"/>
  <c r="M16" i="22"/>
  <c r="J16" i="22"/>
  <c r="I16" i="22"/>
  <c r="H16" i="22"/>
  <c r="G16" i="22"/>
  <c r="E16" i="22"/>
  <c r="F16" i="22" s="1"/>
  <c r="D16" i="22"/>
  <c r="C16" i="22"/>
  <c r="B16" i="22"/>
  <c r="K16" i="22" s="1"/>
  <c r="N15" i="22"/>
  <c r="M15" i="22"/>
  <c r="J15" i="22"/>
  <c r="I15" i="22"/>
  <c r="H15" i="22"/>
  <c r="G15" i="22"/>
  <c r="E15" i="22"/>
  <c r="F15" i="22" s="1"/>
  <c r="D15" i="22"/>
  <c r="C15" i="22"/>
  <c r="B15" i="22"/>
  <c r="K15" i="22" s="1"/>
  <c r="N14" i="22"/>
  <c r="M14" i="22"/>
  <c r="J14" i="22"/>
  <c r="I14" i="22"/>
  <c r="H14" i="22"/>
  <c r="G14" i="22"/>
  <c r="E14" i="22"/>
  <c r="F14" i="22" s="1"/>
  <c r="D14" i="22"/>
  <c r="C14" i="22"/>
  <c r="B14" i="22"/>
  <c r="K14" i="22" s="1"/>
  <c r="N13" i="22"/>
  <c r="M13" i="22"/>
  <c r="J13" i="22"/>
  <c r="I13" i="22"/>
  <c r="H13" i="22"/>
  <c r="G13" i="22"/>
  <c r="E13" i="22"/>
  <c r="F13" i="22" s="1"/>
  <c r="D13" i="22"/>
  <c r="C13" i="22"/>
  <c r="B13" i="22"/>
  <c r="K13" i="22" s="1"/>
  <c r="N12" i="22"/>
  <c r="M12" i="22"/>
  <c r="J12" i="22"/>
  <c r="I12" i="22"/>
  <c r="H12" i="22"/>
  <c r="G12" i="22"/>
  <c r="E12" i="22"/>
  <c r="F12" i="22" s="1"/>
  <c r="D12" i="22"/>
  <c r="C12" i="22"/>
  <c r="B12" i="22"/>
  <c r="K12" i="22" s="1"/>
  <c r="N11" i="22"/>
  <c r="M11" i="22"/>
  <c r="J11" i="22"/>
  <c r="I11" i="22"/>
  <c r="H11" i="22"/>
  <c r="G11" i="22"/>
  <c r="E11" i="22"/>
  <c r="F11" i="22" s="1"/>
  <c r="D11" i="22"/>
  <c r="C11" i="22"/>
  <c r="B11" i="22"/>
  <c r="K11" i="22" s="1"/>
  <c r="N10" i="22"/>
  <c r="M10" i="22"/>
  <c r="J10" i="22"/>
  <c r="I10" i="22"/>
  <c r="H10" i="22"/>
  <c r="G10" i="22"/>
  <c r="E10" i="22"/>
  <c r="F10" i="22" s="1"/>
  <c r="D10" i="22"/>
  <c r="C10" i="22"/>
  <c r="B10" i="22"/>
  <c r="K10" i="22" s="1"/>
  <c r="N9" i="22"/>
  <c r="M9" i="22"/>
  <c r="J9" i="22"/>
  <c r="I9" i="22"/>
  <c r="H9" i="22"/>
  <c r="G9" i="22"/>
  <c r="E9" i="22"/>
  <c r="F9" i="22" s="1"/>
  <c r="D9" i="22"/>
  <c r="C9" i="22"/>
  <c r="B9" i="22"/>
  <c r="K9" i="22" s="1"/>
  <c r="N8" i="22"/>
  <c r="M8" i="22"/>
  <c r="J8" i="22"/>
  <c r="I8" i="22"/>
  <c r="H8" i="22"/>
  <c r="G8" i="22"/>
  <c r="E8" i="22"/>
  <c r="F8" i="22" s="1"/>
  <c r="D8" i="22"/>
  <c r="C8" i="22"/>
  <c r="B8" i="22"/>
  <c r="K8" i="22" s="1"/>
  <c r="N7" i="22"/>
  <c r="M7" i="22"/>
  <c r="J7" i="22"/>
  <c r="I7" i="22"/>
  <c r="H7" i="22"/>
  <c r="G7" i="22"/>
  <c r="E7" i="22"/>
  <c r="F7" i="22" s="1"/>
  <c r="D7" i="22"/>
  <c r="C7" i="22"/>
  <c r="B7" i="22"/>
  <c r="K7" i="22" s="1"/>
  <c r="N6" i="22"/>
  <c r="M6" i="22"/>
  <c r="J6" i="22"/>
  <c r="I6" i="22"/>
  <c r="H6" i="22"/>
  <c r="G6" i="22"/>
  <c r="E6" i="22"/>
  <c r="F6" i="22" s="1"/>
  <c r="D6" i="22"/>
  <c r="C6" i="22"/>
  <c r="B6" i="22"/>
  <c r="K6" i="22" s="1"/>
  <c r="O231" i="23"/>
  <c r="N231" i="23"/>
  <c r="M231" i="23"/>
  <c r="L231" i="23"/>
  <c r="J231" i="23"/>
  <c r="K231" i="23" s="1"/>
  <c r="I231" i="23"/>
  <c r="H231" i="23"/>
  <c r="G231" i="23"/>
  <c r="F231" i="23"/>
  <c r="E231" i="23"/>
  <c r="D231" i="23"/>
  <c r="O101" i="23"/>
  <c r="N101" i="23"/>
  <c r="M101" i="23"/>
  <c r="L101" i="23"/>
  <c r="J101" i="23"/>
  <c r="K101" i="23" s="1"/>
  <c r="I101" i="23"/>
  <c r="H101" i="23"/>
  <c r="G101" i="23"/>
  <c r="F101" i="23"/>
  <c r="E101" i="23"/>
  <c r="D101" i="23"/>
  <c r="O242" i="23"/>
  <c r="N242" i="23"/>
  <c r="M242" i="23"/>
  <c r="L242" i="23"/>
  <c r="J242" i="23"/>
  <c r="K242" i="23" s="1"/>
  <c r="I242" i="23"/>
  <c r="H242" i="23"/>
  <c r="G242" i="23"/>
  <c r="O241" i="23"/>
  <c r="N241" i="23"/>
  <c r="M241" i="23"/>
  <c r="L241" i="23"/>
  <c r="J241" i="23"/>
  <c r="K241" i="23" s="1"/>
  <c r="I241" i="23"/>
  <c r="H241" i="23"/>
  <c r="G241" i="23"/>
  <c r="O237" i="23"/>
  <c r="N237" i="23"/>
  <c r="M237" i="23"/>
  <c r="L237" i="23"/>
  <c r="J237" i="23"/>
  <c r="K237" i="23" s="1"/>
  <c r="I237" i="23"/>
  <c r="H237" i="23"/>
  <c r="G237" i="23"/>
  <c r="P236" i="23"/>
  <c r="O236" i="23"/>
  <c r="N236" i="23"/>
  <c r="M236" i="23"/>
  <c r="L236" i="23"/>
  <c r="J236" i="23"/>
  <c r="K236" i="23" s="1"/>
  <c r="I236" i="23"/>
  <c r="H236" i="23"/>
  <c r="G236" i="23"/>
  <c r="P237" i="23" l="1"/>
  <c r="P231" i="23"/>
  <c r="AE66" i="23"/>
  <c r="AE71" i="23"/>
  <c r="AE73" i="23"/>
  <c r="AE61" i="23"/>
  <c r="AE64" i="23"/>
  <c r="A1" i="82" l="1"/>
  <c r="H1" i="82"/>
  <c r="O1" i="82"/>
  <c r="V1" i="82"/>
  <c r="V1" i="86"/>
  <c r="O1" i="86"/>
  <c r="H1" i="86"/>
  <c r="A1" i="86"/>
  <c r="AD2" i="82" l="1"/>
  <c r="AD1" i="82"/>
  <c r="AD3" i="82" l="1"/>
  <c r="AD4" i="82" s="1"/>
  <c r="AL24" i="85"/>
  <c r="AL16" i="85"/>
  <c r="AL9" i="85"/>
  <c r="AL24" i="84"/>
  <c r="AL16" i="84"/>
  <c r="AL9" i="84"/>
  <c r="AL24" i="83"/>
  <c r="AL16" i="83"/>
  <c r="AL9" i="83"/>
  <c r="AL24" i="81"/>
  <c r="AL16" i="81"/>
  <c r="AL9" i="81"/>
  <c r="AL24" i="80"/>
  <c r="AL16" i="80"/>
  <c r="AL9" i="80"/>
  <c r="A1" i="3"/>
  <c r="R4" i="23"/>
  <c r="T5" i="23"/>
  <c r="P257" i="23"/>
  <c r="O257" i="23"/>
  <c r="N257" i="23"/>
  <c r="M257" i="23"/>
  <c r="L257" i="23"/>
  <c r="J257" i="23"/>
  <c r="K257" i="23" s="1"/>
  <c r="I257" i="23"/>
  <c r="H257" i="23"/>
  <c r="G257" i="23"/>
  <c r="P256" i="23"/>
  <c r="O256" i="23"/>
  <c r="N256" i="23"/>
  <c r="M256" i="23"/>
  <c r="L256" i="23"/>
  <c r="J256" i="23"/>
  <c r="K256" i="23" s="1"/>
  <c r="I256" i="23"/>
  <c r="H256" i="23"/>
  <c r="G256" i="23"/>
  <c r="P255" i="23"/>
  <c r="O255" i="23"/>
  <c r="N255" i="23"/>
  <c r="M255" i="23"/>
  <c r="L255" i="23"/>
  <c r="J255" i="23"/>
  <c r="K255" i="23" s="1"/>
  <c r="I255" i="23"/>
  <c r="H255" i="23"/>
  <c r="G255" i="23"/>
  <c r="P254" i="23"/>
  <c r="O254" i="23"/>
  <c r="N254" i="23"/>
  <c r="M254" i="23"/>
  <c r="L254" i="23"/>
  <c r="J254" i="23"/>
  <c r="K254" i="23" s="1"/>
  <c r="I254" i="23"/>
  <c r="H254" i="23"/>
  <c r="G254" i="23"/>
  <c r="P253" i="23"/>
  <c r="O253" i="23"/>
  <c r="N253" i="23"/>
  <c r="M253" i="23"/>
  <c r="L253" i="23"/>
  <c r="J253" i="23"/>
  <c r="K253" i="23" s="1"/>
  <c r="I253" i="23"/>
  <c r="H253" i="23"/>
  <c r="G253" i="23"/>
  <c r="P252" i="23"/>
  <c r="O252" i="23"/>
  <c r="N252" i="23"/>
  <c r="M252" i="23"/>
  <c r="L252" i="23"/>
  <c r="J252" i="23"/>
  <c r="K252" i="23" s="1"/>
  <c r="I252" i="23"/>
  <c r="H252" i="23"/>
  <c r="G252" i="23"/>
  <c r="P251" i="23"/>
  <c r="O251" i="23"/>
  <c r="N251" i="23"/>
  <c r="M251" i="23"/>
  <c r="L251" i="23"/>
  <c r="J251" i="23"/>
  <c r="K251" i="23" s="1"/>
  <c r="I251" i="23"/>
  <c r="H251" i="23"/>
  <c r="G251" i="23"/>
  <c r="P250" i="23"/>
  <c r="O250" i="23"/>
  <c r="N250" i="23"/>
  <c r="M250" i="23"/>
  <c r="L250" i="23"/>
  <c r="J250" i="23"/>
  <c r="K250" i="23" s="1"/>
  <c r="I250" i="23"/>
  <c r="H250" i="23"/>
  <c r="G250" i="23"/>
  <c r="P249" i="23"/>
  <c r="O249" i="23"/>
  <c r="N249" i="23"/>
  <c r="M249" i="23"/>
  <c r="L249" i="23"/>
  <c r="J249" i="23"/>
  <c r="K249" i="23" s="1"/>
  <c r="I249" i="23"/>
  <c r="H249" i="23"/>
  <c r="G249" i="23"/>
  <c r="P248" i="23"/>
  <c r="O248" i="23"/>
  <c r="N248" i="23"/>
  <c r="M248" i="23"/>
  <c r="L248" i="23"/>
  <c r="J248" i="23"/>
  <c r="K248" i="23" s="1"/>
  <c r="I248" i="23"/>
  <c r="H248" i="23"/>
  <c r="G248" i="23"/>
  <c r="P247" i="23"/>
  <c r="O247" i="23"/>
  <c r="N247" i="23"/>
  <c r="M247" i="23"/>
  <c r="L247" i="23"/>
  <c r="J247" i="23"/>
  <c r="K247" i="23" s="1"/>
  <c r="I247" i="23"/>
  <c r="H247" i="23"/>
  <c r="G247" i="23"/>
  <c r="P246" i="23"/>
  <c r="O246" i="23"/>
  <c r="N246" i="23"/>
  <c r="M246" i="23"/>
  <c r="L246" i="23"/>
  <c r="J246" i="23"/>
  <c r="K246" i="23" s="1"/>
  <c r="I246" i="23"/>
  <c r="H246" i="23"/>
  <c r="G246" i="23"/>
  <c r="P245" i="23"/>
  <c r="O245" i="23"/>
  <c r="N245" i="23"/>
  <c r="M245" i="23"/>
  <c r="L245" i="23"/>
  <c r="J245" i="23"/>
  <c r="K245" i="23" s="1"/>
  <c r="I245" i="23"/>
  <c r="H245" i="23"/>
  <c r="G245" i="23"/>
  <c r="P244" i="23"/>
  <c r="O244" i="23"/>
  <c r="N244" i="23"/>
  <c r="M244" i="23"/>
  <c r="L244" i="23"/>
  <c r="J244" i="23"/>
  <c r="K244" i="23" s="1"/>
  <c r="I244" i="23"/>
  <c r="H244" i="23"/>
  <c r="G244" i="23"/>
  <c r="P243" i="23"/>
  <c r="O243" i="23"/>
  <c r="N243" i="23"/>
  <c r="M243" i="23"/>
  <c r="L243" i="23"/>
  <c r="J243" i="23"/>
  <c r="K243" i="23" s="1"/>
  <c r="I243" i="23"/>
  <c r="H243" i="23"/>
  <c r="G243" i="23"/>
  <c r="O240" i="23"/>
  <c r="N240" i="23"/>
  <c r="M240" i="23"/>
  <c r="L240" i="23"/>
  <c r="J240" i="23"/>
  <c r="K240" i="23" s="1"/>
  <c r="I240" i="23"/>
  <c r="H240" i="23"/>
  <c r="G240" i="23"/>
  <c r="O239" i="23"/>
  <c r="N239" i="23"/>
  <c r="M239" i="23"/>
  <c r="L239" i="23"/>
  <c r="J239" i="23"/>
  <c r="K239" i="23" s="1"/>
  <c r="I239" i="23"/>
  <c r="H239" i="23"/>
  <c r="G239" i="23"/>
  <c r="P238" i="23"/>
  <c r="O238" i="23"/>
  <c r="N238" i="23"/>
  <c r="M238" i="23"/>
  <c r="L238" i="23"/>
  <c r="J238" i="23"/>
  <c r="K238" i="23" s="1"/>
  <c r="I238" i="23"/>
  <c r="H238" i="23"/>
  <c r="G238" i="23"/>
  <c r="O235" i="23"/>
  <c r="N235" i="23"/>
  <c r="M235" i="23"/>
  <c r="L235" i="23"/>
  <c r="J235" i="23"/>
  <c r="K235" i="23" s="1"/>
  <c r="I235" i="23"/>
  <c r="H235" i="23"/>
  <c r="G235" i="23"/>
  <c r="O234" i="23"/>
  <c r="N234" i="23"/>
  <c r="M234" i="23"/>
  <c r="L234" i="23"/>
  <c r="J234" i="23"/>
  <c r="K234" i="23" s="1"/>
  <c r="I234" i="23"/>
  <c r="H234" i="23"/>
  <c r="G234" i="23"/>
  <c r="P233" i="23"/>
  <c r="O233" i="23"/>
  <c r="N233" i="23"/>
  <c r="M233" i="23"/>
  <c r="L233" i="23"/>
  <c r="J233" i="23"/>
  <c r="K233" i="23" s="1"/>
  <c r="I233" i="23"/>
  <c r="H233" i="23"/>
  <c r="G233" i="23"/>
  <c r="O232" i="23"/>
  <c r="N232" i="23"/>
  <c r="M232" i="23"/>
  <c r="L232" i="23"/>
  <c r="J232" i="23"/>
  <c r="K232" i="23" s="1"/>
  <c r="I232" i="23"/>
  <c r="H232" i="23"/>
  <c r="G232" i="23"/>
  <c r="O230" i="23"/>
  <c r="N230" i="23"/>
  <c r="M230" i="23"/>
  <c r="L230" i="23"/>
  <c r="J230" i="23"/>
  <c r="K230" i="23" s="1"/>
  <c r="I230" i="23"/>
  <c r="H230" i="23"/>
  <c r="G230" i="23"/>
  <c r="O229" i="23"/>
  <c r="N229" i="23"/>
  <c r="M229" i="23"/>
  <c r="L229" i="23"/>
  <c r="J229" i="23"/>
  <c r="K229" i="23" s="1"/>
  <c r="I229" i="23"/>
  <c r="H229" i="23"/>
  <c r="G229" i="23"/>
  <c r="P228" i="23"/>
  <c r="O228" i="23"/>
  <c r="N228" i="23"/>
  <c r="M228" i="23"/>
  <c r="L228" i="23"/>
  <c r="J228" i="23"/>
  <c r="K228" i="23" s="1"/>
  <c r="I228" i="23"/>
  <c r="H228" i="23"/>
  <c r="G228" i="23"/>
  <c r="O227" i="23"/>
  <c r="N227" i="23"/>
  <c r="M227" i="23"/>
  <c r="L227" i="23"/>
  <c r="J227" i="23"/>
  <c r="K227" i="23" s="1"/>
  <c r="I227" i="23"/>
  <c r="H227" i="23"/>
  <c r="G227" i="23"/>
  <c r="O226" i="23"/>
  <c r="N226" i="23"/>
  <c r="M226" i="23"/>
  <c r="L226" i="23"/>
  <c r="J226" i="23"/>
  <c r="K226" i="23" s="1"/>
  <c r="I226" i="23"/>
  <c r="H226" i="23"/>
  <c r="G226" i="23"/>
  <c r="O225" i="23"/>
  <c r="N225" i="23"/>
  <c r="M225" i="23"/>
  <c r="L225" i="23"/>
  <c r="J225" i="23"/>
  <c r="K225" i="23" s="1"/>
  <c r="I225" i="23"/>
  <c r="H225" i="23"/>
  <c r="G225" i="23"/>
  <c r="O224" i="23"/>
  <c r="N224" i="23"/>
  <c r="M224" i="23"/>
  <c r="L224" i="23"/>
  <c r="J224" i="23"/>
  <c r="K224" i="23" s="1"/>
  <c r="I224" i="23"/>
  <c r="H224" i="23"/>
  <c r="G224" i="23"/>
  <c r="P223" i="23"/>
  <c r="O223" i="23"/>
  <c r="N223" i="23"/>
  <c r="M223" i="23"/>
  <c r="L223" i="23"/>
  <c r="J223" i="23"/>
  <c r="K223" i="23" s="1"/>
  <c r="I223" i="23"/>
  <c r="H223" i="23"/>
  <c r="G223" i="23"/>
  <c r="O222" i="23"/>
  <c r="N222" i="23"/>
  <c r="M222" i="23"/>
  <c r="L222" i="23"/>
  <c r="J222" i="23"/>
  <c r="K222" i="23" s="1"/>
  <c r="I222" i="23"/>
  <c r="H222" i="23"/>
  <c r="G222" i="23"/>
  <c r="O221" i="23"/>
  <c r="N221" i="23"/>
  <c r="M221" i="23"/>
  <c r="L221" i="23"/>
  <c r="J221" i="23"/>
  <c r="K221" i="23" s="1"/>
  <c r="I221" i="23"/>
  <c r="H221" i="23"/>
  <c r="G221" i="23"/>
  <c r="O220" i="23"/>
  <c r="N220" i="23"/>
  <c r="M220" i="23"/>
  <c r="L220" i="23"/>
  <c r="J220" i="23"/>
  <c r="K220" i="23" s="1"/>
  <c r="I220" i="23"/>
  <c r="H220" i="23"/>
  <c r="G220" i="23"/>
  <c r="O219" i="23"/>
  <c r="N219" i="23"/>
  <c r="M219" i="23"/>
  <c r="L219" i="23"/>
  <c r="J219" i="23"/>
  <c r="K219" i="23" s="1"/>
  <c r="I219" i="23"/>
  <c r="H219" i="23"/>
  <c r="G219" i="23"/>
  <c r="P218" i="23"/>
  <c r="O218" i="23"/>
  <c r="N218" i="23"/>
  <c r="M218" i="23"/>
  <c r="L218" i="23"/>
  <c r="J218" i="23"/>
  <c r="K218" i="23" s="1"/>
  <c r="I218" i="23"/>
  <c r="H218" i="23"/>
  <c r="G218" i="23"/>
  <c r="O217" i="23"/>
  <c r="N217" i="23"/>
  <c r="M217" i="23"/>
  <c r="L217" i="23"/>
  <c r="J217" i="23"/>
  <c r="K217" i="23" s="1"/>
  <c r="I217" i="23"/>
  <c r="H217" i="23"/>
  <c r="G217" i="23"/>
  <c r="O216" i="23"/>
  <c r="N216" i="23"/>
  <c r="M216" i="23"/>
  <c r="L216" i="23"/>
  <c r="J216" i="23"/>
  <c r="K216" i="23" s="1"/>
  <c r="I216" i="23"/>
  <c r="H216" i="23"/>
  <c r="G216" i="23"/>
  <c r="O215" i="23"/>
  <c r="N215" i="23"/>
  <c r="M215" i="23"/>
  <c r="L215" i="23"/>
  <c r="J215" i="23"/>
  <c r="K215" i="23" s="1"/>
  <c r="I215" i="23"/>
  <c r="H215" i="23"/>
  <c r="G215" i="23"/>
  <c r="O214" i="23"/>
  <c r="N214" i="23"/>
  <c r="M214" i="23"/>
  <c r="L214" i="23"/>
  <c r="J214" i="23"/>
  <c r="K214" i="23" s="1"/>
  <c r="I214" i="23"/>
  <c r="H214" i="23"/>
  <c r="G214" i="23"/>
  <c r="P213" i="23"/>
  <c r="O213" i="23"/>
  <c r="N213" i="23"/>
  <c r="M213" i="23"/>
  <c r="L213" i="23"/>
  <c r="J213" i="23"/>
  <c r="K213" i="23" s="1"/>
  <c r="I213" i="23"/>
  <c r="H213" i="23"/>
  <c r="G213" i="23"/>
  <c r="O212" i="23"/>
  <c r="N212" i="23"/>
  <c r="M212" i="23"/>
  <c r="L212" i="23"/>
  <c r="J212" i="23"/>
  <c r="K212" i="23" s="1"/>
  <c r="I212" i="23"/>
  <c r="H212" i="23"/>
  <c r="G212" i="23"/>
  <c r="O211" i="23"/>
  <c r="N211" i="23"/>
  <c r="M211" i="23"/>
  <c r="L211" i="23"/>
  <c r="J211" i="23"/>
  <c r="K211" i="23" s="1"/>
  <c r="I211" i="23"/>
  <c r="H211" i="23"/>
  <c r="G211" i="23"/>
  <c r="O210" i="23"/>
  <c r="N210" i="23"/>
  <c r="M210" i="23"/>
  <c r="L210" i="23"/>
  <c r="J210" i="23"/>
  <c r="K210" i="23" s="1"/>
  <c r="I210" i="23"/>
  <c r="H210" i="23"/>
  <c r="G210" i="23"/>
  <c r="O209" i="23"/>
  <c r="N209" i="23"/>
  <c r="M209" i="23"/>
  <c r="L209" i="23"/>
  <c r="J209" i="23"/>
  <c r="K209" i="23" s="1"/>
  <c r="I209" i="23"/>
  <c r="H209" i="23"/>
  <c r="G209" i="23"/>
  <c r="P208" i="23"/>
  <c r="O208" i="23"/>
  <c r="N208" i="23"/>
  <c r="M208" i="23"/>
  <c r="L208" i="23"/>
  <c r="J208" i="23"/>
  <c r="K208" i="23" s="1"/>
  <c r="I208" i="23"/>
  <c r="H208" i="23"/>
  <c r="G208" i="23"/>
  <c r="O207" i="23"/>
  <c r="N207" i="23"/>
  <c r="M207" i="23"/>
  <c r="L207" i="23"/>
  <c r="J207" i="23"/>
  <c r="K207" i="23" s="1"/>
  <c r="I207" i="23"/>
  <c r="H207" i="23"/>
  <c r="G207" i="23"/>
  <c r="O206" i="23"/>
  <c r="N206" i="23"/>
  <c r="M206" i="23"/>
  <c r="L206" i="23"/>
  <c r="J206" i="23"/>
  <c r="K206" i="23" s="1"/>
  <c r="I206" i="23"/>
  <c r="H206" i="23"/>
  <c r="G206" i="23"/>
  <c r="O205" i="23"/>
  <c r="N205" i="23"/>
  <c r="M205" i="23"/>
  <c r="L205" i="23"/>
  <c r="J205" i="23"/>
  <c r="K205" i="23" s="1"/>
  <c r="I205" i="23"/>
  <c r="H205" i="23"/>
  <c r="G205" i="23"/>
  <c r="O204" i="23"/>
  <c r="N204" i="23"/>
  <c r="M204" i="23"/>
  <c r="L204" i="23"/>
  <c r="J204" i="23"/>
  <c r="K204" i="23" s="1"/>
  <c r="I204" i="23"/>
  <c r="H204" i="23"/>
  <c r="G204" i="23"/>
  <c r="P203" i="23"/>
  <c r="O203" i="23"/>
  <c r="N203" i="23"/>
  <c r="M203" i="23"/>
  <c r="L203" i="23"/>
  <c r="J203" i="23"/>
  <c r="K203" i="23" s="1"/>
  <c r="I203" i="23"/>
  <c r="H203" i="23"/>
  <c r="G203" i="23"/>
  <c r="O202" i="23"/>
  <c r="N202" i="23"/>
  <c r="M202" i="23"/>
  <c r="L202" i="23"/>
  <c r="J202" i="23"/>
  <c r="K202" i="23" s="1"/>
  <c r="I202" i="23"/>
  <c r="H202" i="23"/>
  <c r="G202" i="23"/>
  <c r="O201" i="23"/>
  <c r="N201" i="23"/>
  <c r="M201" i="23"/>
  <c r="L201" i="23"/>
  <c r="J201" i="23"/>
  <c r="K201" i="23" s="1"/>
  <c r="I201" i="23"/>
  <c r="H201" i="23"/>
  <c r="G201" i="23"/>
  <c r="O200" i="23"/>
  <c r="N200" i="23"/>
  <c r="M200" i="23"/>
  <c r="L200" i="23"/>
  <c r="J200" i="23"/>
  <c r="K200" i="23" s="1"/>
  <c r="I200" i="23"/>
  <c r="H200" i="23"/>
  <c r="G200" i="23"/>
  <c r="O199" i="23"/>
  <c r="N199" i="23"/>
  <c r="M199" i="23"/>
  <c r="L199" i="23"/>
  <c r="J199" i="23"/>
  <c r="K199" i="23" s="1"/>
  <c r="I199" i="23"/>
  <c r="H199" i="23"/>
  <c r="G199" i="23"/>
  <c r="P198" i="23"/>
  <c r="O198" i="23"/>
  <c r="N198" i="23"/>
  <c r="M198" i="23"/>
  <c r="L198" i="23"/>
  <c r="J198" i="23"/>
  <c r="K198" i="23" s="1"/>
  <c r="I198" i="23"/>
  <c r="H198" i="23"/>
  <c r="G198" i="23"/>
  <c r="O197" i="23"/>
  <c r="N197" i="23"/>
  <c r="M197" i="23"/>
  <c r="L197" i="23"/>
  <c r="J197" i="23"/>
  <c r="K197" i="23" s="1"/>
  <c r="I197" i="23"/>
  <c r="H197" i="23"/>
  <c r="G197" i="23"/>
  <c r="O196" i="23"/>
  <c r="N196" i="23"/>
  <c r="M196" i="23"/>
  <c r="L196" i="23"/>
  <c r="J196" i="23"/>
  <c r="K196" i="23" s="1"/>
  <c r="I196" i="23"/>
  <c r="H196" i="23"/>
  <c r="G196" i="23"/>
  <c r="O195" i="23"/>
  <c r="N195" i="23"/>
  <c r="M195" i="23"/>
  <c r="L195" i="23"/>
  <c r="J195" i="23"/>
  <c r="K195" i="23" s="1"/>
  <c r="I195" i="23"/>
  <c r="H195" i="23"/>
  <c r="G195" i="23"/>
  <c r="O194" i="23"/>
  <c r="N194" i="23"/>
  <c r="M194" i="23"/>
  <c r="L194" i="23"/>
  <c r="J194" i="23"/>
  <c r="K194" i="23" s="1"/>
  <c r="I194" i="23"/>
  <c r="H194" i="23"/>
  <c r="G194" i="23"/>
  <c r="P193" i="23"/>
  <c r="O193" i="23"/>
  <c r="N193" i="23"/>
  <c r="M193" i="23"/>
  <c r="L193" i="23"/>
  <c r="J193" i="23"/>
  <c r="K193" i="23" s="1"/>
  <c r="I193" i="23"/>
  <c r="H193" i="23"/>
  <c r="G193" i="23"/>
  <c r="O192" i="23"/>
  <c r="N192" i="23"/>
  <c r="M192" i="23"/>
  <c r="L192" i="23"/>
  <c r="J192" i="23"/>
  <c r="K192" i="23" s="1"/>
  <c r="I192" i="23"/>
  <c r="H192" i="23"/>
  <c r="G192" i="23"/>
  <c r="O191" i="23"/>
  <c r="N191" i="23"/>
  <c r="M191" i="23"/>
  <c r="L191" i="23"/>
  <c r="J191" i="23"/>
  <c r="K191" i="23" s="1"/>
  <c r="I191" i="23"/>
  <c r="H191" i="23"/>
  <c r="G191" i="23"/>
  <c r="O190" i="23"/>
  <c r="N190" i="23"/>
  <c r="M190" i="23"/>
  <c r="L190" i="23"/>
  <c r="J190" i="23"/>
  <c r="K190" i="23" s="1"/>
  <c r="I190" i="23"/>
  <c r="H190" i="23"/>
  <c r="G190" i="23"/>
  <c r="O189" i="23"/>
  <c r="N189" i="23"/>
  <c r="M189" i="23"/>
  <c r="L189" i="23"/>
  <c r="J189" i="23"/>
  <c r="K189" i="23" s="1"/>
  <c r="I189" i="23"/>
  <c r="H189" i="23"/>
  <c r="G189" i="23"/>
  <c r="P188" i="23"/>
  <c r="O188" i="23"/>
  <c r="N188" i="23"/>
  <c r="M188" i="23"/>
  <c r="L188" i="23"/>
  <c r="J188" i="23"/>
  <c r="K188" i="23" s="1"/>
  <c r="I188" i="23"/>
  <c r="H188" i="23"/>
  <c r="G188" i="23"/>
  <c r="O187" i="23"/>
  <c r="N187" i="23"/>
  <c r="M187" i="23"/>
  <c r="L187" i="23"/>
  <c r="J187" i="23"/>
  <c r="K187" i="23" s="1"/>
  <c r="I187" i="23"/>
  <c r="H187" i="23"/>
  <c r="G187" i="23"/>
  <c r="O186" i="23"/>
  <c r="N186" i="23"/>
  <c r="M186" i="23"/>
  <c r="L186" i="23"/>
  <c r="J186" i="23"/>
  <c r="K186" i="23" s="1"/>
  <c r="I186" i="23"/>
  <c r="H186" i="23"/>
  <c r="G186" i="23"/>
  <c r="O185" i="23"/>
  <c r="N185" i="23"/>
  <c r="M185" i="23"/>
  <c r="L185" i="23"/>
  <c r="J185" i="23"/>
  <c r="K185" i="23" s="1"/>
  <c r="I185" i="23"/>
  <c r="H185" i="23"/>
  <c r="G185" i="23"/>
  <c r="O184" i="23"/>
  <c r="N184" i="23"/>
  <c r="M184" i="23"/>
  <c r="L184" i="23"/>
  <c r="J184" i="23"/>
  <c r="K184" i="23" s="1"/>
  <c r="I184" i="23"/>
  <c r="H184" i="23"/>
  <c r="G184" i="23"/>
  <c r="P183" i="23"/>
  <c r="O183" i="23"/>
  <c r="N183" i="23"/>
  <c r="M183" i="23"/>
  <c r="L183" i="23"/>
  <c r="J183" i="23"/>
  <c r="K183" i="23" s="1"/>
  <c r="I183" i="23"/>
  <c r="H183" i="23"/>
  <c r="G183" i="23"/>
  <c r="O182" i="23"/>
  <c r="N182" i="23"/>
  <c r="M182" i="23"/>
  <c r="L182" i="23"/>
  <c r="J182" i="23"/>
  <c r="K182" i="23" s="1"/>
  <c r="I182" i="23"/>
  <c r="H182" i="23"/>
  <c r="G182" i="23"/>
  <c r="O181" i="23"/>
  <c r="N181" i="23"/>
  <c r="M181" i="23"/>
  <c r="L181" i="23"/>
  <c r="J181" i="23"/>
  <c r="K181" i="23" s="1"/>
  <c r="I181" i="23"/>
  <c r="H181" i="23"/>
  <c r="G181" i="23"/>
  <c r="O180" i="23"/>
  <c r="N180" i="23"/>
  <c r="M180" i="23"/>
  <c r="L180" i="23"/>
  <c r="J180" i="23"/>
  <c r="K180" i="23" s="1"/>
  <c r="I180" i="23"/>
  <c r="H180" i="23"/>
  <c r="G180" i="23"/>
  <c r="O179" i="23"/>
  <c r="N179" i="23"/>
  <c r="M179" i="23"/>
  <c r="L179" i="23"/>
  <c r="J179" i="23"/>
  <c r="K179" i="23" s="1"/>
  <c r="I179" i="23"/>
  <c r="H179" i="23"/>
  <c r="G179" i="23"/>
  <c r="P178" i="23"/>
  <c r="O178" i="23"/>
  <c r="N178" i="23"/>
  <c r="M178" i="23"/>
  <c r="L178" i="23"/>
  <c r="J178" i="23"/>
  <c r="K178" i="23" s="1"/>
  <c r="I178" i="23"/>
  <c r="H178" i="23"/>
  <c r="G178" i="23"/>
  <c r="O177" i="23"/>
  <c r="N177" i="23"/>
  <c r="M177" i="23"/>
  <c r="L177" i="23"/>
  <c r="J177" i="23"/>
  <c r="K177" i="23" s="1"/>
  <c r="I177" i="23"/>
  <c r="H177" i="23"/>
  <c r="G177" i="23"/>
  <c r="O176" i="23"/>
  <c r="N176" i="23"/>
  <c r="M176" i="23"/>
  <c r="L176" i="23"/>
  <c r="J176" i="23"/>
  <c r="K176" i="23" s="1"/>
  <c r="I176" i="23"/>
  <c r="H176" i="23"/>
  <c r="G176" i="23"/>
  <c r="O175" i="23"/>
  <c r="N175" i="23"/>
  <c r="M175" i="23"/>
  <c r="L175" i="23"/>
  <c r="J175" i="23"/>
  <c r="K175" i="23" s="1"/>
  <c r="I175" i="23"/>
  <c r="H175" i="23"/>
  <c r="G175" i="23"/>
  <c r="O174" i="23"/>
  <c r="N174" i="23"/>
  <c r="M174" i="23"/>
  <c r="L174" i="23"/>
  <c r="J174" i="23"/>
  <c r="K174" i="23" s="1"/>
  <c r="I174" i="23"/>
  <c r="H174" i="23"/>
  <c r="G174" i="23"/>
  <c r="P173" i="23"/>
  <c r="O173" i="23"/>
  <c r="N173" i="23"/>
  <c r="M173" i="23"/>
  <c r="L173" i="23"/>
  <c r="J173" i="23"/>
  <c r="K173" i="23" s="1"/>
  <c r="I173" i="23"/>
  <c r="H173" i="23"/>
  <c r="G173" i="23"/>
  <c r="O172" i="23"/>
  <c r="N172" i="23"/>
  <c r="M172" i="23"/>
  <c r="L172" i="23"/>
  <c r="J172" i="23"/>
  <c r="K172" i="23" s="1"/>
  <c r="I172" i="23"/>
  <c r="H172" i="23"/>
  <c r="G172" i="23"/>
  <c r="O171" i="23"/>
  <c r="N171" i="23"/>
  <c r="M171" i="23"/>
  <c r="L171" i="23"/>
  <c r="J171" i="23"/>
  <c r="K171" i="23" s="1"/>
  <c r="I171" i="23"/>
  <c r="H171" i="23"/>
  <c r="G171" i="23"/>
  <c r="O170" i="23"/>
  <c r="N170" i="23"/>
  <c r="M170" i="23"/>
  <c r="L170" i="23"/>
  <c r="J170" i="23"/>
  <c r="K170" i="23" s="1"/>
  <c r="I170" i="23"/>
  <c r="H170" i="23"/>
  <c r="G170" i="23"/>
  <c r="O169" i="23"/>
  <c r="N169" i="23"/>
  <c r="M169" i="23"/>
  <c r="L169" i="23"/>
  <c r="J169" i="23"/>
  <c r="K169" i="23" s="1"/>
  <c r="I169" i="23"/>
  <c r="H169" i="23"/>
  <c r="G169" i="23"/>
  <c r="P168" i="23"/>
  <c r="O168" i="23"/>
  <c r="N168" i="23"/>
  <c r="M168" i="23"/>
  <c r="L168" i="23"/>
  <c r="J168" i="23"/>
  <c r="K168" i="23" s="1"/>
  <c r="I168" i="23"/>
  <c r="H168" i="23"/>
  <c r="G168" i="23"/>
  <c r="O167" i="23"/>
  <c r="N167" i="23"/>
  <c r="M167" i="23"/>
  <c r="L167" i="23"/>
  <c r="J167" i="23"/>
  <c r="K167" i="23" s="1"/>
  <c r="I167" i="23"/>
  <c r="H167" i="23"/>
  <c r="G167" i="23"/>
  <c r="O166" i="23"/>
  <c r="N166" i="23"/>
  <c r="M166" i="23"/>
  <c r="L166" i="23"/>
  <c r="J166" i="23"/>
  <c r="K166" i="23" s="1"/>
  <c r="I166" i="23"/>
  <c r="H166" i="23"/>
  <c r="G166" i="23"/>
  <c r="O165" i="23"/>
  <c r="N165" i="23"/>
  <c r="M165" i="23"/>
  <c r="L165" i="23"/>
  <c r="J165" i="23"/>
  <c r="K165" i="23" s="1"/>
  <c r="I165" i="23"/>
  <c r="H165" i="23"/>
  <c r="G165" i="23"/>
  <c r="O164" i="23"/>
  <c r="N164" i="23"/>
  <c r="M164" i="23"/>
  <c r="L164" i="23"/>
  <c r="J164" i="23"/>
  <c r="K164" i="23" s="1"/>
  <c r="I164" i="23"/>
  <c r="H164" i="23"/>
  <c r="G164" i="23"/>
  <c r="P163" i="23"/>
  <c r="O163" i="23"/>
  <c r="N163" i="23"/>
  <c r="M163" i="23"/>
  <c r="L163" i="23"/>
  <c r="J163" i="23"/>
  <c r="K163" i="23" s="1"/>
  <c r="I163" i="23"/>
  <c r="H163" i="23"/>
  <c r="G163" i="23"/>
  <c r="O162" i="23"/>
  <c r="N162" i="23"/>
  <c r="M162" i="23"/>
  <c r="L162" i="23"/>
  <c r="J162" i="23"/>
  <c r="K162" i="23" s="1"/>
  <c r="I162" i="23"/>
  <c r="H162" i="23"/>
  <c r="G162" i="23"/>
  <c r="O161" i="23"/>
  <c r="N161" i="23"/>
  <c r="M161" i="23"/>
  <c r="L161" i="23"/>
  <c r="J161" i="23"/>
  <c r="K161" i="23" s="1"/>
  <c r="I161" i="23"/>
  <c r="H161" i="23"/>
  <c r="G161" i="23"/>
  <c r="O160" i="23"/>
  <c r="N160" i="23"/>
  <c r="M160" i="23"/>
  <c r="L160" i="23"/>
  <c r="J160" i="23"/>
  <c r="K160" i="23" s="1"/>
  <c r="I160" i="23"/>
  <c r="H160" i="23"/>
  <c r="G160" i="23"/>
  <c r="O159" i="23"/>
  <c r="N159" i="23"/>
  <c r="M159" i="23"/>
  <c r="L159" i="23"/>
  <c r="J159" i="23"/>
  <c r="K159" i="23" s="1"/>
  <c r="I159" i="23"/>
  <c r="H159" i="23"/>
  <c r="G159" i="23"/>
  <c r="P158" i="23"/>
  <c r="O158" i="23"/>
  <c r="N158" i="23"/>
  <c r="M158" i="23"/>
  <c r="L158" i="23"/>
  <c r="J158" i="23"/>
  <c r="K158" i="23" s="1"/>
  <c r="I158" i="23"/>
  <c r="H158" i="23"/>
  <c r="G158" i="23"/>
  <c r="O157" i="23"/>
  <c r="N157" i="23"/>
  <c r="M157" i="23"/>
  <c r="L157" i="23"/>
  <c r="J157" i="23"/>
  <c r="K157" i="23" s="1"/>
  <c r="I157" i="23"/>
  <c r="H157" i="23"/>
  <c r="G157" i="23"/>
  <c r="O156" i="23"/>
  <c r="N156" i="23"/>
  <c r="M156" i="23"/>
  <c r="L156" i="23"/>
  <c r="J156" i="23"/>
  <c r="K156" i="23" s="1"/>
  <c r="I156" i="23"/>
  <c r="H156" i="23"/>
  <c r="G156" i="23"/>
  <c r="O155" i="23"/>
  <c r="N155" i="23"/>
  <c r="M155" i="23"/>
  <c r="L155" i="23"/>
  <c r="J155" i="23"/>
  <c r="K155" i="23" s="1"/>
  <c r="I155" i="23"/>
  <c r="H155" i="23"/>
  <c r="G155" i="23"/>
  <c r="O154" i="23"/>
  <c r="N154" i="23"/>
  <c r="M154" i="23"/>
  <c r="L154" i="23"/>
  <c r="J154" i="23"/>
  <c r="K154" i="23" s="1"/>
  <c r="I154" i="23"/>
  <c r="H154" i="23"/>
  <c r="G154" i="23"/>
  <c r="P153" i="23"/>
  <c r="O153" i="23"/>
  <c r="N153" i="23"/>
  <c r="M153" i="23"/>
  <c r="L153" i="23"/>
  <c r="J153" i="23"/>
  <c r="K153" i="23" s="1"/>
  <c r="I153" i="23"/>
  <c r="H153" i="23"/>
  <c r="G153" i="23"/>
  <c r="O152" i="23"/>
  <c r="N152" i="23"/>
  <c r="M152" i="23"/>
  <c r="L152" i="23"/>
  <c r="J152" i="23"/>
  <c r="K152" i="23" s="1"/>
  <c r="I152" i="23"/>
  <c r="H152" i="23"/>
  <c r="G152" i="23"/>
  <c r="O151" i="23"/>
  <c r="N151" i="23"/>
  <c r="M151" i="23"/>
  <c r="L151" i="23"/>
  <c r="J151" i="23"/>
  <c r="K151" i="23" s="1"/>
  <c r="I151" i="23"/>
  <c r="H151" i="23"/>
  <c r="G151" i="23"/>
  <c r="O150" i="23"/>
  <c r="N150" i="23"/>
  <c r="M150" i="23"/>
  <c r="L150" i="23"/>
  <c r="J150" i="23"/>
  <c r="K150" i="23" s="1"/>
  <c r="I150" i="23"/>
  <c r="H150" i="23"/>
  <c r="G150" i="23"/>
  <c r="O149" i="23"/>
  <c r="N149" i="23"/>
  <c r="M149" i="23"/>
  <c r="L149" i="23"/>
  <c r="J149" i="23"/>
  <c r="K149" i="23" s="1"/>
  <c r="I149" i="23"/>
  <c r="H149" i="23"/>
  <c r="G149" i="23"/>
  <c r="P148" i="23"/>
  <c r="O148" i="23"/>
  <c r="N148" i="23"/>
  <c r="M148" i="23"/>
  <c r="L148" i="23"/>
  <c r="J148" i="23"/>
  <c r="K148" i="23" s="1"/>
  <c r="I148" i="23"/>
  <c r="H148" i="23"/>
  <c r="G148" i="23"/>
  <c r="O147" i="23"/>
  <c r="N147" i="23"/>
  <c r="M147" i="23"/>
  <c r="L147" i="23"/>
  <c r="J147" i="23"/>
  <c r="K147" i="23" s="1"/>
  <c r="I147" i="23"/>
  <c r="H147" i="23"/>
  <c r="G147" i="23"/>
  <c r="O146" i="23"/>
  <c r="N146" i="23"/>
  <c r="M146" i="23"/>
  <c r="L146" i="23"/>
  <c r="J146" i="23"/>
  <c r="K146" i="23" s="1"/>
  <c r="I146" i="23"/>
  <c r="H146" i="23"/>
  <c r="G146" i="23"/>
  <c r="O145" i="23"/>
  <c r="N145" i="23"/>
  <c r="M145" i="23"/>
  <c r="L145" i="23"/>
  <c r="J145" i="23"/>
  <c r="K145" i="23" s="1"/>
  <c r="I145" i="23"/>
  <c r="H145" i="23"/>
  <c r="G145" i="23"/>
  <c r="O144" i="23"/>
  <c r="N144" i="23"/>
  <c r="M144" i="23"/>
  <c r="L144" i="23"/>
  <c r="J144" i="23"/>
  <c r="K144" i="23" s="1"/>
  <c r="I144" i="23"/>
  <c r="H144" i="23"/>
  <c r="G144" i="23"/>
  <c r="P143" i="23"/>
  <c r="O143" i="23"/>
  <c r="N143" i="23"/>
  <c r="M143" i="23"/>
  <c r="L143" i="23"/>
  <c r="J143" i="23"/>
  <c r="K143" i="23" s="1"/>
  <c r="I143" i="23"/>
  <c r="H143" i="23"/>
  <c r="G143" i="23"/>
  <c r="O142" i="23"/>
  <c r="N142" i="23"/>
  <c r="M142" i="23"/>
  <c r="L142" i="23"/>
  <c r="J142" i="23"/>
  <c r="K142" i="23" s="1"/>
  <c r="I142" i="23"/>
  <c r="H142" i="23"/>
  <c r="G142" i="23"/>
  <c r="O141" i="23"/>
  <c r="N141" i="23"/>
  <c r="M141" i="23"/>
  <c r="L141" i="23"/>
  <c r="J141" i="23"/>
  <c r="K141" i="23" s="1"/>
  <c r="I141" i="23"/>
  <c r="H141" i="23"/>
  <c r="G141" i="23"/>
  <c r="O140" i="23"/>
  <c r="N140" i="23"/>
  <c r="M140" i="23"/>
  <c r="L140" i="23"/>
  <c r="J140" i="23"/>
  <c r="K140" i="23" s="1"/>
  <c r="I140" i="23"/>
  <c r="H140" i="23"/>
  <c r="G140" i="23"/>
  <c r="O139" i="23"/>
  <c r="N139" i="23"/>
  <c r="M139" i="23"/>
  <c r="L139" i="23"/>
  <c r="J139" i="23"/>
  <c r="K139" i="23" s="1"/>
  <c r="I139" i="23"/>
  <c r="H139" i="23"/>
  <c r="G139" i="23"/>
  <c r="P138" i="23"/>
  <c r="O138" i="23"/>
  <c r="N138" i="23"/>
  <c r="M138" i="23"/>
  <c r="L138" i="23"/>
  <c r="J138" i="23"/>
  <c r="K138" i="23" s="1"/>
  <c r="I138" i="23"/>
  <c r="H138" i="23"/>
  <c r="G138" i="23"/>
  <c r="O137" i="23"/>
  <c r="N137" i="23"/>
  <c r="M137" i="23"/>
  <c r="L137" i="23"/>
  <c r="J137" i="23"/>
  <c r="K137" i="23" s="1"/>
  <c r="I137" i="23"/>
  <c r="H137" i="23"/>
  <c r="G137" i="23"/>
  <c r="O136" i="23"/>
  <c r="N136" i="23"/>
  <c r="M136" i="23"/>
  <c r="L136" i="23"/>
  <c r="J136" i="23"/>
  <c r="K136" i="23" s="1"/>
  <c r="I136" i="23"/>
  <c r="H136" i="23"/>
  <c r="G136" i="23"/>
  <c r="O135" i="23"/>
  <c r="N135" i="23"/>
  <c r="M135" i="23"/>
  <c r="L135" i="23"/>
  <c r="J135" i="23"/>
  <c r="K135" i="23" s="1"/>
  <c r="I135" i="23"/>
  <c r="H135" i="23"/>
  <c r="G135" i="23"/>
  <c r="O134" i="23"/>
  <c r="N134" i="23"/>
  <c r="M134" i="23"/>
  <c r="L134" i="23"/>
  <c r="J134" i="23"/>
  <c r="K134" i="23" s="1"/>
  <c r="I134" i="23"/>
  <c r="H134" i="23"/>
  <c r="G134" i="23"/>
  <c r="P133" i="23"/>
  <c r="O133" i="23"/>
  <c r="N133" i="23"/>
  <c r="M133" i="23"/>
  <c r="L133" i="23"/>
  <c r="J133" i="23"/>
  <c r="K133" i="23" s="1"/>
  <c r="I133" i="23"/>
  <c r="H133" i="23"/>
  <c r="G133" i="23"/>
  <c r="O132" i="23"/>
  <c r="N132" i="23"/>
  <c r="M132" i="23"/>
  <c r="L132" i="23"/>
  <c r="J132" i="23"/>
  <c r="K132" i="23" s="1"/>
  <c r="I132" i="23"/>
  <c r="H132" i="23"/>
  <c r="G132" i="23"/>
  <c r="O131" i="23"/>
  <c r="N131" i="23"/>
  <c r="M131" i="23"/>
  <c r="L131" i="23"/>
  <c r="J131" i="23"/>
  <c r="K131" i="23" s="1"/>
  <c r="I131" i="23"/>
  <c r="H131" i="23"/>
  <c r="G131" i="23"/>
  <c r="O130" i="23"/>
  <c r="N130" i="23"/>
  <c r="M130" i="23"/>
  <c r="L130" i="23"/>
  <c r="J130" i="23"/>
  <c r="K130" i="23" s="1"/>
  <c r="I130" i="23"/>
  <c r="H130" i="23"/>
  <c r="G130" i="23"/>
  <c r="O129" i="23"/>
  <c r="N129" i="23"/>
  <c r="M129" i="23"/>
  <c r="L129" i="23"/>
  <c r="J129" i="23"/>
  <c r="K129" i="23" s="1"/>
  <c r="I129" i="23"/>
  <c r="H129" i="23"/>
  <c r="G129" i="23"/>
  <c r="P128" i="23"/>
  <c r="O128" i="23"/>
  <c r="N128" i="23"/>
  <c r="M128" i="23"/>
  <c r="L128" i="23"/>
  <c r="J128" i="23"/>
  <c r="K128" i="23" s="1"/>
  <c r="I128" i="23"/>
  <c r="H128" i="23"/>
  <c r="G128" i="23"/>
  <c r="O127" i="23"/>
  <c r="N127" i="23"/>
  <c r="M127" i="23"/>
  <c r="L127" i="23"/>
  <c r="J127" i="23"/>
  <c r="K127" i="23" s="1"/>
  <c r="I127" i="23"/>
  <c r="H127" i="23"/>
  <c r="G127" i="23"/>
  <c r="O126" i="23"/>
  <c r="N126" i="23"/>
  <c r="M126" i="23"/>
  <c r="L126" i="23"/>
  <c r="J126" i="23"/>
  <c r="K126" i="23" s="1"/>
  <c r="I126" i="23"/>
  <c r="H126" i="23"/>
  <c r="G126" i="23"/>
  <c r="O125" i="23"/>
  <c r="N125" i="23"/>
  <c r="M125" i="23"/>
  <c r="L125" i="23"/>
  <c r="J125" i="23"/>
  <c r="K125" i="23" s="1"/>
  <c r="I125" i="23"/>
  <c r="H125" i="23"/>
  <c r="G125" i="23"/>
  <c r="O124" i="23"/>
  <c r="N124" i="23"/>
  <c r="M124" i="23"/>
  <c r="L124" i="23"/>
  <c r="J124" i="23"/>
  <c r="K124" i="23" s="1"/>
  <c r="I124" i="23"/>
  <c r="H124" i="23"/>
  <c r="G124" i="23"/>
  <c r="P123" i="23"/>
  <c r="O123" i="23"/>
  <c r="N123" i="23"/>
  <c r="M123" i="23"/>
  <c r="L123" i="23"/>
  <c r="J123" i="23"/>
  <c r="K123" i="23" s="1"/>
  <c r="I123" i="23"/>
  <c r="H123" i="23"/>
  <c r="G123" i="23"/>
  <c r="O122" i="23"/>
  <c r="N122" i="23"/>
  <c r="M122" i="23"/>
  <c r="L122" i="23"/>
  <c r="J122" i="23"/>
  <c r="K122" i="23" s="1"/>
  <c r="I122" i="23"/>
  <c r="H122" i="23"/>
  <c r="G122" i="23"/>
  <c r="O121" i="23"/>
  <c r="N121" i="23"/>
  <c r="M121" i="23"/>
  <c r="L121" i="23"/>
  <c r="J121" i="23"/>
  <c r="K121" i="23" s="1"/>
  <c r="I121" i="23"/>
  <c r="H121" i="23"/>
  <c r="G121" i="23"/>
  <c r="O120" i="23"/>
  <c r="N120" i="23"/>
  <c r="M120" i="23"/>
  <c r="L120" i="23"/>
  <c r="J120" i="23"/>
  <c r="K120" i="23" s="1"/>
  <c r="I120" i="23"/>
  <c r="H120" i="23"/>
  <c r="G120" i="23"/>
  <c r="O119" i="23"/>
  <c r="N119" i="23"/>
  <c r="M119" i="23"/>
  <c r="L119" i="23"/>
  <c r="J119" i="23"/>
  <c r="K119" i="23" s="1"/>
  <c r="I119" i="23"/>
  <c r="H119" i="23"/>
  <c r="G119" i="23"/>
  <c r="P118" i="23"/>
  <c r="O118" i="23"/>
  <c r="N118" i="23"/>
  <c r="M118" i="23"/>
  <c r="L118" i="23"/>
  <c r="J118" i="23"/>
  <c r="K118" i="23" s="1"/>
  <c r="I118" i="23"/>
  <c r="H118" i="23"/>
  <c r="G118" i="23"/>
  <c r="O117" i="23"/>
  <c r="N117" i="23"/>
  <c r="M117" i="23"/>
  <c r="L117" i="23"/>
  <c r="J117" i="23"/>
  <c r="K117" i="23" s="1"/>
  <c r="I117" i="23"/>
  <c r="H117" i="23"/>
  <c r="G117" i="23"/>
  <c r="O116" i="23"/>
  <c r="N116" i="23"/>
  <c r="M116" i="23"/>
  <c r="L116" i="23"/>
  <c r="J116" i="23"/>
  <c r="K116" i="23" s="1"/>
  <c r="I116" i="23"/>
  <c r="H116" i="23"/>
  <c r="G116" i="23"/>
  <c r="O115" i="23"/>
  <c r="N115" i="23"/>
  <c r="M115" i="23"/>
  <c r="L115" i="23"/>
  <c r="J115" i="23"/>
  <c r="K115" i="23" s="1"/>
  <c r="I115" i="23"/>
  <c r="H115" i="23"/>
  <c r="G115" i="23"/>
  <c r="O114" i="23"/>
  <c r="N114" i="23"/>
  <c r="M114" i="23"/>
  <c r="L114" i="23"/>
  <c r="J114" i="23"/>
  <c r="K114" i="23" s="1"/>
  <c r="I114" i="23"/>
  <c r="H114" i="23"/>
  <c r="G114" i="23"/>
  <c r="P113" i="23"/>
  <c r="O113" i="23"/>
  <c r="N113" i="23"/>
  <c r="M113" i="23"/>
  <c r="L113" i="23"/>
  <c r="J113" i="23"/>
  <c r="K113" i="23" s="1"/>
  <c r="I113" i="23"/>
  <c r="H113" i="23"/>
  <c r="G113" i="23"/>
  <c r="O112" i="23"/>
  <c r="N112" i="23"/>
  <c r="M112" i="23"/>
  <c r="L112" i="23"/>
  <c r="J112" i="23"/>
  <c r="K112" i="23" s="1"/>
  <c r="I112" i="23"/>
  <c r="H112" i="23"/>
  <c r="G112" i="23"/>
  <c r="O111" i="23"/>
  <c r="N111" i="23"/>
  <c r="M111" i="23"/>
  <c r="L111" i="23"/>
  <c r="J111" i="23"/>
  <c r="K111" i="23" s="1"/>
  <c r="I111" i="23"/>
  <c r="H111" i="23"/>
  <c r="G111" i="23"/>
  <c r="O110" i="23"/>
  <c r="N110" i="23"/>
  <c r="M110" i="23"/>
  <c r="L110" i="23"/>
  <c r="J110" i="23"/>
  <c r="K110" i="23" s="1"/>
  <c r="I110" i="23"/>
  <c r="H110" i="23"/>
  <c r="G110" i="23"/>
  <c r="O109" i="23"/>
  <c r="N109" i="23"/>
  <c r="M109" i="23"/>
  <c r="L109" i="23"/>
  <c r="J109" i="23"/>
  <c r="K109" i="23" s="1"/>
  <c r="I109" i="23"/>
  <c r="H109" i="23"/>
  <c r="G109" i="23"/>
  <c r="P108" i="23"/>
  <c r="O108" i="23"/>
  <c r="N108" i="23"/>
  <c r="M108" i="23"/>
  <c r="L108" i="23"/>
  <c r="J108" i="23"/>
  <c r="K108" i="23" s="1"/>
  <c r="I108" i="23"/>
  <c r="H108" i="23"/>
  <c r="G108" i="23"/>
  <c r="O107" i="23"/>
  <c r="N107" i="23"/>
  <c r="M107" i="23"/>
  <c r="L107" i="23"/>
  <c r="J107" i="23"/>
  <c r="K107" i="23" s="1"/>
  <c r="I107" i="23"/>
  <c r="H107" i="23"/>
  <c r="G107" i="23"/>
  <c r="O106" i="23"/>
  <c r="N106" i="23"/>
  <c r="M106" i="23"/>
  <c r="L106" i="23"/>
  <c r="J106" i="23"/>
  <c r="K106" i="23" s="1"/>
  <c r="I106" i="23"/>
  <c r="H106" i="23"/>
  <c r="G106" i="23"/>
  <c r="O105" i="23"/>
  <c r="N105" i="23"/>
  <c r="M105" i="23"/>
  <c r="L105" i="23"/>
  <c r="J105" i="23"/>
  <c r="K105" i="23" s="1"/>
  <c r="I105" i="23"/>
  <c r="H105" i="23"/>
  <c r="G105" i="23"/>
  <c r="O104" i="23"/>
  <c r="N104" i="23"/>
  <c r="M104" i="23"/>
  <c r="L104" i="23"/>
  <c r="J104" i="23"/>
  <c r="K104" i="23" s="1"/>
  <c r="I104" i="23"/>
  <c r="H104" i="23"/>
  <c r="G104" i="23"/>
  <c r="P103" i="23"/>
  <c r="O103" i="23"/>
  <c r="N103" i="23"/>
  <c r="M103" i="23"/>
  <c r="L103" i="23"/>
  <c r="J103" i="23"/>
  <c r="K103" i="23" s="1"/>
  <c r="I103" i="23"/>
  <c r="H103" i="23"/>
  <c r="G103" i="23"/>
  <c r="O102" i="23"/>
  <c r="N102" i="23"/>
  <c r="M102" i="23"/>
  <c r="L102" i="23"/>
  <c r="J102" i="23"/>
  <c r="K102" i="23" s="1"/>
  <c r="I102" i="23"/>
  <c r="H102" i="23"/>
  <c r="G102" i="23"/>
  <c r="O100" i="23"/>
  <c r="N100" i="23"/>
  <c r="M100" i="23"/>
  <c r="L100" i="23"/>
  <c r="J100" i="23"/>
  <c r="K100" i="23" s="1"/>
  <c r="I100" i="23"/>
  <c r="H100" i="23"/>
  <c r="G100" i="23"/>
  <c r="O99" i="23"/>
  <c r="N99" i="23"/>
  <c r="M99" i="23"/>
  <c r="L99" i="23"/>
  <c r="J99" i="23"/>
  <c r="K99" i="23" s="1"/>
  <c r="I99" i="23"/>
  <c r="H99" i="23"/>
  <c r="G99" i="23"/>
  <c r="P98" i="23"/>
  <c r="O98" i="23"/>
  <c r="N98" i="23"/>
  <c r="M98" i="23"/>
  <c r="L98" i="23"/>
  <c r="J98" i="23"/>
  <c r="K98" i="23" s="1"/>
  <c r="I98" i="23"/>
  <c r="H98" i="23"/>
  <c r="G98" i="23"/>
  <c r="O97" i="23"/>
  <c r="N97" i="23"/>
  <c r="M97" i="23"/>
  <c r="L97" i="23"/>
  <c r="J97" i="23"/>
  <c r="K97" i="23" s="1"/>
  <c r="I97" i="23"/>
  <c r="H97" i="23"/>
  <c r="G97" i="23"/>
  <c r="O96" i="23"/>
  <c r="N96" i="23"/>
  <c r="M96" i="23"/>
  <c r="L96" i="23"/>
  <c r="J96" i="23"/>
  <c r="K96" i="23" s="1"/>
  <c r="I96" i="23"/>
  <c r="H96" i="23"/>
  <c r="G96" i="23"/>
  <c r="O95" i="23"/>
  <c r="N95" i="23"/>
  <c r="M95" i="23"/>
  <c r="L95" i="23"/>
  <c r="J95" i="23"/>
  <c r="K95" i="23" s="1"/>
  <c r="I95" i="23"/>
  <c r="H95" i="23"/>
  <c r="G95" i="23"/>
  <c r="O94" i="23"/>
  <c r="N94" i="23"/>
  <c r="M94" i="23"/>
  <c r="L94" i="23"/>
  <c r="J94" i="23"/>
  <c r="K94" i="23" s="1"/>
  <c r="I94" i="23"/>
  <c r="H94" i="23"/>
  <c r="G94" i="23"/>
  <c r="P93" i="23"/>
  <c r="O93" i="23"/>
  <c r="N93" i="23"/>
  <c r="M93" i="23"/>
  <c r="L93" i="23"/>
  <c r="J93" i="23"/>
  <c r="K93" i="23" s="1"/>
  <c r="I93" i="23"/>
  <c r="H93" i="23"/>
  <c r="G93" i="23"/>
  <c r="O92" i="23"/>
  <c r="N92" i="23"/>
  <c r="M92" i="23"/>
  <c r="L92" i="23"/>
  <c r="J92" i="23"/>
  <c r="K92" i="23" s="1"/>
  <c r="I92" i="23"/>
  <c r="H92" i="23"/>
  <c r="G92" i="23"/>
  <c r="O91" i="23"/>
  <c r="N91" i="23"/>
  <c r="M91" i="23"/>
  <c r="L91" i="23"/>
  <c r="J91" i="23"/>
  <c r="K91" i="23" s="1"/>
  <c r="I91" i="23"/>
  <c r="H91" i="23"/>
  <c r="G91" i="23"/>
  <c r="O90" i="23"/>
  <c r="N90" i="23"/>
  <c r="M90" i="23"/>
  <c r="L90" i="23"/>
  <c r="J90" i="23"/>
  <c r="K90" i="23" s="1"/>
  <c r="I90" i="23"/>
  <c r="H90" i="23"/>
  <c r="G90" i="23"/>
  <c r="O89" i="23"/>
  <c r="N89" i="23"/>
  <c r="M89" i="23"/>
  <c r="L89" i="23"/>
  <c r="J89" i="23"/>
  <c r="K89" i="23" s="1"/>
  <c r="I89" i="23"/>
  <c r="H89" i="23"/>
  <c r="G89" i="23"/>
  <c r="P88" i="23"/>
  <c r="O88" i="23"/>
  <c r="N88" i="23"/>
  <c r="M88" i="23"/>
  <c r="L88" i="23"/>
  <c r="J88" i="23"/>
  <c r="K88" i="23" s="1"/>
  <c r="I88" i="23"/>
  <c r="H88" i="23"/>
  <c r="G88" i="23"/>
  <c r="O87" i="23"/>
  <c r="N87" i="23"/>
  <c r="M87" i="23"/>
  <c r="L87" i="23"/>
  <c r="J87" i="23"/>
  <c r="K87" i="23" s="1"/>
  <c r="I87" i="23"/>
  <c r="H87" i="23"/>
  <c r="G87" i="23"/>
  <c r="O86" i="23"/>
  <c r="N86" i="23"/>
  <c r="M86" i="23"/>
  <c r="L86" i="23"/>
  <c r="J86" i="23"/>
  <c r="K86" i="23" s="1"/>
  <c r="I86" i="23"/>
  <c r="H86" i="23"/>
  <c r="G86" i="23"/>
  <c r="O85" i="23"/>
  <c r="N85" i="23"/>
  <c r="M85" i="23"/>
  <c r="L85" i="23"/>
  <c r="J85" i="23"/>
  <c r="K85" i="23" s="1"/>
  <c r="I85" i="23"/>
  <c r="H85" i="23"/>
  <c r="G85" i="23"/>
  <c r="O84" i="23"/>
  <c r="N84" i="23"/>
  <c r="M84" i="23"/>
  <c r="L84" i="23"/>
  <c r="J84" i="23"/>
  <c r="K84" i="23" s="1"/>
  <c r="I84" i="23"/>
  <c r="H84" i="23"/>
  <c r="G84" i="23"/>
  <c r="P83" i="23"/>
  <c r="O83" i="23"/>
  <c r="N83" i="23"/>
  <c r="M83" i="23"/>
  <c r="L83" i="23"/>
  <c r="J83" i="23"/>
  <c r="K83" i="23" s="1"/>
  <c r="I83" i="23"/>
  <c r="H83" i="23"/>
  <c r="G83" i="23"/>
  <c r="O82" i="23"/>
  <c r="N82" i="23"/>
  <c r="M82" i="23"/>
  <c r="L82" i="23"/>
  <c r="J82" i="23"/>
  <c r="K82" i="23" s="1"/>
  <c r="I82" i="23"/>
  <c r="H82" i="23"/>
  <c r="G82" i="23"/>
  <c r="O81" i="23"/>
  <c r="N81" i="23"/>
  <c r="M81" i="23"/>
  <c r="L81" i="23"/>
  <c r="J81" i="23"/>
  <c r="K81" i="23" s="1"/>
  <c r="I81" i="23"/>
  <c r="H81" i="23"/>
  <c r="G81" i="23"/>
  <c r="O80" i="23"/>
  <c r="N80" i="23"/>
  <c r="M80" i="23"/>
  <c r="L80" i="23"/>
  <c r="J80" i="23"/>
  <c r="K80" i="23" s="1"/>
  <c r="I80" i="23"/>
  <c r="H80" i="23"/>
  <c r="G80" i="23"/>
  <c r="O79" i="23"/>
  <c r="N79" i="23"/>
  <c r="M79" i="23"/>
  <c r="L79" i="23"/>
  <c r="J79" i="23"/>
  <c r="K79" i="23" s="1"/>
  <c r="I79" i="23"/>
  <c r="H79" i="23"/>
  <c r="G79" i="23"/>
  <c r="P78" i="23"/>
  <c r="O78" i="23"/>
  <c r="N78" i="23"/>
  <c r="M78" i="23"/>
  <c r="L78" i="23"/>
  <c r="J78" i="23"/>
  <c r="K78" i="23" s="1"/>
  <c r="I78" i="23"/>
  <c r="H78" i="23"/>
  <c r="G78" i="23"/>
  <c r="O77" i="23"/>
  <c r="N77" i="23"/>
  <c r="M77" i="23"/>
  <c r="L77" i="23"/>
  <c r="J77" i="23"/>
  <c r="K77" i="23" s="1"/>
  <c r="I77" i="23"/>
  <c r="H77" i="23"/>
  <c r="G77" i="23"/>
  <c r="O76" i="23"/>
  <c r="N76" i="23"/>
  <c r="M76" i="23"/>
  <c r="L76" i="23"/>
  <c r="J76" i="23"/>
  <c r="K76" i="23" s="1"/>
  <c r="I76" i="23"/>
  <c r="H76" i="23"/>
  <c r="G76" i="23"/>
  <c r="O75" i="23"/>
  <c r="N75" i="23"/>
  <c r="M75" i="23"/>
  <c r="L75" i="23"/>
  <c r="J75" i="23"/>
  <c r="K75" i="23" s="1"/>
  <c r="I75" i="23"/>
  <c r="H75" i="23"/>
  <c r="G75" i="23"/>
  <c r="O74" i="23"/>
  <c r="N74" i="23"/>
  <c r="M74" i="23"/>
  <c r="L74" i="23"/>
  <c r="J74" i="23"/>
  <c r="K74" i="23" s="1"/>
  <c r="I74" i="23"/>
  <c r="H74" i="23"/>
  <c r="G74" i="23"/>
  <c r="P73" i="23"/>
  <c r="O73" i="23"/>
  <c r="N73" i="23"/>
  <c r="M73" i="23"/>
  <c r="L73" i="23"/>
  <c r="J73" i="23"/>
  <c r="K73" i="23" s="1"/>
  <c r="I73" i="23"/>
  <c r="H73" i="23"/>
  <c r="G73" i="23"/>
  <c r="O72" i="23"/>
  <c r="N72" i="23"/>
  <c r="M72" i="23"/>
  <c r="L72" i="23"/>
  <c r="J72" i="23"/>
  <c r="K72" i="23" s="1"/>
  <c r="I72" i="23"/>
  <c r="H72" i="23"/>
  <c r="G72" i="23"/>
  <c r="O71" i="23"/>
  <c r="N71" i="23"/>
  <c r="M71" i="23"/>
  <c r="L71" i="23"/>
  <c r="J71" i="23"/>
  <c r="K71" i="23" s="1"/>
  <c r="I71" i="23"/>
  <c r="H71" i="23"/>
  <c r="G71" i="23"/>
  <c r="O70" i="23"/>
  <c r="N70" i="23"/>
  <c r="M70" i="23"/>
  <c r="L70" i="23"/>
  <c r="J70" i="23"/>
  <c r="K70" i="23" s="1"/>
  <c r="I70" i="23"/>
  <c r="H70" i="23"/>
  <c r="G70" i="23"/>
  <c r="O69" i="23"/>
  <c r="N69" i="23"/>
  <c r="M69" i="23"/>
  <c r="L69" i="23"/>
  <c r="J69" i="23"/>
  <c r="K69" i="23" s="1"/>
  <c r="I69" i="23"/>
  <c r="H69" i="23"/>
  <c r="G69" i="23"/>
  <c r="P68" i="23"/>
  <c r="O68" i="23"/>
  <c r="N68" i="23"/>
  <c r="M68" i="23"/>
  <c r="L68" i="23"/>
  <c r="J68" i="23"/>
  <c r="K68" i="23" s="1"/>
  <c r="I68" i="23"/>
  <c r="H68" i="23"/>
  <c r="G68" i="23"/>
  <c r="O67" i="23"/>
  <c r="N67" i="23"/>
  <c r="M67" i="23"/>
  <c r="L67" i="23"/>
  <c r="J67" i="23"/>
  <c r="K67" i="23" s="1"/>
  <c r="I67" i="23"/>
  <c r="H67" i="23"/>
  <c r="G67" i="23"/>
  <c r="O66" i="23"/>
  <c r="N66" i="23"/>
  <c r="M66" i="23"/>
  <c r="L66" i="23"/>
  <c r="J66" i="23"/>
  <c r="K66" i="23" s="1"/>
  <c r="I66" i="23"/>
  <c r="H66" i="23"/>
  <c r="G66" i="23"/>
  <c r="O65" i="23"/>
  <c r="N65" i="23"/>
  <c r="M65" i="23"/>
  <c r="L65" i="23"/>
  <c r="J65" i="23"/>
  <c r="K65" i="23" s="1"/>
  <c r="I65" i="23"/>
  <c r="H65" i="23"/>
  <c r="G65" i="23"/>
  <c r="O64" i="23"/>
  <c r="N64" i="23"/>
  <c r="M64" i="23"/>
  <c r="L64" i="23"/>
  <c r="J64" i="23"/>
  <c r="K64" i="23" s="1"/>
  <c r="I64" i="23"/>
  <c r="H64" i="23"/>
  <c r="G64" i="23"/>
  <c r="P63" i="23"/>
  <c r="O63" i="23"/>
  <c r="N63" i="23"/>
  <c r="M63" i="23"/>
  <c r="L63" i="23"/>
  <c r="J63" i="23"/>
  <c r="K63" i="23" s="1"/>
  <c r="I63" i="23"/>
  <c r="H63" i="23"/>
  <c r="G63" i="23"/>
  <c r="O62" i="23"/>
  <c r="N62" i="23"/>
  <c r="M62" i="23"/>
  <c r="L62" i="23"/>
  <c r="J62" i="23"/>
  <c r="K62" i="23" s="1"/>
  <c r="I62" i="23"/>
  <c r="H62" i="23"/>
  <c r="G62" i="23"/>
  <c r="O61" i="23"/>
  <c r="N61" i="23"/>
  <c r="M61" i="23"/>
  <c r="L61" i="23"/>
  <c r="J61" i="23"/>
  <c r="K61" i="23" s="1"/>
  <c r="I61" i="23"/>
  <c r="H61" i="23"/>
  <c r="G61" i="23"/>
  <c r="O60" i="23"/>
  <c r="N60" i="23"/>
  <c r="M60" i="23"/>
  <c r="L60" i="23"/>
  <c r="J60" i="23"/>
  <c r="K60" i="23" s="1"/>
  <c r="I60" i="23"/>
  <c r="H60" i="23"/>
  <c r="G60" i="23"/>
  <c r="O59" i="23"/>
  <c r="N59" i="23"/>
  <c r="M59" i="23"/>
  <c r="L59" i="23"/>
  <c r="J59" i="23"/>
  <c r="K59" i="23" s="1"/>
  <c r="I59" i="23"/>
  <c r="H59" i="23"/>
  <c r="G59" i="23"/>
  <c r="P58" i="23"/>
  <c r="O58" i="23"/>
  <c r="N58" i="23"/>
  <c r="M58" i="23"/>
  <c r="L58" i="23"/>
  <c r="J58" i="23"/>
  <c r="K58" i="23" s="1"/>
  <c r="I58" i="23"/>
  <c r="H58" i="23"/>
  <c r="G58" i="23"/>
  <c r="O57" i="23"/>
  <c r="N57" i="23"/>
  <c r="M57" i="23"/>
  <c r="L57" i="23"/>
  <c r="J57" i="23"/>
  <c r="K57" i="23" s="1"/>
  <c r="I57" i="23"/>
  <c r="H57" i="23"/>
  <c r="G57" i="23"/>
  <c r="O56" i="23"/>
  <c r="N56" i="23"/>
  <c r="M56" i="23"/>
  <c r="L56" i="23"/>
  <c r="J56" i="23"/>
  <c r="K56" i="23" s="1"/>
  <c r="I56" i="23"/>
  <c r="H56" i="23"/>
  <c r="G56" i="23"/>
  <c r="O55" i="23"/>
  <c r="N55" i="23"/>
  <c r="M55" i="23"/>
  <c r="L55" i="23"/>
  <c r="J55" i="23"/>
  <c r="K55" i="23" s="1"/>
  <c r="I55" i="23"/>
  <c r="H55" i="23"/>
  <c r="G55" i="23"/>
  <c r="O54" i="23"/>
  <c r="N54" i="23"/>
  <c r="M54" i="23"/>
  <c r="L54" i="23"/>
  <c r="J54" i="23"/>
  <c r="K54" i="23" s="1"/>
  <c r="I54" i="23"/>
  <c r="H54" i="23"/>
  <c r="G54" i="23"/>
  <c r="P53" i="23"/>
  <c r="O53" i="23"/>
  <c r="N53" i="23"/>
  <c r="M53" i="23"/>
  <c r="L53" i="23"/>
  <c r="J53" i="23"/>
  <c r="K53" i="23" s="1"/>
  <c r="I53" i="23"/>
  <c r="H53" i="23"/>
  <c r="G53" i="23"/>
  <c r="O52" i="23"/>
  <c r="N52" i="23"/>
  <c r="M52" i="23"/>
  <c r="L52" i="23"/>
  <c r="J52" i="23"/>
  <c r="K52" i="23" s="1"/>
  <c r="I52" i="23"/>
  <c r="H52" i="23"/>
  <c r="G52" i="23"/>
  <c r="O51" i="23"/>
  <c r="N51" i="23"/>
  <c r="M51" i="23"/>
  <c r="L51" i="23"/>
  <c r="J51" i="23"/>
  <c r="K51" i="23" s="1"/>
  <c r="I51" i="23"/>
  <c r="H51" i="23"/>
  <c r="G51" i="23"/>
  <c r="O50" i="23"/>
  <c r="N50" i="23"/>
  <c r="M50" i="23"/>
  <c r="L50" i="23"/>
  <c r="J50" i="23"/>
  <c r="K50" i="23" s="1"/>
  <c r="I50" i="23"/>
  <c r="H50" i="23"/>
  <c r="G50" i="23"/>
  <c r="O49" i="23"/>
  <c r="N49" i="23"/>
  <c r="M49" i="23"/>
  <c r="L49" i="23"/>
  <c r="J49" i="23"/>
  <c r="K49" i="23" s="1"/>
  <c r="I49" i="23"/>
  <c r="H49" i="23"/>
  <c r="G49" i="23"/>
  <c r="P48" i="23"/>
  <c r="O48" i="23"/>
  <c r="N48" i="23"/>
  <c r="M48" i="23"/>
  <c r="L48" i="23"/>
  <c r="J48" i="23"/>
  <c r="K48" i="23" s="1"/>
  <c r="I48" i="23"/>
  <c r="H48" i="23"/>
  <c r="G48" i="23"/>
  <c r="O47" i="23"/>
  <c r="N47" i="23"/>
  <c r="M47" i="23"/>
  <c r="L47" i="23"/>
  <c r="J47" i="23"/>
  <c r="K47" i="23" s="1"/>
  <c r="I47" i="23"/>
  <c r="H47" i="23"/>
  <c r="G47" i="23"/>
  <c r="O46" i="23"/>
  <c r="N46" i="23"/>
  <c r="M46" i="23"/>
  <c r="L46" i="23"/>
  <c r="J46" i="23"/>
  <c r="K46" i="23" s="1"/>
  <c r="I46" i="23"/>
  <c r="H46" i="23"/>
  <c r="G46" i="23"/>
  <c r="O45" i="23"/>
  <c r="N45" i="23"/>
  <c r="M45" i="23"/>
  <c r="L45" i="23"/>
  <c r="J45" i="23"/>
  <c r="K45" i="23" s="1"/>
  <c r="I45" i="23"/>
  <c r="H45" i="23"/>
  <c r="G45" i="23"/>
  <c r="O44" i="23"/>
  <c r="N44" i="23"/>
  <c r="M44" i="23"/>
  <c r="L44" i="23"/>
  <c r="J44" i="23"/>
  <c r="K44" i="23" s="1"/>
  <c r="I44" i="23"/>
  <c r="H44" i="23"/>
  <c r="G44" i="23"/>
  <c r="P43" i="23"/>
  <c r="O43" i="23"/>
  <c r="N43" i="23"/>
  <c r="M43" i="23"/>
  <c r="L43" i="23"/>
  <c r="J43" i="23"/>
  <c r="K43" i="23" s="1"/>
  <c r="I43" i="23"/>
  <c r="H43" i="23"/>
  <c r="G43" i="23"/>
  <c r="O42" i="23"/>
  <c r="N42" i="23"/>
  <c r="M42" i="23"/>
  <c r="L42" i="23"/>
  <c r="J42" i="23"/>
  <c r="K42" i="23" s="1"/>
  <c r="I42" i="23"/>
  <c r="H42" i="23"/>
  <c r="G42" i="23"/>
  <c r="O41" i="23"/>
  <c r="N41" i="23"/>
  <c r="M41" i="23"/>
  <c r="L41" i="23"/>
  <c r="J41" i="23"/>
  <c r="K41" i="23" s="1"/>
  <c r="I41" i="23"/>
  <c r="H41" i="23"/>
  <c r="G41" i="23"/>
  <c r="O40" i="23"/>
  <c r="N40" i="23"/>
  <c r="M40" i="23"/>
  <c r="L40" i="23"/>
  <c r="J40" i="23"/>
  <c r="K40" i="23" s="1"/>
  <c r="I40" i="23"/>
  <c r="H40" i="23"/>
  <c r="G40" i="23"/>
  <c r="O39" i="23"/>
  <c r="N39" i="23"/>
  <c r="M39" i="23"/>
  <c r="L39" i="23"/>
  <c r="J39" i="23"/>
  <c r="K39" i="23" s="1"/>
  <c r="I39" i="23"/>
  <c r="H39" i="23"/>
  <c r="G39" i="23"/>
  <c r="P38" i="23"/>
  <c r="O38" i="23"/>
  <c r="N38" i="23"/>
  <c r="M38" i="23"/>
  <c r="L38" i="23"/>
  <c r="J38" i="23"/>
  <c r="K38" i="23" s="1"/>
  <c r="I38" i="23"/>
  <c r="H38" i="23"/>
  <c r="G38" i="23"/>
  <c r="O37" i="23"/>
  <c r="N37" i="23"/>
  <c r="M37" i="23"/>
  <c r="L37" i="23"/>
  <c r="J37" i="23"/>
  <c r="K37" i="23" s="1"/>
  <c r="I37" i="23"/>
  <c r="H37" i="23"/>
  <c r="G37" i="23"/>
  <c r="O36" i="23"/>
  <c r="N36" i="23"/>
  <c r="M36" i="23"/>
  <c r="L36" i="23"/>
  <c r="J36" i="23"/>
  <c r="K36" i="23" s="1"/>
  <c r="I36" i="23"/>
  <c r="H36" i="23"/>
  <c r="G36" i="23"/>
  <c r="O35" i="23"/>
  <c r="N35" i="23"/>
  <c r="M35" i="23"/>
  <c r="L35" i="23"/>
  <c r="J35" i="23"/>
  <c r="K35" i="23" s="1"/>
  <c r="I35" i="23"/>
  <c r="H35" i="23"/>
  <c r="G35" i="23"/>
  <c r="O34" i="23"/>
  <c r="N34" i="23"/>
  <c r="M34" i="23"/>
  <c r="L34" i="23"/>
  <c r="J34" i="23"/>
  <c r="K34" i="23" s="1"/>
  <c r="I34" i="23"/>
  <c r="H34" i="23"/>
  <c r="G34" i="23"/>
  <c r="P33" i="23"/>
  <c r="O33" i="23"/>
  <c r="N33" i="23"/>
  <c r="M33" i="23"/>
  <c r="L33" i="23"/>
  <c r="J33" i="23"/>
  <c r="K33" i="23" s="1"/>
  <c r="I33" i="23"/>
  <c r="H33" i="23"/>
  <c r="G33" i="23"/>
  <c r="O32" i="23"/>
  <c r="N32" i="23"/>
  <c r="M32" i="23"/>
  <c r="L32" i="23"/>
  <c r="J32" i="23"/>
  <c r="K32" i="23" s="1"/>
  <c r="I32" i="23"/>
  <c r="H32" i="23"/>
  <c r="G32" i="23"/>
  <c r="O31" i="23"/>
  <c r="N31" i="23"/>
  <c r="M31" i="23"/>
  <c r="L31" i="23"/>
  <c r="J31" i="23"/>
  <c r="K31" i="23" s="1"/>
  <c r="I31" i="23"/>
  <c r="H31" i="23"/>
  <c r="G31" i="23"/>
  <c r="O30" i="23"/>
  <c r="N30" i="23"/>
  <c r="M30" i="23"/>
  <c r="L30" i="23"/>
  <c r="J30" i="23"/>
  <c r="K30" i="23" s="1"/>
  <c r="I30" i="23"/>
  <c r="H30" i="23"/>
  <c r="G30" i="23"/>
  <c r="O29" i="23"/>
  <c r="N29" i="23"/>
  <c r="M29" i="23"/>
  <c r="L29" i="23"/>
  <c r="J29" i="23"/>
  <c r="K29" i="23" s="1"/>
  <c r="I29" i="23"/>
  <c r="H29" i="23"/>
  <c r="G29" i="23"/>
  <c r="P28" i="23"/>
  <c r="O28" i="23"/>
  <c r="N28" i="23"/>
  <c r="M28" i="23"/>
  <c r="L28" i="23"/>
  <c r="J28" i="23"/>
  <c r="K28" i="23" s="1"/>
  <c r="I28" i="23"/>
  <c r="H28" i="23"/>
  <c r="G28" i="23"/>
  <c r="O27" i="23"/>
  <c r="N27" i="23"/>
  <c r="M27" i="23"/>
  <c r="L27" i="23"/>
  <c r="J27" i="23"/>
  <c r="K27" i="23" s="1"/>
  <c r="I27" i="23"/>
  <c r="H27" i="23"/>
  <c r="G27" i="23"/>
  <c r="O26" i="23"/>
  <c r="N26" i="23"/>
  <c r="M26" i="23"/>
  <c r="L26" i="23"/>
  <c r="J26" i="23"/>
  <c r="K26" i="23" s="1"/>
  <c r="I26" i="23"/>
  <c r="H26" i="23"/>
  <c r="G26" i="23"/>
  <c r="O25" i="23"/>
  <c r="N25" i="23"/>
  <c r="M25" i="23"/>
  <c r="L25" i="23"/>
  <c r="J25" i="23"/>
  <c r="K25" i="23" s="1"/>
  <c r="I25" i="23"/>
  <c r="H25" i="23"/>
  <c r="G25" i="23"/>
  <c r="O24" i="23"/>
  <c r="N24" i="23"/>
  <c r="M24" i="23"/>
  <c r="L24" i="23"/>
  <c r="J24" i="23"/>
  <c r="K24" i="23" s="1"/>
  <c r="I24" i="23"/>
  <c r="H24" i="23"/>
  <c r="G24" i="23"/>
  <c r="P23" i="23"/>
  <c r="O23" i="23"/>
  <c r="N23" i="23"/>
  <c r="M23" i="23"/>
  <c r="L23" i="23"/>
  <c r="J23" i="23"/>
  <c r="K23" i="23" s="1"/>
  <c r="I23" i="23"/>
  <c r="H23" i="23"/>
  <c r="G23" i="23"/>
  <c r="O22" i="23"/>
  <c r="N22" i="23"/>
  <c r="M22" i="23"/>
  <c r="L22" i="23"/>
  <c r="J22" i="23"/>
  <c r="K22" i="23" s="1"/>
  <c r="I22" i="23"/>
  <c r="H22" i="23"/>
  <c r="G22" i="23"/>
  <c r="O21" i="23"/>
  <c r="N21" i="23"/>
  <c r="M21" i="23"/>
  <c r="L21" i="23"/>
  <c r="J21" i="23"/>
  <c r="K21" i="23" s="1"/>
  <c r="I21" i="23"/>
  <c r="H21" i="23"/>
  <c r="G21" i="23"/>
  <c r="O20" i="23"/>
  <c r="N20" i="23"/>
  <c r="M20" i="23"/>
  <c r="L20" i="23"/>
  <c r="J20" i="23"/>
  <c r="K20" i="23" s="1"/>
  <c r="I20" i="23"/>
  <c r="H20" i="23"/>
  <c r="G20" i="23"/>
  <c r="O19" i="23"/>
  <c r="N19" i="23"/>
  <c r="M19" i="23"/>
  <c r="L19" i="23"/>
  <c r="J19" i="23"/>
  <c r="K19" i="23" s="1"/>
  <c r="I19" i="23"/>
  <c r="H19" i="23"/>
  <c r="G19" i="23"/>
  <c r="P18" i="23"/>
  <c r="O18" i="23"/>
  <c r="N18" i="23"/>
  <c r="M18" i="23"/>
  <c r="L18" i="23"/>
  <c r="J18" i="23"/>
  <c r="K18" i="23" s="1"/>
  <c r="I18" i="23"/>
  <c r="H18" i="23"/>
  <c r="G18" i="23"/>
  <c r="O17" i="23"/>
  <c r="N17" i="23"/>
  <c r="M17" i="23"/>
  <c r="L17" i="23"/>
  <c r="J17" i="23"/>
  <c r="K17" i="23" s="1"/>
  <c r="I17" i="23"/>
  <c r="H17" i="23"/>
  <c r="G17" i="23"/>
  <c r="O16" i="23"/>
  <c r="N16" i="23"/>
  <c r="M16" i="23"/>
  <c r="L16" i="23"/>
  <c r="J16" i="23"/>
  <c r="K16" i="23" s="1"/>
  <c r="I16" i="23"/>
  <c r="H16" i="23"/>
  <c r="G16" i="23"/>
  <c r="O15" i="23"/>
  <c r="N15" i="23"/>
  <c r="M15" i="23"/>
  <c r="L15" i="23"/>
  <c r="J15" i="23"/>
  <c r="K15" i="23" s="1"/>
  <c r="I15" i="23"/>
  <c r="H15" i="23"/>
  <c r="G15" i="23"/>
  <c r="O14" i="23"/>
  <c r="N14" i="23"/>
  <c r="M14" i="23"/>
  <c r="L14" i="23"/>
  <c r="J14" i="23"/>
  <c r="K14" i="23" s="1"/>
  <c r="I14" i="23"/>
  <c r="H14" i="23"/>
  <c r="G14" i="23"/>
  <c r="P13" i="23"/>
  <c r="O13" i="23"/>
  <c r="N13" i="23"/>
  <c r="M13" i="23"/>
  <c r="L13" i="23"/>
  <c r="J13" i="23"/>
  <c r="K13" i="23" s="1"/>
  <c r="I13" i="23"/>
  <c r="H13" i="23"/>
  <c r="G13" i="23"/>
  <c r="O12" i="23"/>
  <c r="N12" i="23"/>
  <c r="M12" i="23"/>
  <c r="L12" i="23"/>
  <c r="J12" i="23"/>
  <c r="K12" i="23" s="1"/>
  <c r="I12" i="23"/>
  <c r="H12" i="23"/>
  <c r="G12" i="23"/>
  <c r="O11" i="23"/>
  <c r="N11" i="23"/>
  <c r="M11" i="23"/>
  <c r="L11" i="23"/>
  <c r="J11" i="23"/>
  <c r="K11" i="23" s="1"/>
  <c r="I11" i="23"/>
  <c r="H11" i="23"/>
  <c r="G11" i="23"/>
  <c r="O10" i="23"/>
  <c r="N10" i="23"/>
  <c r="M10" i="23"/>
  <c r="L10" i="23"/>
  <c r="J10" i="23"/>
  <c r="K10" i="23" s="1"/>
  <c r="I10" i="23"/>
  <c r="H10" i="23"/>
  <c r="G10" i="23"/>
  <c r="O9" i="23"/>
  <c r="N9" i="23"/>
  <c r="M9" i="23"/>
  <c r="L9" i="23"/>
  <c r="J9" i="23"/>
  <c r="K9" i="23" s="1"/>
  <c r="I9" i="23"/>
  <c r="H9" i="23"/>
  <c r="G9" i="23"/>
  <c r="P8" i="23"/>
  <c r="O8" i="23"/>
  <c r="N8" i="23"/>
  <c r="M8" i="23"/>
  <c r="L8" i="23"/>
  <c r="J8" i="23"/>
  <c r="K8" i="23" s="1"/>
  <c r="I8" i="23"/>
  <c r="H8" i="23"/>
  <c r="G8" i="23"/>
  <c r="O7" i="23"/>
  <c r="N7" i="23"/>
  <c r="M7" i="23"/>
  <c r="L7" i="23"/>
  <c r="J7" i="23"/>
  <c r="K7" i="23" s="1"/>
  <c r="I7" i="23"/>
  <c r="H7" i="23"/>
  <c r="G7" i="23"/>
  <c r="O6" i="23"/>
  <c r="N6" i="23"/>
  <c r="M6" i="23"/>
  <c r="L6" i="23"/>
  <c r="J6" i="23"/>
  <c r="K6" i="23" s="1"/>
  <c r="I6" i="23"/>
  <c r="H6" i="23"/>
  <c r="G6" i="23"/>
  <c r="O5" i="23"/>
  <c r="N5" i="23"/>
  <c r="M5" i="23"/>
  <c r="L5" i="23"/>
  <c r="J5" i="23"/>
  <c r="K5" i="23" s="1"/>
  <c r="I5" i="23"/>
  <c r="H5" i="23"/>
  <c r="G5" i="23"/>
  <c r="AD57" i="23"/>
  <c r="N2" i="22"/>
  <c r="N5" i="22"/>
  <c r="N4" i="22"/>
  <c r="N3" i="22"/>
  <c r="M5" i="22"/>
  <c r="M4" i="22"/>
  <c r="M3" i="22"/>
  <c r="M2" i="22"/>
  <c r="T4" i="23"/>
  <c r="P19" i="23"/>
  <c r="P16" i="23"/>
  <c r="P49" i="23"/>
  <c r="P90" i="23"/>
  <c r="P216" i="23"/>
  <c r="P145" i="23"/>
  <c r="P82" i="23"/>
  <c r="P29" i="23"/>
  <c r="P140" i="23"/>
  <c r="P39" i="23"/>
  <c r="P222" i="23"/>
  <c r="P166" i="23"/>
  <c r="P179" i="23"/>
  <c r="P91" i="23"/>
  <c r="P14" i="23"/>
  <c r="P164" i="23"/>
  <c r="P239" i="23"/>
  <c r="P191" i="23"/>
  <c r="P217" i="23"/>
  <c r="P234" i="23"/>
  <c r="P37" i="23"/>
  <c r="P80" i="23"/>
  <c r="P174" i="23"/>
  <c r="P180" i="23"/>
  <c r="P195" i="23"/>
  <c r="P225" i="23"/>
  <c r="P92" i="23"/>
  <c r="P96" i="23"/>
  <c r="P74" i="23"/>
  <c r="P142" i="23"/>
  <c r="P86" i="23"/>
  <c r="P35" i="23"/>
  <c r="P157" i="23"/>
  <c r="P10" i="23"/>
  <c r="P116" i="23"/>
  <c r="P214" i="23"/>
  <c r="P227" i="23"/>
  <c r="P112" i="23"/>
  <c r="P134" i="23"/>
  <c r="P26" i="23"/>
  <c r="P141" i="23"/>
  <c r="P107" i="23"/>
  <c r="P34" i="23"/>
  <c r="P186" i="23"/>
  <c r="P117" i="23"/>
  <c r="P240" i="23"/>
  <c r="P127" i="23"/>
  <c r="P44" i="23"/>
  <c r="P211" i="23"/>
  <c r="P85" i="23"/>
  <c r="P232" i="23"/>
  <c r="P167" i="23"/>
  <c r="P129" i="23"/>
  <c r="P15" i="23"/>
  <c r="P70" i="23"/>
  <c r="P65" i="23"/>
  <c r="P152" i="23"/>
  <c r="P50" i="23"/>
  <c r="P221" i="23"/>
  <c r="P22" i="23"/>
  <c r="P224" i="23"/>
  <c r="P94" i="23"/>
  <c r="P79" i="23"/>
  <c r="P25" i="23"/>
  <c r="P122" i="23"/>
  <c r="P59" i="23"/>
  <c r="P89" i="23"/>
  <c r="P204" i="23"/>
  <c r="P32" i="23"/>
  <c r="P69" i="23"/>
  <c r="P190" i="23"/>
  <c r="P52" i="23"/>
  <c r="P219" i="23"/>
  <c r="P194" i="23"/>
  <c r="P209" i="23"/>
  <c r="P124" i="23"/>
  <c r="P199" i="23"/>
  <c r="P230" i="23"/>
  <c r="P100" i="23"/>
  <c r="P36" i="23"/>
  <c r="P46" i="23"/>
  <c r="P17" i="23"/>
  <c r="P115" i="23"/>
  <c r="P144" i="23"/>
  <c r="P84" i="23"/>
  <c r="P64" i="23"/>
  <c r="P5" i="23"/>
  <c r="P87" i="23"/>
  <c r="P189" i="23"/>
  <c r="P182" i="23"/>
  <c r="P220" i="23"/>
  <c r="P172" i="23"/>
  <c r="P162" i="23"/>
  <c r="P212" i="23"/>
  <c r="P196" i="23"/>
  <c r="P12" i="23"/>
  <c r="P21" i="23"/>
  <c r="P207" i="23"/>
  <c r="P202" i="23"/>
  <c r="P137" i="23"/>
  <c r="P176" i="23"/>
  <c r="P197" i="23"/>
  <c r="P165" i="23"/>
  <c r="P192" i="23"/>
  <c r="P146" i="23"/>
  <c r="P61" i="23"/>
  <c r="P185" i="23"/>
  <c r="P226" i="23"/>
  <c r="P130" i="23"/>
  <c r="P114" i="23"/>
  <c r="P160" i="23"/>
  <c r="P184" i="23"/>
  <c r="P47" i="23"/>
  <c r="P169" i="23"/>
  <c r="P181" i="23"/>
  <c r="P76" i="23"/>
  <c r="P205" i="23"/>
  <c r="P201" i="23"/>
  <c r="P235" i="23"/>
  <c r="P99" i="23"/>
  <c r="P66" i="23"/>
  <c r="P139" i="23"/>
  <c r="P155" i="23"/>
  <c r="P109" i="23"/>
  <c r="P54" i="23"/>
  <c r="P215" i="23"/>
  <c r="P106" i="23"/>
  <c r="P210" i="23"/>
  <c r="AE7" i="23"/>
  <c r="P119" i="23"/>
  <c r="P149" i="23"/>
  <c r="AE6" i="23"/>
  <c r="P67" i="23"/>
  <c r="P71" i="23"/>
  <c r="P110" i="23"/>
  <c r="J5" i="22"/>
  <c r="I5" i="22"/>
  <c r="H5" i="22"/>
  <c r="G5" i="22"/>
  <c r="E5" i="22"/>
  <c r="F5" i="22" s="1"/>
  <c r="D5" i="22"/>
  <c r="C5" i="22"/>
  <c r="B5" i="22"/>
  <c r="K5" i="22" s="1"/>
  <c r="P11" i="23" s="1"/>
  <c r="J4" i="22"/>
  <c r="I4" i="22"/>
  <c r="H4" i="22"/>
  <c r="G4" i="22"/>
  <c r="E4" i="22"/>
  <c r="F4" i="22" s="1"/>
  <c r="D4" i="22"/>
  <c r="C4" i="22"/>
  <c r="B4" i="22"/>
  <c r="K4" i="22" s="1"/>
  <c r="P104" i="23" s="1"/>
  <c r="J3" i="22"/>
  <c r="I3" i="22"/>
  <c r="H3" i="22"/>
  <c r="G3" i="22"/>
  <c r="E3" i="22"/>
  <c r="F3" i="22" s="1"/>
  <c r="D3" i="22"/>
  <c r="C3" i="22"/>
  <c r="B3" i="22"/>
  <c r="K3" i="22" s="1"/>
  <c r="P20" i="23" s="1"/>
  <c r="W4" i="22"/>
  <c r="V4" i="22"/>
  <c r="AF3" i="23" a="1"/>
  <c r="L219" i="22" l="1"/>
  <c r="AO4" i="89"/>
  <c r="AK4" i="89"/>
  <c r="AG4" i="89"/>
  <c r="AC4" i="89"/>
  <c r="Y4" i="89"/>
  <c r="U4" i="89"/>
  <c r="Q4" i="89"/>
  <c r="M4" i="89"/>
  <c r="I4" i="89"/>
  <c r="E4" i="89"/>
  <c r="AO3" i="89"/>
  <c r="AK3" i="89"/>
  <c r="AG3" i="89"/>
  <c r="AC3" i="89"/>
  <c r="Y3" i="89"/>
  <c r="U3" i="89"/>
  <c r="Q3" i="89"/>
  <c r="M3" i="89"/>
  <c r="I3" i="89"/>
  <c r="E3" i="89"/>
  <c r="AO28" i="85"/>
  <c r="AK28" i="85"/>
  <c r="AG28" i="85"/>
  <c r="AC28" i="85"/>
  <c r="Y28" i="85"/>
  <c r="U28" i="85"/>
  <c r="Q28" i="85"/>
  <c r="M28" i="85"/>
  <c r="I28" i="85"/>
  <c r="E28" i="85"/>
  <c r="AO27" i="85"/>
  <c r="AK27" i="85"/>
  <c r="AG27" i="85"/>
  <c r="AC27" i="85"/>
  <c r="Y27" i="85"/>
  <c r="U27" i="85"/>
  <c r="Q27" i="85"/>
  <c r="M27" i="85"/>
  <c r="I27" i="85"/>
  <c r="E27" i="85"/>
  <c r="AO26" i="85"/>
  <c r="AK26" i="85"/>
  <c r="AG26" i="85"/>
  <c r="AC26" i="85"/>
  <c r="Y26" i="85"/>
  <c r="U26" i="85"/>
  <c r="Q26" i="85"/>
  <c r="M26" i="85"/>
  <c r="I26" i="85"/>
  <c r="E26" i="85"/>
  <c r="Z4" i="89"/>
  <c r="N4" i="89"/>
  <c r="F4" i="89"/>
  <c r="AD3" i="89"/>
  <c r="V3" i="89"/>
  <c r="N3" i="89"/>
  <c r="Z28" i="85"/>
  <c r="R28" i="85"/>
  <c r="B28" i="85"/>
  <c r="V27" i="85"/>
  <c r="J27" i="85"/>
  <c r="B27" i="85"/>
  <c r="AD26" i="85"/>
  <c r="V26" i="85"/>
  <c r="J26" i="85"/>
  <c r="F26" i="85"/>
  <c r="AJ4" i="89"/>
  <c r="AF4" i="89"/>
  <c r="AB4" i="89"/>
  <c r="X4" i="89"/>
  <c r="T4" i="89"/>
  <c r="P4" i="89"/>
  <c r="L4" i="89"/>
  <c r="H4" i="89"/>
  <c r="D4" i="89"/>
  <c r="AJ3" i="89"/>
  <c r="AF3" i="89"/>
  <c r="AB3" i="89"/>
  <c r="X3" i="89"/>
  <c r="T3" i="89"/>
  <c r="P3" i="89"/>
  <c r="L3" i="89"/>
  <c r="H3" i="89"/>
  <c r="D3" i="89"/>
  <c r="AJ28" i="85"/>
  <c r="AF28" i="85"/>
  <c r="AB28" i="85"/>
  <c r="X28" i="85"/>
  <c r="T28" i="85"/>
  <c r="P28" i="85"/>
  <c r="L28" i="85"/>
  <c r="H28" i="85"/>
  <c r="D28" i="85"/>
  <c r="AJ27" i="85"/>
  <c r="AF27" i="85"/>
  <c r="AB27" i="85"/>
  <c r="X27" i="85"/>
  <c r="T27" i="85"/>
  <c r="P27" i="85"/>
  <c r="L27" i="85"/>
  <c r="H27" i="85"/>
  <c r="D27" i="85"/>
  <c r="AJ26" i="85"/>
  <c r="AF26" i="85"/>
  <c r="AB26" i="85"/>
  <c r="X26" i="85"/>
  <c r="T26" i="85"/>
  <c r="P26" i="85"/>
  <c r="L26" i="85"/>
  <c r="H26" i="85"/>
  <c r="D26" i="85"/>
  <c r="V4" i="89"/>
  <c r="J4" i="89"/>
  <c r="B4" i="89"/>
  <c r="AH3" i="89"/>
  <c r="Z3" i="89"/>
  <c r="J3" i="89"/>
  <c r="B3" i="89"/>
  <c r="AH28" i="85"/>
  <c r="V28" i="85"/>
  <c r="N28" i="85"/>
  <c r="F28" i="85"/>
  <c r="AH27" i="85"/>
  <c r="Z27" i="85"/>
  <c r="R27" i="85"/>
  <c r="F27" i="85"/>
  <c r="AH26" i="85"/>
  <c r="Z26" i="85"/>
  <c r="N26" i="85"/>
  <c r="B26" i="85"/>
  <c r="AM4" i="89"/>
  <c r="AI4" i="89"/>
  <c r="AE4" i="89"/>
  <c r="AA4" i="89"/>
  <c r="W4" i="89"/>
  <c r="S4" i="89"/>
  <c r="O4" i="89"/>
  <c r="K4" i="89"/>
  <c r="G4" i="89"/>
  <c r="C4" i="89"/>
  <c r="AM3" i="89"/>
  <c r="AI3" i="89"/>
  <c r="AE3" i="89"/>
  <c r="AA3" i="89"/>
  <c r="W3" i="89"/>
  <c r="S3" i="89"/>
  <c r="O3" i="89"/>
  <c r="K3" i="89"/>
  <c r="G3" i="89"/>
  <c r="C3" i="89"/>
  <c r="AM28" i="85"/>
  <c r="AI28" i="85"/>
  <c r="AE28" i="85"/>
  <c r="AA28" i="85"/>
  <c r="W28" i="85"/>
  <c r="S28" i="85"/>
  <c r="O28" i="85"/>
  <c r="K28" i="85"/>
  <c r="G28" i="85"/>
  <c r="C28" i="85"/>
  <c r="AM27" i="85"/>
  <c r="AI27" i="85"/>
  <c r="AE27" i="85"/>
  <c r="AA27" i="85"/>
  <c r="W27" i="85"/>
  <c r="S27" i="85"/>
  <c r="O27" i="85"/>
  <c r="K27" i="85"/>
  <c r="G27" i="85"/>
  <c r="C27" i="85"/>
  <c r="AM26" i="85"/>
  <c r="AI26" i="85"/>
  <c r="AE26" i="85"/>
  <c r="AA26" i="85"/>
  <c r="W26" i="85"/>
  <c r="S26" i="85"/>
  <c r="O26" i="85"/>
  <c r="K26" i="85"/>
  <c r="G26" i="85"/>
  <c r="C26" i="85"/>
  <c r="AD4" i="89"/>
  <c r="R4" i="89"/>
  <c r="R3" i="89"/>
  <c r="F3" i="89"/>
  <c r="AD28" i="85"/>
  <c r="J28" i="85"/>
  <c r="AD27" i="85"/>
  <c r="N27" i="85"/>
  <c r="R26" i="85"/>
  <c r="AH4" i="89"/>
  <c r="L215" i="22"/>
  <c r="L211" i="22"/>
  <c r="L207" i="22"/>
  <c r="L203" i="22"/>
  <c r="L199" i="22"/>
  <c r="L195" i="22"/>
  <c r="L191" i="22"/>
  <c r="L187" i="22"/>
  <c r="L183" i="22"/>
  <c r="L179" i="22"/>
  <c r="L175" i="22"/>
  <c r="L171" i="22"/>
  <c r="L167" i="22"/>
  <c r="L163" i="22"/>
  <c r="L159" i="22"/>
  <c r="L155" i="22"/>
  <c r="L151" i="22"/>
  <c r="L147" i="22"/>
  <c r="L143" i="22"/>
  <c r="L139" i="22"/>
  <c r="L135" i="22"/>
  <c r="L131" i="22"/>
  <c r="L127" i="22"/>
  <c r="L123" i="22"/>
  <c r="L119" i="22"/>
  <c r="L115" i="22"/>
  <c r="L111" i="22"/>
  <c r="L107" i="22"/>
  <c r="L103" i="22"/>
  <c r="L99" i="22"/>
  <c r="L95" i="22"/>
  <c r="L91" i="22"/>
  <c r="L87" i="22"/>
  <c r="L83" i="22"/>
  <c r="L79" i="22"/>
  <c r="L75" i="22"/>
  <c r="L71" i="22"/>
  <c r="L67" i="22"/>
  <c r="L63" i="22"/>
  <c r="L59" i="22"/>
  <c r="L55" i="22"/>
  <c r="L51" i="22"/>
  <c r="L47" i="22"/>
  <c r="L43" i="22"/>
  <c r="L39" i="22"/>
  <c r="L35" i="22"/>
  <c r="L31" i="22"/>
  <c r="L27" i="22"/>
  <c r="L23" i="22"/>
  <c r="L19" i="22"/>
  <c r="L15" i="22"/>
  <c r="L11" i="22"/>
  <c r="L7" i="22"/>
  <c r="L218" i="22"/>
  <c r="L202" i="22"/>
  <c r="L198" i="22"/>
  <c r="L186" i="22"/>
  <c r="L178" i="22"/>
  <c r="L170" i="22"/>
  <c r="L162" i="22"/>
  <c r="L146" i="22"/>
  <c r="L134" i="22"/>
  <c r="L122" i="22"/>
  <c r="L114" i="22"/>
  <c r="L106" i="22"/>
  <c r="L98" i="22"/>
  <c r="L86" i="22"/>
  <c r="L78" i="22"/>
  <c r="L70" i="22"/>
  <c r="L62" i="22"/>
  <c r="L50" i="22"/>
  <c r="L42" i="22"/>
  <c r="L30" i="22"/>
  <c r="L26" i="22"/>
  <c r="L10" i="22"/>
  <c r="L216" i="22"/>
  <c r="L212" i="22"/>
  <c r="L208" i="22"/>
  <c r="L204" i="22"/>
  <c r="L200" i="22"/>
  <c r="L196" i="22"/>
  <c r="L192" i="22"/>
  <c r="L188" i="22"/>
  <c r="L184" i="22"/>
  <c r="L180" i="22"/>
  <c r="L176" i="22"/>
  <c r="L172" i="22"/>
  <c r="L168" i="22"/>
  <c r="L164" i="22"/>
  <c r="L160" i="22"/>
  <c r="L156" i="22"/>
  <c r="L152" i="22"/>
  <c r="L148" i="22"/>
  <c r="L144" i="22"/>
  <c r="L140" i="22"/>
  <c r="L136" i="22"/>
  <c r="L132" i="22"/>
  <c r="L128" i="22"/>
  <c r="L124" i="22"/>
  <c r="L120" i="22"/>
  <c r="L116" i="22"/>
  <c r="L112" i="22"/>
  <c r="L108" i="22"/>
  <c r="L104" i="22"/>
  <c r="L100" i="22"/>
  <c r="L96" i="22"/>
  <c r="L92" i="22"/>
  <c r="L88" i="22"/>
  <c r="L84" i="22"/>
  <c r="L80" i="22"/>
  <c r="L76" i="22"/>
  <c r="L72" i="22"/>
  <c r="L68" i="22"/>
  <c r="L64" i="22"/>
  <c r="L60" i="22"/>
  <c r="L56" i="22"/>
  <c r="L52" i="22"/>
  <c r="L48" i="22"/>
  <c r="L44" i="22"/>
  <c r="L40" i="22"/>
  <c r="L36" i="22"/>
  <c r="L32" i="22"/>
  <c r="L28" i="22"/>
  <c r="L24" i="22"/>
  <c r="L20" i="22"/>
  <c r="L16" i="22"/>
  <c r="L12" i="22"/>
  <c r="L8" i="22"/>
  <c r="L210" i="22"/>
  <c r="L194" i="22"/>
  <c r="L166" i="22"/>
  <c r="L150" i="22"/>
  <c r="L130" i="22"/>
  <c r="L110" i="22"/>
  <c r="L94" i="22"/>
  <c r="L74" i="22"/>
  <c r="L58" i="22"/>
  <c r="L38" i="22"/>
  <c r="L18" i="22"/>
  <c r="L217" i="22"/>
  <c r="L213" i="22"/>
  <c r="L209" i="22"/>
  <c r="L205" i="22"/>
  <c r="L201" i="22"/>
  <c r="L197" i="22"/>
  <c r="L193" i="22"/>
  <c r="L189" i="22"/>
  <c r="L185" i="22"/>
  <c r="L181" i="22"/>
  <c r="L177" i="22"/>
  <c r="L173" i="22"/>
  <c r="L169" i="22"/>
  <c r="L165" i="22"/>
  <c r="L161" i="22"/>
  <c r="L157" i="22"/>
  <c r="L153" i="22"/>
  <c r="L149" i="22"/>
  <c r="L145" i="22"/>
  <c r="L141" i="22"/>
  <c r="L137" i="22"/>
  <c r="L133" i="22"/>
  <c r="L129" i="22"/>
  <c r="L125" i="22"/>
  <c r="L121" i="22"/>
  <c r="L117" i="22"/>
  <c r="L113" i="22"/>
  <c r="L109" i="22"/>
  <c r="L105" i="22"/>
  <c r="L101" i="22"/>
  <c r="L97" i="22"/>
  <c r="L93" i="22"/>
  <c r="L89" i="22"/>
  <c r="L85" i="22"/>
  <c r="L81" i="22"/>
  <c r="L77" i="22"/>
  <c r="L73" i="22"/>
  <c r="L69" i="22"/>
  <c r="L65" i="22"/>
  <c r="L61" i="22"/>
  <c r="L57" i="22"/>
  <c r="L53" i="22"/>
  <c r="L49" i="22"/>
  <c r="L45" i="22"/>
  <c r="L41" i="22"/>
  <c r="L37" i="22"/>
  <c r="L33" i="22"/>
  <c r="L29" i="22"/>
  <c r="L25" i="22"/>
  <c r="L21" i="22"/>
  <c r="L17" i="22"/>
  <c r="L13" i="22"/>
  <c r="L9" i="22"/>
  <c r="L214" i="22"/>
  <c r="L206" i="22"/>
  <c r="L190" i="22"/>
  <c r="L182" i="22"/>
  <c r="L174" i="22"/>
  <c r="L158" i="22"/>
  <c r="L154" i="22"/>
  <c r="L142" i="22"/>
  <c r="L138" i="22"/>
  <c r="L126" i="22"/>
  <c r="L118" i="22"/>
  <c r="L102" i="22"/>
  <c r="L90" i="22"/>
  <c r="L82" i="22"/>
  <c r="L66" i="22"/>
  <c r="L54" i="22"/>
  <c r="L46" i="22"/>
  <c r="L34" i="22"/>
  <c r="L22" i="22"/>
  <c r="L14" i="22"/>
  <c r="L6" i="22"/>
  <c r="P170" i="23"/>
  <c r="AE5" i="23"/>
  <c r="P154" i="23"/>
  <c r="P9" i="23"/>
  <c r="V11" i="84"/>
  <c r="P125" i="23"/>
  <c r="P177" i="23"/>
  <c r="P175" i="23"/>
  <c r="P132" i="23"/>
  <c r="P206" i="23"/>
  <c r="P105" i="23"/>
  <c r="P150" i="23"/>
  <c r="P159" i="23"/>
  <c r="P156" i="23"/>
  <c r="P229" i="23"/>
  <c r="P171" i="23"/>
  <c r="P187" i="23"/>
  <c r="P200" i="23"/>
  <c r="P136" i="23"/>
  <c r="P95" i="23"/>
  <c r="P120" i="23"/>
  <c r="P126" i="23"/>
  <c r="P151" i="23"/>
  <c r="P161" i="23"/>
  <c r="P135" i="23"/>
  <c r="P102" i="23"/>
  <c r="P147" i="23"/>
  <c r="P97" i="23"/>
  <c r="P56" i="23"/>
  <c r="P60" i="23"/>
  <c r="P72" i="23"/>
  <c r="P77" i="23"/>
  <c r="P75" i="23"/>
  <c r="P30" i="23"/>
  <c r="P40" i="23"/>
  <c r="P31" i="23"/>
  <c r="P51" i="23"/>
  <c r="P6" i="23"/>
  <c r="P41" i="23"/>
  <c r="P24" i="23"/>
  <c r="P45" i="23"/>
  <c r="P7" i="23"/>
  <c r="P131" i="23"/>
  <c r="F20" i="81"/>
  <c r="N20" i="81"/>
  <c r="L2" i="22"/>
  <c r="I5" i="85"/>
  <c r="M20" i="83"/>
  <c r="L3" i="22"/>
  <c r="AI3" i="84"/>
  <c r="L5" i="22"/>
  <c r="E20" i="81"/>
  <c r="I20" i="81"/>
  <c r="M20" i="81"/>
  <c r="E13" i="81"/>
  <c r="I13" i="81"/>
  <c r="M13" i="81"/>
  <c r="K4" i="83"/>
  <c r="AF26" i="83"/>
  <c r="AD12" i="83"/>
  <c r="T13" i="84"/>
  <c r="AA4" i="83"/>
  <c r="M18" i="83"/>
  <c r="C3" i="83"/>
  <c r="C5" i="83"/>
  <c r="F11" i="83"/>
  <c r="F13" i="83"/>
  <c r="AC18" i="83"/>
  <c r="AC20" i="83"/>
  <c r="H27" i="83"/>
  <c r="S5" i="84"/>
  <c r="F13" i="81"/>
  <c r="J13" i="81"/>
  <c r="N13" i="81"/>
  <c r="S3" i="83"/>
  <c r="S5" i="83"/>
  <c r="V11" i="83"/>
  <c r="V13" i="83"/>
  <c r="E19" i="83"/>
  <c r="X27" i="83"/>
  <c r="L20" i="84"/>
  <c r="AI3" i="83"/>
  <c r="AI5" i="83"/>
  <c r="N12" i="83"/>
  <c r="U19" i="83"/>
  <c r="P26" i="83"/>
  <c r="Q28" i="83"/>
  <c r="E5" i="81"/>
  <c r="I5" i="81"/>
  <c r="M5" i="81"/>
  <c r="AO28" i="81"/>
  <c r="AG28" i="81"/>
  <c r="AC28" i="81"/>
  <c r="Y28" i="81"/>
  <c r="U28" i="81"/>
  <c r="Q28" i="81"/>
  <c r="M28" i="81"/>
  <c r="I28" i="81"/>
  <c r="E28" i="81"/>
  <c r="AO27" i="81"/>
  <c r="AK27" i="81"/>
  <c r="AG27" i="81"/>
  <c r="AC27" i="81"/>
  <c r="Y27" i="81"/>
  <c r="U27" i="81"/>
  <c r="Q27" i="81"/>
  <c r="M27" i="81"/>
  <c r="I27" i="81"/>
  <c r="E27" i="81"/>
  <c r="AO26" i="81"/>
  <c r="AG26" i="81"/>
  <c r="AC26" i="81"/>
  <c r="Y26" i="81"/>
  <c r="U26" i="81"/>
  <c r="Q26" i="81"/>
  <c r="M26" i="81"/>
  <c r="I26" i="81"/>
  <c r="E26" i="81"/>
  <c r="F27" i="81"/>
  <c r="AH26" i="81"/>
  <c r="V26" i="81"/>
  <c r="N26" i="81"/>
  <c r="F26" i="81"/>
  <c r="AF28" i="81"/>
  <c r="AB28" i="81"/>
  <c r="X28" i="81"/>
  <c r="T28" i="81"/>
  <c r="P28" i="81"/>
  <c r="L28" i="81"/>
  <c r="H28" i="81"/>
  <c r="D28" i="81"/>
  <c r="AJ27" i="81"/>
  <c r="AF27" i="81"/>
  <c r="AB27" i="81"/>
  <c r="X27" i="81"/>
  <c r="T27" i="81"/>
  <c r="P27" i="81"/>
  <c r="L27" i="81"/>
  <c r="H27" i="81"/>
  <c r="D27" i="81"/>
  <c r="AF26" i="81"/>
  <c r="AB26" i="81"/>
  <c r="X26" i="81"/>
  <c r="T26" i="81"/>
  <c r="P26" i="81"/>
  <c r="L26" i="81"/>
  <c r="H26" i="81"/>
  <c r="D26" i="81"/>
  <c r="J28" i="81"/>
  <c r="B28" i="81"/>
  <c r="AH27" i="81"/>
  <c r="Z27" i="81"/>
  <c r="R27" i="81"/>
  <c r="J27" i="81"/>
  <c r="Z26" i="81"/>
  <c r="J26" i="81"/>
  <c r="B26" i="81"/>
  <c r="AE28" i="81"/>
  <c r="AA28" i="81"/>
  <c r="W28" i="81"/>
  <c r="S28" i="81"/>
  <c r="O28" i="81"/>
  <c r="K28" i="81"/>
  <c r="G28" i="81"/>
  <c r="C28" i="81"/>
  <c r="AM27" i="81"/>
  <c r="AI27" i="81"/>
  <c r="AE27" i="81"/>
  <c r="AA27" i="81"/>
  <c r="W27" i="81"/>
  <c r="S27" i="81"/>
  <c r="O27" i="81"/>
  <c r="K27" i="81"/>
  <c r="G27" i="81"/>
  <c r="C27" i="81"/>
  <c r="AE26" i="81"/>
  <c r="AA26" i="81"/>
  <c r="W26" i="81"/>
  <c r="S26" i="81"/>
  <c r="O26" i="81"/>
  <c r="K26" i="81"/>
  <c r="G26" i="81"/>
  <c r="C26" i="81"/>
  <c r="AH28" i="81"/>
  <c r="AD28" i="81"/>
  <c r="Z28" i="81"/>
  <c r="V28" i="81"/>
  <c r="R28" i="81"/>
  <c r="N28" i="81"/>
  <c r="F28" i="81"/>
  <c r="AD27" i="81"/>
  <c r="V27" i="81"/>
  <c r="N27" i="81"/>
  <c r="B27" i="81"/>
  <c r="AD26" i="81"/>
  <c r="R26" i="81"/>
  <c r="AH20" i="85"/>
  <c r="AD20" i="85"/>
  <c r="Z20" i="85"/>
  <c r="V20" i="85"/>
  <c r="R20" i="85"/>
  <c r="N20" i="85"/>
  <c r="J20" i="85"/>
  <c r="F20" i="85"/>
  <c r="B20" i="85"/>
  <c r="AH19" i="85"/>
  <c r="AD19" i="85"/>
  <c r="Z19" i="85"/>
  <c r="V19" i="85"/>
  <c r="R19" i="85"/>
  <c r="N19" i="85"/>
  <c r="J19" i="85"/>
  <c r="F19" i="85"/>
  <c r="B19" i="85"/>
  <c r="AH18" i="85"/>
  <c r="AD18" i="85"/>
  <c r="Z18" i="85"/>
  <c r="V18" i="85"/>
  <c r="R18" i="85"/>
  <c r="N18" i="85"/>
  <c r="J18" i="85"/>
  <c r="F18" i="85"/>
  <c r="B18" i="85"/>
  <c r="AE13" i="85"/>
  <c r="AA13" i="85"/>
  <c r="W13" i="85"/>
  <c r="S13" i="85"/>
  <c r="O13" i="85"/>
  <c r="K13" i="85"/>
  <c r="G13" i="85"/>
  <c r="C13" i="85"/>
  <c r="AE12" i="85"/>
  <c r="AA12" i="85"/>
  <c r="W12" i="85"/>
  <c r="S12" i="85"/>
  <c r="O12" i="85"/>
  <c r="K12" i="85"/>
  <c r="G12" i="85"/>
  <c r="C12" i="85"/>
  <c r="AE11" i="85"/>
  <c r="AA11" i="85"/>
  <c r="W11" i="85"/>
  <c r="S11" i="85"/>
  <c r="O11" i="85"/>
  <c r="K11" i="85"/>
  <c r="G11" i="85"/>
  <c r="C11" i="85"/>
  <c r="AF5" i="85"/>
  <c r="AB5" i="85"/>
  <c r="X5" i="85"/>
  <c r="T5" i="85"/>
  <c r="P5" i="85"/>
  <c r="L5" i="85"/>
  <c r="H5" i="85"/>
  <c r="D5" i="85"/>
  <c r="AF4" i="85"/>
  <c r="AB4" i="85"/>
  <c r="X4" i="85"/>
  <c r="T4" i="85"/>
  <c r="P4" i="85"/>
  <c r="L4" i="85"/>
  <c r="H4" i="85"/>
  <c r="D4" i="85"/>
  <c r="X3" i="85"/>
  <c r="AO20" i="85"/>
  <c r="AG20" i="85"/>
  <c r="AC20" i="85"/>
  <c r="Y20" i="85"/>
  <c r="U20" i="85"/>
  <c r="Q20" i="85"/>
  <c r="M20" i="85"/>
  <c r="I20" i="85"/>
  <c r="E20" i="85"/>
  <c r="AO19" i="85"/>
  <c r="AG19" i="85"/>
  <c r="AC19" i="85"/>
  <c r="Y19" i="85"/>
  <c r="U19" i="85"/>
  <c r="Q19" i="85"/>
  <c r="M19" i="85"/>
  <c r="I19" i="85"/>
  <c r="E19" i="85"/>
  <c r="AO18" i="85"/>
  <c r="AG18" i="85"/>
  <c r="AC18" i="85"/>
  <c r="Y18" i="85"/>
  <c r="U18" i="85"/>
  <c r="Q18" i="85"/>
  <c r="M18" i="85"/>
  <c r="I18" i="85"/>
  <c r="E18" i="85"/>
  <c r="AH13" i="85"/>
  <c r="AD13" i="85"/>
  <c r="Z13" i="85"/>
  <c r="V13" i="85"/>
  <c r="R13" i="85"/>
  <c r="N13" i="85"/>
  <c r="J13" i="85"/>
  <c r="F13" i="85"/>
  <c r="B13" i="85"/>
  <c r="AH12" i="85"/>
  <c r="AD12" i="85"/>
  <c r="Z12" i="85"/>
  <c r="V12" i="85"/>
  <c r="R12" i="85"/>
  <c r="N12" i="85"/>
  <c r="J12" i="85"/>
  <c r="F12" i="85"/>
  <c r="B12" i="85"/>
  <c r="AH11" i="85"/>
  <c r="AD11" i="85"/>
  <c r="Z11" i="85"/>
  <c r="V11" i="85"/>
  <c r="R11" i="85"/>
  <c r="N11" i="85"/>
  <c r="J11" i="85"/>
  <c r="F11" i="85"/>
  <c r="B11" i="85"/>
  <c r="AI5" i="85"/>
  <c r="AE5" i="85"/>
  <c r="AA5" i="85"/>
  <c r="W5" i="85"/>
  <c r="S5" i="85"/>
  <c r="O5" i="85"/>
  <c r="K5" i="85"/>
  <c r="G5" i="85"/>
  <c r="C5" i="85"/>
  <c r="AI4" i="85"/>
  <c r="AE4" i="85"/>
  <c r="AA4" i="85"/>
  <c r="W4" i="85"/>
  <c r="S4" i="85"/>
  <c r="O4" i="85"/>
  <c r="K4" i="85"/>
  <c r="G4" i="85"/>
  <c r="C4" i="85"/>
  <c r="AF20" i="85"/>
  <c r="AB20" i="85"/>
  <c r="X20" i="85"/>
  <c r="T20" i="85"/>
  <c r="P20" i="85"/>
  <c r="L20" i="85"/>
  <c r="H20" i="85"/>
  <c r="D20" i="85"/>
  <c r="AF19" i="85"/>
  <c r="AB19" i="85"/>
  <c r="X19" i="85"/>
  <c r="T19" i="85"/>
  <c r="P19" i="85"/>
  <c r="L19" i="85"/>
  <c r="H19" i="85"/>
  <c r="D19" i="85"/>
  <c r="AJ18" i="85"/>
  <c r="AF18" i="85"/>
  <c r="AB18" i="85"/>
  <c r="X18" i="85"/>
  <c r="T18" i="85"/>
  <c r="P18" i="85"/>
  <c r="L18" i="85"/>
  <c r="H18" i="85"/>
  <c r="D18" i="85"/>
  <c r="AO13" i="85"/>
  <c r="AG13" i="85"/>
  <c r="AC13" i="85"/>
  <c r="Y13" i="85"/>
  <c r="U13" i="85"/>
  <c r="Q13" i="85"/>
  <c r="M13" i="85"/>
  <c r="I13" i="85"/>
  <c r="E13" i="85"/>
  <c r="AO12" i="85"/>
  <c r="AG12" i="85"/>
  <c r="AC12" i="85"/>
  <c r="Y12" i="85"/>
  <c r="U12" i="85"/>
  <c r="Q12" i="85"/>
  <c r="M12" i="85"/>
  <c r="I12" i="85"/>
  <c r="E12" i="85"/>
  <c r="AO11" i="85"/>
  <c r="AG11" i="85"/>
  <c r="AC11" i="85"/>
  <c r="Y11" i="85"/>
  <c r="U11" i="85"/>
  <c r="Q11" i="85"/>
  <c r="M11" i="85"/>
  <c r="I11" i="85"/>
  <c r="E11" i="85"/>
  <c r="AH5" i="85"/>
  <c r="AD5" i="85"/>
  <c r="Z5" i="85"/>
  <c r="V5" i="85"/>
  <c r="R5" i="85"/>
  <c r="N5" i="85"/>
  <c r="J5" i="85"/>
  <c r="F5" i="85"/>
  <c r="B5" i="85"/>
  <c r="AH4" i="85"/>
  <c r="AD4" i="85"/>
  <c r="Z4" i="85"/>
  <c r="V4" i="85"/>
  <c r="R4" i="85"/>
  <c r="N4" i="85"/>
  <c r="J4" i="85"/>
  <c r="F4" i="85"/>
  <c r="B4" i="85"/>
  <c r="V3" i="85"/>
  <c r="AA20" i="85"/>
  <c r="K20" i="85"/>
  <c r="S19" i="85"/>
  <c r="C19" i="85"/>
  <c r="AA18" i="85"/>
  <c r="K18" i="85"/>
  <c r="X13" i="85"/>
  <c r="H13" i="85"/>
  <c r="AF12" i="85"/>
  <c r="P12" i="85"/>
  <c r="X11" i="85"/>
  <c r="H11" i="85"/>
  <c r="U5" i="85"/>
  <c r="E5" i="85"/>
  <c r="AC4" i="85"/>
  <c r="M4" i="85"/>
  <c r="W3" i="85"/>
  <c r="R3" i="85"/>
  <c r="B3" i="85"/>
  <c r="AH28" i="84"/>
  <c r="AD28" i="84"/>
  <c r="Z28" i="84"/>
  <c r="V28" i="84"/>
  <c r="R28" i="84"/>
  <c r="N28" i="84"/>
  <c r="J28" i="84"/>
  <c r="F28" i="84"/>
  <c r="B28" i="84"/>
  <c r="AH27" i="84"/>
  <c r="AD27" i="84"/>
  <c r="Z27" i="84"/>
  <c r="V27" i="84"/>
  <c r="R27" i="84"/>
  <c r="N27" i="84"/>
  <c r="J27" i="84"/>
  <c r="F27" i="84"/>
  <c r="B27" i="84"/>
  <c r="AH26" i="84"/>
  <c r="AD26" i="84"/>
  <c r="Z26" i="84"/>
  <c r="V26" i="84"/>
  <c r="R26" i="84"/>
  <c r="N26" i="84"/>
  <c r="J26" i="84"/>
  <c r="F26" i="84"/>
  <c r="B26" i="84"/>
  <c r="AI20" i="84"/>
  <c r="AE20" i="84"/>
  <c r="AA20" i="84"/>
  <c r="W20" i="84"/>
  <c r="S20" i="84"/>
  <c r="O20" i="84"/>
  <c r="K20" i="84"/>
  <c r="G20" i="84"/>
  <c r="C20" i="84"/>
  <c r="AI19" i="84"/>
  <c r="AE19" i="84"/>
  <c r="AA19" i="84"/>
  <c r="W19" i="84"/>
  <c r="S19" i="84"/>
  <c r="O19" i="84"/>
  <c r="K19" i="84"/>
  <c r="G19" i="84"/>
  <c r="C19" i="84"/>
  <c r="AI18" i="84"/>
  <c r="AE18" i="84"/>
  <c r="AA18" i="84"/>
  <c r="W18" i="84"/>
  <c r="S18" i="84"/>
  <c r="O18" i="84"/>
  <c r="K18" i="84"/>
  <c r="W20" i="85"/>
  <c r="G20" i="85"/>
  <c r="AE19" i="85"/>
  <c r="O19" i="85"/>
  <c r="W18" i="85"/>
  <c r="G18" i="85"/>
  <c r="T13" i="85"/>
  <c r="D13" i="85"/>
  <c r="AB12" i="85"/>
  <c r="L12" i="85"/>
  <c r="T11" i="85"/>
  <c r="D11" i="85"/>
  <c r="AG5" i="85"/>
  <c r="Q5" i="85"/>
  <c r="AO4" i="85"/>
  <c r="Y4" i="85"/>
  <c r="I4" i="85"/>
  <c r="U3" i="85"/>
  <c r="AO28" i="84"/>
  <c r="AG28" i="84"/>
  <c r="AC28" i="84"/>
  <c r="Y28" i="84"/>
  <c r="U28" i="84"/>
  <c r="Q28" i="84"/>
  <c r="M28" i="84"/>
  <c r="I28" i="84"/>
  <c r="E28" i="84"/>
  <c r="AO27" i="84"/>
  <c r="AG27" i="84"/>
  <c r="AC27" i="84"/>
  <c r="Y27" i="84"/>
  <c r="U27" i="84"/>
  <c r="Q27" i="84"/>
  <c r="M27" i="84"/>
  <c r="I27" i="84"/>
  <c r="E27" i="84"/>
  <c r="AO26" i="84"/>
  <c r="AG26" i="84"/>
  <c r="AC26" i="84"/>
  <c r="Y26" i="84"/>
  <c r="U26" i="84"/>
  <c r="Q26" i="84"/>
  <c r="M26" i="84"/>
  <c r="I26" i="84"/>
  <c r="E26" i="84"/>
  <c r="AH20" i="84"/>
  <c r="AD20" i="84"/>
  <c r="Z20" i="84"/>
  <c r="V20" i="84"/>
  <c r="R20" i="84"/>
  <c r="N20" i="84"/>
  <c r="J20" i="84"/>
  <c r="F20" i="84"/>
  <c r="B20" i="84"/>
  <c r="AH19" i="84"/>
  <c r="AD19" i="84"/>
  <c r="Z19" i="84"/>
  <c r="V19" i="84"/>
  <c r="R19" i="84"/>
  <c r="N19" i="84"/>
  <c r="J19" i="84"/>
  <c r="F19" i="84"/>
  <c r="B19" i="84"/>
  <c r="AH18" i="84"/>
  <c r="AD18" i="84"/>
  <c r="Z18" i="84"/>
  <c r="V18" i="84"/>
  <c r="R18" i="84"/>
  <c r="N18" i="84"/>
  <c r="J18" i="84"/>
  <c r="S20" i="85"/>
  <c r="C20" i="85"/>
  <c r="AA19" i="85"/>
  <c r="K19" i="85"/>
  <c r="S18" i="85"/>
  <c r="C18" i="85"/>
  <c r="AF13" i="85"/>
  <c r="P13" i="85"/>
  <c r="X12" i="85"/>
  <c r="H12" i="85"/>
  <c r="AF11" i="85"/>
  <c r="P11" i="85"/>
  <c r="AC5" i="85"/>
  <c r="M5" i="85"/>
  <c r="U4" i="85"/>
  <c r="E4" i="85"/>
  <c r="T3" i="85"/>
  <c r="P3" i="85"/>
  <c r="D3" i="85"/>
  <c r="AF28" i="84"/>
  <c r="AB28" i="84"/>
  <c r="X28" i="84"/>
  <c r="T28" i="84"/>
  <c r="P28" i="84"/>
  <c r="L28" i="84"/>
  <c r="H28" i="84"/>
  <c r="D28" i="84"/>
  <c r="AF27" i="84"/>
  <c r="AB27" i="84"/>
  <c r="X27" i="84"/>
  <c r="T27" i="84"/>
  <c r="P27" i="84"/>
  <c r="L27" i="84"/>
  <c r="H27" i="84"/>
  <c r="D27" i="84"/>
  <c r="AF26" i="84"/>
  <c r="AB26" i="84"/>
  <c r="X26" i="84"/>
  <c r="T26" i="84"/>
  <c r="P26" i="84"/>
  <c r="L26" i="84"/>
  <c r="H26" i="84"/>
  <c r="D26" i="84"/>
  <c r="AO20" i="84"/>
  <c r="AG20" i="84"/>
  <c r="AC20" i="84"/>
  <c r="Y20" i="84"/>
  <c r="U20" i="84"/>
  <c r="Q20" i="84"/>
  <c r="M20" i="84"/>
  <c r="I20" i="84"/>
  <c r="E20" i="84"/>
  <c r="AO19" i="84"/>
  <c r="AG19" i="84"/>
  <c r="AC19" i="84"/>
  <c r="Y19" i="84"/>
  <c r="U19" i="84"/>
  <c r="Q19" i="84"/>
  <c r="M19" i="84"/>
  <c r="I19" i="84"/>
  <c r="E19" i="84"/>
  <c r="AO18" i="84"/>
  <c r="AG18" i="84"/>
  <c r="AC18" i="84"/>
  <c r="Y18" i="84"/>
  <c r="U18" i="84"/>
  <c r="Q18" i="84"/>
  <c r="M18" i="84"/>
  <c r="I18" i="84"/>
  <c r="E18" i="84"/>
  <c r="AH13" i="84"/>
  <c r="AD13" i="84"/>
  <c r="Z13" i="84"/>
  <c r="V13" i="84"/>
  <c r="R13" i="84"/>
  <c r="N13" i="84"/>
  <c r="J13" i="84"/>
  <c r="F13" i="84"/>
  <c r="B13" i="84"/>
  <c r="AH12" i="84"/>
  <c r="AD12" i="84"/>
  <c r="Z12" i="84"/>
  <c r="V12" i="84"/>
  <c r="R12" i="84"/>
  <c r="N12" i="84"/>
  <c r="J12" i="84"/>
  <c r="F12" i="84"/>
  <c r="W19" i="85"/>
  <c r="T12" i="85"/>
  <c r="AG4" i="85"/>
  <c r="S3" i="85"/>
  <c r="C3" i="85"/>
  <c r="AA28" i="84"/>
  <c r="K28" i="84"/>
  <c r="AI27" i="84"/>
  <c r="S27" i="84"/>
  <c r="C27" i="84"/>
  <c r="AA26" i="84"/>
  <c r="K26" i="84"/>
  <c r="X20" i="84"/>
  <c r="H20" i="84"/>
  <c r="AF19" i="84"/>
  <c r="P19" i="84"/>
  <c r="X18" i="84"/>
  <c r="H18" i="84"/>
  <c r="C18" i="84"/>
  <c r="AI13" i="84"/>
  <c r="AC13" i="84"/>
  <c r="X13" i="84"/>
  <c r="S13" i="84"/>
  <c r="M13" i="84"/>
  <c r="H13" i="84"/>
  <c r="C13" i="84"/>
  <c r="AF12" i="84"/>
  <c r="AA12" i="84"/>
  <c r="U12" i="84"/>
  <c r="P12" i="84"/>
  <c r="K12" i="84"/>
  <c r="E12" i="84"/>
  <c r="AO11" i="84"/>
  <c r="AG11" i="84"/>
  <c r="AC11" i="84"/>
  <c r="Y11" i="84"/>
  <c r="U11" i="84"/>
  <c r="Q11" i="84"/>
  <c r="M11" i="84"/>
  <c r="I11" i="84"/>
  <c r="E11" i="84"/>
  <c r="AH5" i="84"/>
  <c r="AD5" i="84"/>
  <c r="Z5" i="84"/>
  <c r="V5" i="84"/>
  <c r="R5" i="84"/>
  <c r="N5" i="84"/>
  <c r="J5" i="84"/>
  <c r="F5" i="84"/>
  <c r="B5" i="84"/>
  <c r="AH4" i="84"/>
  <c r="AD4" i="84"/>
  <c r="Z4" i="84"/>
  <c r="V4" i="84"/>
  <c r="R4" i="84"/>
  <c r="N4" i="84"/>
  <c r="J4" i="84"/>
  <c r="F4" i="84"/>
  <c r="B4" i="84"/>
  <c r="AH3" i="84"/>
  <c r="AD3" i="84"/>
  <c r="Z3" i="84"/>
  <c r="V3" i="84"/>
  <c r="R3" i="84"/>
  <c r="N3" i="84"/>
  <c r="J3" i="84"/>
  <c r="F3" i="84"/>
  <c r="B3" i="84"/>
  <c r="AH28" i="83"/>
  <c r="AD28" i="83"/>
  <c r="Z28" i="83"/>
  <c r="V28" i="83"/>
  <c r="AE20" i="85"/>
  <c r="G19" i="85"/>
  <c r="AB13" i="85"/>
  <c r="D12" i="85"/>
  <c r="AO5" i="85"/>
  <c r="Q4" i="85"/>
  <c r="O3" i="85"/>
  <c r="W28" i="84"/>
  <c r="G28" i="84"/>
  <c r="AE27" i="84"/>
  <c r="O27" i="84"/>
  <c r="W26" i="84"/>
  <c r="G26" i="84"/>
  <c r="T20" i="84"/>
  <c r="D20" i="84"/>
  <c r="AB19" i="84"/>
  <c r="L19" i="84"/>
  <c r="T18" i="84"/>
  <c r="G18" i="84"/>
  <c r="B18" i="84"/>
  <c r="AG13" i="84"/>
  <c r="AB13" i="84"/>
  <c r="W13" i="84"/>
  <c r="Q13" i="84"/>
  <c r="L13" i="84"/>
  <c r="G13" i="84"/>
  <c r="AO12" i="84"/>
  <c r="AE12" i="84"/>
  <c r="Y12" i="84"/>
  <c r="T12" i="84"/>
  <c r="O12" i="84"/>
  <c r="I12" i="84"/>
  <c r="D12" i="84"/>
  <c r="AF11" i="84"/>
  <c r="AB11" i="84"/>
  <c r="X11" i="84"/>
  <c r="T11" i="84"/>
  <c r="P11" i="84"/>
  <c r="L11" i="84"/>
  <c r="H11" i="84"/>
  <c r="D11" i="84"/>
  <c r="AO5" i="84"/>
  <c r="AG5" i="84"/>
  <c r="AC5" i="84"/>
  <c r="Y5" i="84"/>
  <c r="U5" i="84"/>
  <c r="Q5" i="84"/>
  <c r="M5" i="84"/>
  <c r="I5" i="84"/>
  <c r="E5" i="84"/>
  <c r="AO4" i="84"/>
  <c r="AG4" i="84"/>
  <c r="AC4" i="84"/>
  <c r="Y4" i="84"/>
  <c r="U4" i="84"/>
  <c r="Q4" i="84"/>
  <c r="M4" i="84"/>
  <c r="I4" i="84"/>
  <c r="E4" i="84"/>
  <c r="AO3" i="84"/>
  <c r="AG3" i="84"/>
  <c r="AC3" i="84"/>
  <c r="Y3" i="84"/>
  <c r="U3" i="84"/>
  <c r="Q3" i="84"/>
  <c r="M3" i="84"/>
  <c r="I3" i="84"/>
  <c r="E3" i="84"/>
  <c r="AO28" i="83"/>
  <c r="AG28" i="83"/>
  <c r="AC28" i="83"/>
  <c r="Y28" i="83"/>
  <c r="U28" i="83"/>
  <c r="O20" i="85"/>
  <c r="AE18" i="85"/>
  <c r="L13" i="85"/>
  <c r="AB11" i="85"/>
  <c r="Y5" i="85"/>
  <c r="AI28" i="84"/>
  <c r="S28" i="84"/>
  <c r="C28" i="84"/>
  <c r="AA27" i="84"/>
  <c r="K27" i="84"/>
  <c r="AI26" i="84"/>
  <c r="S26" i="84"/>
  <c r="C26" i="84"/>
  <c r="AF20" i="84"/>
  <c r="P20" i="84"/>
  <c r="X19" i="84"/>
  <c r="H19" i="84"/>
  <c r="AF18" i="84"/>
  <c r="P18" i="84"/>
  <c r="F18" i="84"/>
  <c r="AF13" i="84"/>
  <c r="AA13" i="84"/>
  <c r="U13" i="84"/>
  <c r="P13" i="84"/>
  <c r="K13" i="84"/>
  <c r="E13" i="84"/>
  <c r="AI12" i="84"/>
  <c r="AC12" i="84"/>
  <c r="X12" i="84"/>
  <c r="S12" i="84"/>
  <c r="M12" i="84"/>
  <c r="H12" i="84"/>
  <c r="C12" i="84"/>
  <c r="AI11" i="84"/>
  <c r="AE11" i="84"/>
  <c r="AA11" i="84"/>
  <c r="W11" i="84"/>
  <c r="S11" i="84"/>
  <c r="O11" i="84"/>
  <c r="K11" i="84"/>
  <c r="G11" i="84"/>
  <c r="C11" i="84"/>
  <c r="AF5" i="84"/>
  <c r="AB5" i="84"/>
  <c r="X5" i="84"/>
  <c r="T5" i="84"/>
  <c r="P5" i="84"/>
  <c r="L5" i="84"/>
  <c r="H5" i="84"/>
  <c r="D5" i="84"/>
  <c r="AF4" i="84"/>
  <c r="AB4" i="84"/>
  <c r="X4" i="84"/>
  <c r="T4" i="84"/>
  <c r="P4" i="84"/>
  <c r="L4" i="84"/>
  <c r="H4" i="84"/>
  <c r="D4" i="84"/>
  <c r="AF3" i="84"/>
  <c r="AB3" i="84"/>
  <c r="X3" i="84"/>
  <c r="T3" i="84"/>
  <c r="P3" i="84"/>
  <c r="L3" i="84"/>
  <c r="H3" i="84"/>
  <c r="D3" i="84"/>
  <c r="AF28" i="83"/>
  <c r="AB28" i="83"/>
  <c r="X28" i="83"/>
  <c r="T28" i="83"/>
  <c r="P28" i="83"/>
  <c r="Y3" i="85"/>
  <c r="O26" i="84"/>
  <c r="L18" i="84"/>
  <c r="O13" i="84"/>
  <c r="AG12" i="84"/>
  <c r="L12" i="84"/>
  <c r="AH11" i="84"/>
  <c r="R11" i="84"/>
  <c r="B11" i="84"/>
  <c r="AE5" i="84"/>
  <c r="O5" i="84"/>
  <c r="W4" i="84"/>
  <c r="G4" i="84"/>
  <c r="AE3" i="84"/>
  <c r="O3" i="84"/>
  <c r="W28" i="83"/>
  <c r="O28" i="83"/>
  <c r="K28" i="83"/>
  <c r="G28" i="83"/>
  <c r="C28" i="83"/>
  <c r="AI27" i="83"/>
  <c r="AE27" i="83"/>
  <c r="AA27" i="83"/>
  <c r="W27" i="83"/>
  <c r="S27" i="83"/>
  <c r="O27" i="83"/>
  <c r="K27" i="83"/>
  <c r="G27" i="83"/>
  <c r="C27" i="83"/>
  <c r="AI26" i="83"/>
  <c r="AE26" i="83"/>
  <c r="AA26" i="83"/>
  <c r="W26" i="83"/>
  <c r="S26" i="83"/>
  <c r="O26" i="83"/>
  <c r="K26" i="83"/>
  <c r="G26" i="83"/>
  <c r="C26" i="83"/>
  <c r="AF20" i="83"/>
  <c r="AB20" i="83"/>
  <c r="X20" i="83"/>
  <c r="T20" i="83"/>
  <c r="P20" i="83"/>
  <c r="L20" i="83"/>
  <c r="H20" i="83"/>
  <c r="D20" i="83"/>
  <c r="AF19" i="83"/>
  <c r="AB19" i="83"/>
  <c r="X19" i="83"/>
  <c r="T19" i="83"/>
  <c r="P19" i="83"/>
  <c r="L19" i="83"/>
  <c r="H19" i="83"/>
  <c r="D19" i="83"/>
  <c r="AF18" i="83"/>
  <c r="AB18" i="83"/>
  <c r="X18" i="83"/>
  <c r="T18" i="83"/>
  <c r="P18" i="83"/>
  <c r="L18" i="83"/>
  <c r="H18" i="83"/>
  <c r="D18" i="83"/>
  <c r="AO13" i="83"/>
  <c r="AG13" i="83"/>
  <c r="AC13" i="83"/>
  <c r="Y13" i="83"/>
  <c r="U13" i="83"/>
  <c r="Q13" i="83"/>
  <c r="M13" i="83"/>
  <c r="I13" i="83"/>
  <c r="E13" i="83"/>
  <c r="AO12" i="83"/>
  <c r="AG12" i="83"/>
  <c r="AC12" i="83"/>
  <c r="Y12" i="83"/>
  <c r="U12" i="83"/>
  <c r="Q12" i="83"/>
  <c r="M12" i="83"/>
  <c r="I12" i="83"/>
  <c r="E12" i="83"/>
  <c r="AO11" i="83"/>
  <c r="AG11" i="83"/>
  <c r="AC11" i="83"/>
  <c r="Y11" i="83"/>
  <c r="U11" i="83"/>
  <c r="Q11" i="83"/>
  <c r="M11" i="83"/>
  <c r="I11" i="83"/>
  <c r="E11" i="83"/>
  <c r="AH5" i="83"/>
  <c r="AD5" i="83"/>
  <c r="Z5" i="83"/>
  <c r="V5" i="83"/>
  <c r="R5" i="83"/>
  <c r="N5" i="83"/>
  <c r="J5" i="83"/>
  <c r="F5" i="83"/>
  <c r="B5" i="83"/>
  <c r="AH4" i="83"/>
  <c r="AD4" i="83"/>
  <c r="Z4" i="83"/>
  <c r="V4" i="83"/>
  <c r="R4" i="83"/>
  <c r="N4" i="83"/>
  <c r="J4" i="83"/>
  <c r="F4" i="83"/>
  <c r="B4" i="83"/>
  <c r="AH3" i="83"/>
  <c r="AD3" i="83"/>
  <c r="Z3" i="83"/>
  <c r="V3" i="83"/>
  <c r="R3" i="83"/>
  <c r="N3" i="83"/>
  <c r="J3" i="83"/>
  <c r="F3" i="83"/>
  <c r="B3" i="83"/>
  <c r="L11" i="85"/>
  <c r="W27" i="84"/>
  <c r="T19" i="84"/>
  <c r="D18" i="84"/>
  <c r="AE13" i="84"/>
  <c r="I13" i="84"/>
  <c r="AB12" i="84"/>
  <c r="G12" i="84"/>
  <c r="AD11" i="84"/>
  <c r="N11" i="84"/>
  <c r="AA5" i="84"/>
  <c r="K5" i="84"/>
  <c r="AI4" i="84"/>
  <c r="S4" i="84"/>
  <c r="C4" i="84"/>
  <c r="AA3" i="84"/>
  <c r="K3" i="84"/>
  <c r="AI28" i="83"/>
  <c r="S28" i="83"/>
  <c r="N28" i="83"/>
  <c r="J28" i="83"/>
  <c r="F28" i="83"/>
  <c r="B28" i="83"/>
  <c r="AH27" i="83"/>
  <c r="AD27" i="83"/>
  <c r="Z27" i="83"/>
  <c r="V27" i="83"/>
  <c r="R27" i="83"/>
  <c r="N27" i="83"/>
  <c r="J27" i="83"/>
  <c r="F27" i="83"/>
  <c r="B27" i="83"/>
  <c r="AH26" i="83"/>
  <c r="AD26" i="83"/>
  <c r="Z26" i="83"/>
  <c r="V26" i="83"/>
  <c r="R26" i="83"/>
  <c r="N26" i="83"/>
  <c r="J26" i="83"/>
  <c r="F26" i="83"/>
  <c r="B26" i="83"/>
  <c r="AI20" i="83"/>
  <c r="AE20" i="83"/>
  <c r="AA20" i="83"/>
  <c r="W20" i="83"/>
  <c r="S20" i="83"/>
  <c r="O20" i="83"/>
  <c r="K20" i="83"/>
  <c r="G20" i="83"/>
  <c r="C20" i="83"/>
  <c r="AI19" i="83"/>
  <c r="AE19" i="83"/>
  <c r="AA19" i="83"/>
  <c r="W19" i="83"/>
  <c r="S19" i="83"/>
  <c r="O19" i="83"/>
  <c r="K19" i="83"/>
  <c r="G19" i="83"/>
  <c r="C19" i="83"/>
  <c r="AI18" i="83"/>
  <c r="AE18" i="83"/>
  <c r="AA18" i="83"/>
  <c r="W18" i="83"/>
  <c r="S18" i="83"/>
  <c r="O18" i="83"/>
  <c r="K18" i="83"/>
  <c r="G18" i="83"/>
  <c r="C18" i="83"/>
  <c r="AF13" i="83"/>
  <c r="AB13" i="83"/>
  <c r="X13" i="83"/>
  <c r="T13" i="83"/>
  <c r="P13" i="83"/>
  <c r="L13" i="83"/>
  <c r="H13" i="83"/>
  <c r="D13" i="83"/>
  <c r="AF12" i="83"/>
  <c r="AB12" i="83"/>
  <c r="X12" i="83"/>
  <c r="T12" i="83"/>
  <c r="P12" i="83"/>
  <c r="L12" i="83"/>
  <c r="H12" i="83"/>
  <c r="D12" i="83"/>
  <c r="AF11" i="83"/>
  <c r="AB11" i="83"/>
  <c r="X11" i="83"/>
  <c r="T11" i="83"/>
  <c r="P11" i="83"/>
  <c r="L11" i="83"/>
  <c r="H11" i="83"/>
  <c r="D11" i="83"/>
  <c r="AO5" i="83"/>
  <c r="AG5" i="83"/>
  <c r="AC5" i="83"/>
  <c r="Y5" i="83"/>
  <c r="U5" i="83"/>
  <c r="Q5" i="83"/>
  <c r="M5" i="83"/>
  <c r="I5" i="83"/>
  <c r="E5" i="83"/>
  <c r="AO4" i="83"/>
  <c r="AG4" i="83"/>
  <c r="AC4" i="83"/>
  <c r="Y4" i="83"/>
  <c r="U4" i="83"/>
  <c r="Q4" i="83"/>
  <c r="M4" i="83"/>
  <c r="I4" i="83"/>
  <c r="E4" i="83"/>
  <c r="AO3" i="83"/>
  <c r="AG3" i="83"/>
  <c r="AC3" i="83"/>
  <c r="Y3" i="83"/>
  <c r="U3" i="83"/>
  <c r="Q3" i="83"/>
  <c r="M3" i="83"/>
  <c r="I3" i="83"/>
  <c r="E3" i="83"/>
  <c r="O18" i="85"/>
  <c r="AE28" i="84"/>
  <c r="G27" i="84"/>
  <c r="AB20" i="84"/>
  <c r="D19" i="84"/>
  <c r="Y13" i="84"/>
  <c r="D13" i="84"/>
  <c r="W12" i="84"/>
  <c r="B12" i="84"/>
  <c r="Z11" i="84"/>
  <c r="J11" i="84"/>
  <c r="W5" i="84"/>
  <c r="G5" i="84"/>
  <c r="AE4" i="84"/>
  <c r="O4" i="84"/>
  <c r="W3" i="84"/>
  <c r="G3" i="84"/>
  <c r="AE28" i="83"/>
  <c r="R28" i="83"/>
  <c r="M28" i="83"/>
  <c r="I28" i="83"/>
  <c r="E28" i="83"/>
  <c r="AO27" i="83"/>
  <c r="AG27" i="83"/>
  <c r="AC27" i="83"/>
  <c r="Y27" i="83"/>
  <c r="U27" i="83"/>
  <c r="Q27" i="83"/>
  <c r="M27" i="83"/>
  <c r="I27" i="83"/>
  <c r="E27" i="83"/>
  <c r="AO26" i="83"/>
  <c r="AG26" i="83"/>
  <c r="AC26" i="83"/>
  <c r="Y26" i="83"/>
  <c r="U26" i="83"/>
  <c r="Q26" i="83"/>
  <c r="M26" i="83"/>
  <c r="I26" i="83"/>
  <c r="E26" i="83"/>
  <c r="AH20" i="83"/>
  <c r="AD20" i="83"/>
  <c r="Z20" i="83"/>
  <c r="V20" i="83"/>
  <c r="R20" i="83"/>
  <c r="N20" i="83"/>
  <c r="J20" i="83"/>
  <c r="F20" i="83"/>
  <c r="B20" i="83"/>
  <c r="AH19" i="83"/>
  <c r="AD19" i="83"/>
  <c r="Z19" i="83"/>
  <c r="V19" i="83"/>
  <c r="R19" i="83"/>
  <c r="N19" i="83"/>
  <c r="J19" i="83"/>
  <c r="F19" i="83"/>
  <c r="B19" i="83"/>
  <c r="AH18" i="83"/>
  <c r="AD18" i="83"/>
  <c r="Z18" i="83"/>
  <c r="V18" i="83"/>
  <c r="R18" i="83"/>
  <c r="N18" i="83"/>
  <c r="J18" i="83"/>
  <c r="F18" i="83"/>
  <c r="B18" i="83"/>
  <c r="AI13" i="83"/>
  <c r="AE13" i="83"/>
  <c r="AA13" i="83"/>
  <c r="W13" i="83"/>
  <c r="S13" i="83"/>
  <c r="O13" i="83"/>
  <c r="K13" i="83"/>
  <c r="G13" i="83"/>
  <c r="C13" i="83"/>
  <c r="AI12" i="83"/>
  <c r="AE12" i="83"/>
  <c r="AA12" i="83"/>
  <c r="W12" i="83"/>
  <c r="S12" i="83"/>
  <c r="O12" i="83"/>
  <c r="K12" i="83"/>
  <c r="G12" i="83"/>
  <c r="C12" i="83"/>
  <c r="AI11" i="83"/>
  <c r="AE11" i="83"/>
  <c r="AA11" i="83"/>
  <c r="W11" i="83"/>
  <c r="S11" i="83"/>
  <c r="O11" i="83"/>
  <c r="K11" i="83"/>
  <c r="G11" i="83"/>
  <c r="C11" i="83"/>
  <c r="AF5" i="83"/>
  <c r="AB5" i="83"/>
  <c r="X5" i="83"/>
  <c r="T5" i="83"/>
  <c r="P5" i="83"/>
  <c r="L5" i="83"/>
  <c r="H5" i="83"/>
  <c r="D5" i="83"/>
  <c r="AF4" i="83"/>
  <c r="AB4" i="83"/>
  <c r="X4" i="83"/>
  <c r="T4" i="83"/>
  <c r="P4" i="83"/>
  <c r="L4" i="83"/>
  <c r="H4" i="83"/>
  <c r="D4" i="83"/>
  <c r="AF3" i="83"/>
  <c r="AB3" i="83"/>
  <c r="X3" i="83"/>
  <c r="T3" i="83"/>
  <c r="P3" i="83"/>
  <c r="L3" i="83"/>
  <c r="H3" i="83"/>
  <c r="D3" i="83"/>
  <c r="G3" i="83"/>
  <c r="W3" i="83"/>
  <c r="O4" i="83"/>
  <c r="AE4" i="83"/>
  <c r="G5" i="83"/>
  <c r="W5" i="83"/>
  <c r="J11" i="83"/>
  <c r="Z11" i="83"/>
  <c r="B12" i="83"/>
  <c r="R12" i="83"/>
  <c r="AH12" i="83"/>
  <c r="J13" i="83"/>
  <c r="Z13" i="83"/>
  <c r="Q18" i="83"/>
  <c r="AG18" i="83"/>
  <c r="I19" i="83"/>
  <c r="Y19" i="83"/>
  <c r="AO19" i="83"/>
  <c r="Q20" i="83"/>
  <c r="AG20" i="83"/>
  <c r="D26" i="83"/>
  <c r="T26" i="83"/>
  <c r="L27" i="83"/>
  <c r="AB27" i="83"/>
  <c r="D28" i="83"/>
  <c r="AA28" i="83"/>
  <c r="K4" i="84"/>
  <c r="AI5" i="84"/>
  <c r="AO13" i="84"/>
  <c r="K3" i="83"/>
  <c r="AA3" i="83"/>
  <c r="C4" i="83"/>
  <c r="S4" i="83"/>
  <c r="AI4" i="83"/>
  <c r="K5" i="83"/>
  <c r="AA5" i="83"/>
  <c r="N11" i="83"/>
  <c r="AD11" i="83"/>
  <c r="F12" i="83"/>
  <c r="V12" i="83"/>
  <c r="N13" i="83"/>
  <c r="AD13" i="83"/>
  <c r="E18" i="83"/>
  <c r="U18" i="83"/>
  <c r="M19" i="83"/>
  <c r="AC19" i="83"/>
  <c r="E20" i="83"/>
  <c r="U20" i="83"/>
  <c r="H26" i="83"/>
  <c r="X26" i="83"/>
  <c r="P27" i="83"/>
  <c r="AF27" i="83"/>
  <c r="H28" i="83"/>
  <c r="C3" i="84"/>
  <c r="AA4" i="84"/>
  <c r="Q12" i="84"/>
  <c r="AE26" i="84"/>
  <c r="L4" i="22"/>
  <c r="G20" i="81"/>
  <c r="K20" i="81"/>
  <c r="G13" i="81"/>
  <c r="K13" i="81"/>
  <c r="O3" i="83"/>
  <c r="AE3" i="83"/>
  <c r="G4" i="83"/>
  <c r="W4" i="83"/>
  <c r="O5" i="83"/>
  <c r="AE5" i="83"/>
  <c r="B11" i="83"/>
  <c r="R11" i="83"/>
  <c r="AH11" i="83"/>
  <c r="J12" i="83"/>
  <c r="Z12" i="83"/>
  <c r="B13" i="83"/>
  <c r="R13" i="83"/>
  <c r="AH13" i="83"/>
  <c r="I18" i="83"/>
  <c r="Y18" i="83"/>
  <c r="AO18" i="83"/>
  <c r="Q19" i="83"/>
  <c r="AG19" i="83"/>
  <c r="I20" i="83"/>
  <c r="Y20" i="83"/>
  <c r="AO20" i="83"/>
  <c r="L26" i="83"/>
  <c r="AB26" i="83"/>
  <c r="D27" i="83"/>
  <c r="T27" i="83"/>
  <c r="L28" i="83"/>
  <c r="S3" i="84"/>
  <c r="C5" i="84"/>
  <c r="F11" i="84"/>
  <c r="AB18" i="84"/>
  <c r="O28" i="84"/>
  <c r="H20" i="81"/>
  <c r="L20" i="81"/>
  <c r="H13" i="81"/>
  <c r="L13" i="81"/>
  <c r="AE55" i="23"/>
  <c r="P111" i="23"/>
  <c r="P121" i="23"/>
  <c r="AE8" i="23"/>
  <c r="AE9" i="23"/>
  <c r="AE10" i="23"/>
  <c r="AE11" i="23"/>
  <c r="AE12" i="23"/>
  <c r="AE13" i="23"/>
  <c r="AE14" i="23"/>
  <c r="AE15" i="23"/>
  <c r="AE16" i="23"/>
  <c r="AE17" i="23"/>
  <c r="AE18" i="23"/>
  <c r="AE19" i="23"/>
  <c r="AE20" i="23"/>
  <c r="AE21" i="23"/>
  <c r="AE22" i="23"/>
  <c r="AE23" i="23"/>
  <c r="AE24" i="23"/>
  <c r="AE25" i="23"/>
  <c r="AE26" i="23"/>
  <c r="AE27" i="23"/>
  <c r="AE28" i="23"/>
  <c r="AE29" i="23"/>
  <c r="AE30" i="23"/>
  <c r="AE31" i="23"/>
  <c r="AE32" i="23"/>
  <c r="AE33" i="23"/>
  <c r="AE34" i="23"/>
  <c r="AE35" i="23"/>
  <c r="AE36" i="23"/>
  <c r="AE37" i="23"/>
  <c r="AE38" i="23"/>
  <c r="AE39" i="23"/>
  <c r="AE40" i="23"/>
  <c r="AE41" i="23"/>
  <c r="AE42" i="23"/>
  <c r="AE43" i="23"/>
  <c r="AE44" i="23"/>
  <c r="AE45" i="23"/>
  <c r="AE46" i="23"/>
  <c r="AE47" i="23"/>
  <c r="AE48" i="23"/>
  <c r="AE49" i="23"/>
  <c r="AE50" i="23"/>
  <c r="AE51" i="23"/>
  <c r="AE52" i="23"/>
  <c r="AE53" i="23"/>
  <c r="AE54" i="23"/>
  <c r="AE56" i="23"/>
  <c r="AE57" i="23"/>
  <c r="P57" i="23"/>
  <c r="P62" i="23"/>
  <c r="P81" i="23"/>
  <c r="P27" i="23"/>
  <c r="P42" i="23"/>
  <c r="G19" i="80"/>
  <c r="AB12" i="81"/>
  <c r="F5" i="81"/>
  <c r="J5" i="81"/>
  <c r="N5" i="81"/>
  <c r="T19" i="81"/>
  <c r="G5" i="81"/>
  <c r="K5" i="81"/>
  <c r="D4" i="80"/>
  <c r="H5" i="81"/>
  <c r="L5" i="81"/>
  <c r="Z12" i="80"/>
  <c r="AD12" i="80"/>
  <c r="AH12" i="80"/>
  <c r="B5" i="81"/>
  <c r="AB11" i="80"/>
  <c r="K18" i="80"/>
  <c r="B3" i="81"/>
  <c r="AB5" i="81"/>
  <c r="T13" i="81"/>
  <c r="B20" i="81"/>
  <c r="AB4" i="80"/>
  <c r="J12" i="80"/>
  <c r="AA5" i="74"/>
  <c r="AB3" i="81"/>
  <c r="T11" i="81"/>
  <c r="B18" i="81"/>
  <c r="AB20" i="81"/>
  <c r="J5" i="80"/>
  <c r="D13" i="80"/>
  <c r="AO19" i="80"/>
  <c r="T4" i="81"/>
  <c r="B12" i="81"/>
  <c r="AB18" i="81"/>
  <c r="J3" i="80"/>
  <c r="D11" i="80"/>
  <c r="AB13" i="80"/>
  <c r="AO3" i="74"/>
  <c r="I26" i="80"/>
  <c r="M28" i="80"/>
  <c r="P3" i="81"/>
  <c r="AF3" i="81"/>
  <c r="X4" i="81"/>
  <c r="P5" i="81"/>
  <c r="AF5" i="81"/>
  <c r="X11" i="81"/>
  <c r="P12" i="81"/>
  <c r="AF12" i="81"/>
  <c r="X13" i="81"/>
  <c r="P18" i="81"/>
  <c r="AF18" i="81"/>
  <c r="X19" i="81"/>
  <c r="P20" i="81"/>
  <c r="AF20" i="81"/>
  <c r="N3" i="80"/>
  <c r="P4" i="80"/>
  <c r="AF4" i="80"/>
  <c r="N5" i="80"/>
  <c r="P11" i="80"/>
  <c r="AF11" i="80"/>
  <c r="N12" i="80"/>
  <c r="P13" i="80"/>
  <c r="AF13" i="80"/>
  <c r="P18" i="80"/>
  <c r="O19" i="80"/>
  <c r="I20" i="80"/>
  <c r="Y26" i="80"/>
  <c r="AC28" i="80"/>
  <c r="Q4" i="74"/>
  <c r="T3" i="81"/>
  <c r="B4" i="81"/>
  <c r="AB4" i="81"/>
  <c r="T5" i="81"/>
  <c r="B11" i="81"/>
  <c r="AB11" i="81"/>
  <c r="T12" i="81"/>
  <c r="B13" i="81"/>
  <c r="AB13" i="81"/>
  <c r="T18" i="81"/>
  <c r="B19" i="81"/>
  <c r="AB19" i="81"/>
  <c r="T20" i="81"/>
  <c r="B3" i="80"/>
  <c r="R3" i="80"/>
  <c r="T4" i="80"/>
  <c r="B5" i="80"/>
  <c r="R5" i="80"/>
  <c r="T11" i="80"/>
  <c r="B12" i="80"/>
  <c r="R12" i="80"/>
  <c r="T13" i="80"/>
  <c r="B18" i="80"/>
  <c r="U18" i="80"/>
  <c r="W19" i="80"/>
  <c r="Q20" i="80"/>
  <c r="C27" i="80"/>
  <c r="G3" i="74"/>
  <c r="AG4" i="74"/>
  <c r="X3" i="81"/>
  <c r="P4" i="81"/>
  <c r="AF4" i="81"/>
  <c r="X5" i="81"/>
  <c r="P11" i="81"/>
  <c r="AF11" i="81"/>
  <c r="X12" i="81"/>
  <c r="P13" i="81"/>
  <c r="AF13" i="81"/>
  <c r="X18" i="81"/>
  <c r="P19" i="81"/>
  <c r="AF19" i="81"/>
  <c r="X20" i="81"/>
  <c r="F3" i="80"/>
  <c r="V3" i="80"/>
  <c r="X4" i="80"/>
  <c r="F5" i="80"/>
  <c r="V5" i="80"/>
  <c r="X11" i="80"/>
  <c r="F12" i="80"/>
  <c r="V12" i="80"/>
  <c r="X13" i="80"/>
  <c r="F18" i="80"/>
  <c r="AC18" i="80"/>
  <c r="AE19" i="80"/>
  <c r="AE20" i="80"/>
  <c r="S27" i="80"/>
  <c r="W3" i="74"/>
  <c r="Z3" i="80"/>
  <c r="AD3" i="80"/>
  <c r="AH3" i="80"/>
  <c r="H4" i="80"/>
  <c r="L4" i="80"/>
  <c r="Z5" i="80"/>
  <c r="AD5" i="80"/>
  <c r="AH5" i="80"/>
  <c r="H11" i="80"/>
  <c r="L11" i="80"/>
  <c r="H13" i="80"/>
  <c r="L13" i="80"/>
  <c r="K5" i="74"/>
  <c r="AO28" i="74"/>
  <c r="AE28" i="74"/>
  <c r="AA28" i="74"/>
  <c r="W28" i="74"/>
  <c r="S28" i="74"/>
  <c r="O28" i="74"/>
  <c r="K28" i="74"/>
  <c r="G28" i="74"/>
  <c r="C28" i="74"/>
  <c r="AG27" i="74"/>
  <c r="AC27" i="74"/>
  <c r="Y27" i="74"/>
  <c r="U27" i="74"/>
  <c r="Q27" i="74"/>
  <c r="M27" i="74"/>
  <c r="I27" i="74"/>
  <c r="E27" i="74"/>
  <c r="AO26" i="74"/>
  <c r="AE26" i="74"/>
  <c r="AA26" i="74"/>
  <c r="W26" i="74"/>
  <c r="S26" i="74"/>
  <c r="O26" i="74"/>
  <c r="K26" i="74"/>
  <c r="G26" i="74"/>
  <c r="C26" i="74"/>
  <c r="AG20" i="74"/>
  <c r="AC20" i="74"/>
  <c r="Y20" i="74"/>
  <c r="U20" i="74"/>
  <c r="Q20" i="74"/>
  <c r="M20" i="74"/>
  <c r="I20" i="74"/>
  <c r="E20" i="74"/>
  <c r="AO19" i="74"/>
  <c r="AE19" i="74"/>
  <c r="AA19" i="74"/>
  <c r="W19" i="74"/>
  <c r="S19" i="74"/>
  <c r="O19" i="74"/>
  <c r="K19" i="74"/>
  <c r="G19" i="74"/>
  <c r="C19" i="74"/>
  <c r="AG18" i="74"/>
  <c r="AC18" i="74"/>
  <c r="Y18" i="74"/>
  <c r="U18" i="74"/>
  <c r="Q18" i="74"/>
  <c r="M18" i="74"/>
  <c r="I18" i="74"/>
  <c r="E18" i="74"/>
  <c r="AO13" i="74"/>
  <c r="AE13" i="74"/>
  <c r="AA13" i="74"/>
  <c r="W13" i="74"/>
  <c r="S13" i="74"/>
  <c r="O13" i="74"/>
  <c r="K13" i="74"/>
  <c r="G13" i="74"/>
  <c r="C13" i="74"/>
  <c r="AG12" i="74"/>
  <c r="AC12" i="74"/>
  <c r="Y12" i="74"/>
  <c r="U12" i="74"/>
  <c r="Q12" i="74"/>
  <c r="M12" i="74"/>
  <c r="I12" i="74"/>
  <c r="E12" i="74"/>
  <c r="AO11" i="74"/>
  <c r="AE11" i="74"/>
  <c r="AA11" i="74"/>
  <c r="W11" i="74"/>
  <c r="S11" i="74"/>
  <c r="O11" i="74"/>
  <c r="K11" i="74"/>
  <c r="AH28" i="74"/>
  <c r="AD28" i="74"/>
  <c r="Z28" i="74"/>
  <c r="V28" i="74"/>
  <c r="R28" i="74"/>
  <c r="N28" i="74"/>
  <c r="J28" i="74"/>
  <c r="F28" i="74"/>
  <c r="B28" i="74"/>
  <c r="AF27" i="74"/>
  <c r="AB27" i="74"/>
  <c r="X27" i="74"/>
  <c r="T27" i="74"/>
  <c r="P27" i="74"/>
  <c r="L27" i="74"/>
  <c r="H27" i="74"/>
  <c r="D27" i="74"/>
  <c r="AH26" i="74"/>
  <c r="AD26" i="74"/>
  <c r="Z26" i="74"/>
  <c r="V26" i="74"/>
  <c r="R26" i="74"/>
  <c r="N26" i="74"/>
  <c r="J26" i="74"/>
  <c r="F26" i="74"/>
  <c r="B26" i="74"/>
  <c r="AF20" i="74"/>
  <c r="AB20" i="74"/>
  <c r="X20" i="74"/>
  <c r="T20" i="74"/>
  <c r="P20" i="74"/>
  <c r="L20" i="74"/>
  <c r="H20" i="74"/>
  <c r="D20" i="74"/>
  <c r="AH19" i="74"/>
  <c r="AD19" i="74"/>
  <c r="Z19" i="74"/>
  <c r="V19" i="74"/>
  <c r="R19" i="74"/>
  <c r="N19" i="74"/>
  <c r="J19" i="74"/>
  <c r="F19" i="74"/>
  <c r="B19" i="74"/>
  <c r="AF18" i="74"/>
  <c r="AB18" i="74"/>
  <c r="X18" i="74"/>
  <c r="T18" i="74"/>
  <c r="P18" i="74"/>
  <c r="L18" i="74"/>
  <c r="H18" i="74"/>
  <c r="D18" i="74"/>
  <c r="AH13" i="74"/>
  <c r="AD13" i="74"/>
  <c r="Z13" i="74"/>
  <c r="V13" i="74"/>
  <c r="R13" i="74"/>
  <c r="N13" i="74"/>
  <c r="J13" i="74"/>
  <c r="F13" i="74"/>
  <c r="B13" i="74"/>
  <c r="AF12" i="74"/>
  <c r="AB12" i="74"/>
  <c r="X12" i="74"/>
  <c r="T12" i="74"/>
  <c r="P12" i="74"/>
  <c r="L12" i="74"/>
  <c r="H12" i="74"/>
  <c r="D12" i="74"/>
  <c r="AH11" i="74"/>
  <c r="AD11" i="74"/>
  <c r="Z11" i="74"/>
  <c r="V11" i="74"/>
  <c r="R11" i="74"/>
  <c r="N11" i="74"/>
  <c r="J11" i="74"/>
  <c r="F11" i="74"/>
  <c r="AG28" i="74"/>
  <c r="AC28" i="74"/>
  <c r="Y28" i="74"/>
  <c r="U28" i="74"/>
  <c r="Q28" i="74"/>
  <c r="M28" i="74"/>
  <c r="I28" i="74"/>
  <c r="E28" i="74"/>
  <c r="AO27" i="74"/>
  <c r="AE27" i="74"/>
  <c r="AA27" i="74"/>
  <c r="W27" i="74"/>
  <c r="S27" i="74"/>
  <c r="O27" i="74"/>
  <c r="K27" i="74"/>
  <c r="G27" i="74"/>
  <c r="C27" i="74"/>
  <c r="AG26" i="74"/>
  <c r="AC26" i="74"/>
  <c r="Y26" i="74"/>
  <c r="U26" i="74"/>
  <c r="Q26" i="74"/>
  <c r="M26" i="74"/>
  <c r="I26" i="74"/>
  <c r="E26" i="74"/>
  <c r="AO20" i="74"/>
  <c r="AE20" i="74"/>
  <c r="AA20" i="74"/>
  <c r="W20" i="74"/>
  <c r="S20" i="74"/>
  <c r="O20" i="74"/>
  <c r="K20" i="74"/>
  <c r="G20" i="74"/>
  <c r="C20" i="74"/>
  <c r="AG19" i="74"/>
  <c r="AC19" i="74"/>
  <c r="Y19" i="74"/>
  <c r="U19" i="74"/>
  <c r="Q19" i="74"/>
  <c r="M19" i="74"/>
  <c r="I19" i="74"/>
  <c r="E19" i="74"/>
  <c r="AO18" i="74"/>
  <c r="AE18" i="74"/>
  <c r="AA18" i="74"/>
  <c r="W18" i="74"/>
  <c r="S18" i="74"/>
  <c r="O18" i="74"/>
  <c r="K18" i="74"/>
  <c r="G18" i="74"/>
  <c r="C18" i="74"/>
  <c r="AG13" i="74"/>
  <c r="AC13" i="74"/>
  <c r="Y13" i="74"/>
  <c r="U13" i="74"/>
  <c r="Q13" i="74"/>
  <c r="M13" i="74"/>
  <c r="I13" i="74"/>
  <c r="E13" i="74"/>
  <c r="AO12" i="74"/>
  <c r="AE12" i="74"/>
  <c r="AA12" i="74"/>
  <c r="W12" i="74"/>
  <c r="S12" i="74"/>
  <c r="O12" i="74"/>
  <c r="K12" i="74"/>
  <c r="G12" i="74"/>
  <c r="C12" i="74"/>
  <c r="AG11" i="74"/>
  <c r="AC11" i="74"/>
  <c r="Y11" i="74"/>
  <c r="U11" i="74"/>
  <c r="Q11" i="74"/>
  <c r="M11" i="74"/>
  <c r="I11" i="74"/>
  <c r="E11" i="74"/>
  <c r="AF28" i="74"/>
  <c r="AB28" i="74"/>
  <c r="X28" i="74"/>
  <c r="T28" i="74"/>
  <c r="P28" i="74"/>
  <c r="L28" i="74"/>
  <c r="H28" i="74"/>
  <c r="D28" i="74"/>
  <c r="AH27" i="74"/>
  <c r="AD27" i="74"/>
  <c r="Z27" i="74"/>
  <c r="V27" i="74"/>
  <c r="R27" i="74"/>
  <c r="N27" i="74"/>
  <c r="J27" i="74"/>
  <c r="F27" i="74"/>
  <c r="B27" i="74"/>
  <c r="AF26" i="74"/>
  <c r="AB26" i="74"/>
  <c r="X26" i="74"/>
  <c r="T26" i="74"/>
  <c r="P26" i="74"/>
  <c r="L26" i="74"/>
  <c r="H26" i="74"/>
  <c r="D26" i="74"/>
  <c r="AH20" i="74"/>
  <c r="AD20" i="74"/>
  <c r="Z20" i="74"/>
  <c r="V20" i="74"/>
  <c r="R20" i="74"/>
  <c r="N20" i="74"/>
  <c r="J20" i="74"/>
  <c r="F20" i="74"/>
  <c r="B20" i="74"/>
  <c r="AF19" i="74"/>
  <c r="AB19" i="74"/>
  <c r="X19" i="74"/>
  <c r="T19" i="74"/>
  <c r="P19" i="74"/>
  <c r="L19" i="74"/>
  <c r="H19" i="74"/>
  <c r="D19" i="74"/>
  <c r="AH18" i="74"/>
  <c r="AD18" i="74"/>
  <c r="Z18" i="74"/>
  <c r="V18" i="74"/>
  <c r="R18" i="74"/>
  <c r="N18" i="74"/>
  <c r="J18" i="74"/>
  <c r="F18" i="74"/>
  <c r="B18" i="74"/>
  <c r="AF13" i="74"/>
  <c r="AB13" i="74"/>
  <c r="X13" i="74"/>
  <c r="T13" i="74"/>
  <c r="P13" i="74"/>
  <c r="L13" i="74"/>
  <c r="H13" i="74"/>
  <c r="D13" i="74"/>
  <c r="AH12" i="74"/>
  <c r="AD12" i="74"/>
  <c r="Z12" i="74"/>
  <c r="V12" i="74"/>
  <c r="R12" i="74"/>
  <c r="N12" i="74"/>
  <c r="J12" i="74"/>
  <c r="F12" i="74"/>
  <c r="B12" i="74"/>
  <c r="AF11" i="74"/>
  <c r="AB11" i="74"/>
  <c r="X11" i="74"/>
  <c r="T11" i="74"/>
  <c r="P11" i="74"/>
  <c r="L11" i="74"/>
  <c r="H11" i="74"/>
  <c r="D11" i="74"/>
  <c r="G11" i="74"/>
  <c r="AH5" i="74"/>
  <c r="AD5" i="74"/>
  <c r="Z5" i="74"/>
  <c r="V5" i="74"/>
  <c r="R5" i="74"/>
  <c r="N5" i="74"/>
  <c r="J5" i="74"/>
  <c r="F5" i="74"/>
  <c r="B5" i="74"/>
  <c r="AF4" i="74"/>
  <c r="AB4" i="74"/>
  <c r="X4" i="74"/>
  <c r="T4" i="74"/>
  <c r="P4" i="74"/>
  <c r="L4" i="74"/>
  <c r="H4" i="74"/>
  <c r="D4" i="74"/>
  <c r="AH3" i="74"/>
  <c r="AD3" i="74"/>
  <c r="Z3" i="74"/>
  <c r="V3" i="74"/>
  <c r="R3" i="74"/>
  <c r="N3" i="74"/>
  <c r="J3" i="74"/>
  <c r="F3" i="74"/>
  <c r="B3" i="74"/>
  <c r="AF28" i="80"/>
  <c r="AB28" i="80"/>
  <c r="X28" i="80"/>
  <c r="T28" i="80"/>
  <c r="P28" i="80"/>
  <c r="L28" i="80"/>
  <c r="H28" i="80"/>
  <c r="D28" i="80"/>
  <c r="AH27" i="80"/>
  <c r="AD27" i="80"/>
  <c r="Z27" i="80"/>
  <c r="V27" i="80"/>
  <c r="R27" i="80"/>
  <c r="N27" i="80"/>
  <c r="J27" i="80"/>
  <c r="F27" i="80"/>
  <c r="B27" i="80"/>
  <c r="AF26" i="80"/>
  <c r="AB26" i="80"/>
  <c r="X26" i="80"/>
  <c r="T26" i="80"/>
  <c r="P26" i="80"/>
  <c r="L26" i="80"/>
  <c r="H26" i="80"/>
  <c r="D26" i="80"/>
  <c r="AH20" i="80"/>
  <c r="AD20" i="80"/>
  <c r="Z20" i="80"/>
  <c r="V20" i="80"/>
  <c r="R20" i="80"/>
  <c r="N20" i="80"/>
  <c r="J20" i="80"/>
  <c r="F20" i="80"/>
  <c r="B20" i="80"/>
  <c r="AF19" i="80"/>
  <c r="AB19" i="80"/>
  <c r="X19" i="80"/>
  <c r="T19" i="80"/>
  <c r="P19" i="80"/>
  <c r="L19" i="80"/>
  <c r="H19" i="80"/>
  <c r="D19" i="80"/>
  <c r="AH18" i="80"/>
  <c r="AD18" i="80"/>
  <c r="Z18" i="80"/>
  <c r="V18" i="80"/>
  <c r="R18" i="80"/>
  <c r="N18" i="80"/>
  <c r="J18" i="80"/>
  <c r="C11" i="74"/>
  <c r="AG5" i="74"/>
  <c r="AC5" i="74"/>
  <c r="Y5" i="74"/>
  <c r="U5" i="74"/>
  <c r="Q5" i="74"/>
  <c r="M5" i="74"/>
  <c r="I5" i="74"/>
  <c r="E5" i="74"/>
  <c r="AO4" i="74"/>
  <c r="AE4" i="74"/>
  <c r="AA4" i="74"/>
  <c r="W4" i="74"/>
  <c r="S4" i="74"/>
  <c r="O4" i="74"/>
  <c r="K4" i="74"/>
  <c r="G4" i="74"/>
  <c r="C4" i="74"/>
  <c r="AG3" i="74"/>
  <c r="AC3" i="74"/>
  <c r="Y3" i="74"/>
  <c r="U3" i="74"/>
  <c r="Q3" i="74"/>
  <c r="M3" i="74"/>
  <c r="I3" i="74"/>
  <c r="E3" i="74"/>
  <c r="AO28" i="80"/>
  <c r="AE28" i="80"/>
  <c r="AA28" i="80"/>
  <c r="W28" i="80"/>
  <c r="S28" i="80"/>
  <c r="O28" i="80"/>
  <c r="K28" i="80"/>
  <c r="G28" i="80"/>
  <c r="C28" i="80"/>
  <c r="AG27" i="80"/>
  <c r="AC27" i="80"/>
  <c r="Y27" i="80"/>
  <c r="U27" i="80"/>
  <c r="Q27" i="80"/>
  <c r="M27" i="80"/>
  <c r="I27" i="80"/>
  <c r="E27" i="80"/>
  <c r="AO26" i="80"/>
  <c r="AE26" i="80"/>
  <c r="AA26" i="80"/>
  <c r="W26" i="80"/>
  <c r="S26" i="80"/>
  <c r="O26" i="80"/>
  <c r="K26" i="80"/>
  <c r="G26" i="80"/>
  <c r="C26" i="80"/>
  <c r="AG20" i="80"/>
  <c r="AC20" i="80"/>
  <c r="Y20" i="80"/>
  <c r="U20" i="80"/>
  <c r="B11" i="74"/>
  <c r="AF5" i="74"/>
  <c r="AB5" i="74"/>
  <c r="X5" i="74"/>
  <c r="T5" i="74"/>
  <c r="P5" i="74"/>
  <c r="L5" i="74"/>
  <c r="H5" i="74"/>
  <c r="D5" i="74"/>
  <c r="AH4" i="74"/>
  <c r="AD4" i="74"/>
  <c r="Z4" i="74"/>
  <c r="V4" i="74"/>
  <c r="R4" i="74"/>
  <c r="N4" i="74"/>
  <c r="J4" i="74"/>
  <c r="F4" i="74"/>
  <c r="B4" i="74"/>
  <c r="AF3" i="74"/>
  <c r="AB3" i="74"/>
  <c r="X3" i="74"/>
  <c r="T3" i="74"/>
  <c r="P3" i="74"/>
  <c r="L3" i="74"/>
  <c r="H3" i="74"/>
  <c r="D3" i="74"/>
  <c r="AH28" i="80"/>
  <c r="AD28" i="80"/>
  <c r="Z28" i="80"/>
  <c r="V28" i="80"/>
  <c r="R28" i="80"/>
  <c r="N28" i="80"/>
  <c r="J28" i="80"/>
  <c r="F28" i="80"/>
  <c r="B28" i="80"/>
  <c r="AF27" i="80"/>
  <c r="AB27" i="80"/>
  <c r="X27" i="80"/>
  <c r="T27" i="80"/>
  <c r="P27" i="80"/>
  <c r="L27" i="80"/>
  <c r="H27" i="80"/>
  <c r="D27" i="80"/>
  <c r="AH26" i="80"/>
  <c r="AD26" i="80"/>
  <c r="Z26" i="80"/>
  <c r="V26" i="80"/>
  <c r="R26" i="80"/>
  <c r="N26" i="80"/>
  <c r="J26" i="80"/>
  <c r="F26" i="80"/>
  <c r="B26" i="80"/>
  <c r="AF20" i="80"/>
  <c r="AB20" i="80"/>
  <c r="X20" i="80"/>
  <c r="T20" i="80"/>
  <c r="P20" i="80"/>
  <c r="L20" i="80"/>
  <c r="H20" i="80"/>
  <c r="D20" i="80"/>
  <c r="AH19" i="80"/>
  <c r="AD19" i="80"/>
  <c r="Z19" i="80"/>
  <c r="V19" i="80"/>
  <c r="R19" i="80"/>
  <c r="N19" i="80"/>
  <c r="J19" i="80"/>
  <c r="F19" i="80"/>
  <c r="B19" i="80"/>
  <c r="AF18" i="80"/>
  <c r="AB18" i="80"/>
  <c r="X18" i="80"/>
  <c r="C3" i="81"/>
  <c r="Q3" i="81"/>
  <c r="U3" i="81"/>
  <c r="Y3" i="81"/>
  <c r="AC3" i="81"/>
  <c r="AG3" i="81"/>
  <c r="C4" i="81"/>
  <c r="Q4" i="81"/>
  <c r="U4" i="81"/>
  <c r="Y4" i="81"/>
  <c r="AC4" i="81"/>
  <c r="AG4" i="81"/>
  <c r="C5" i="81"/>
  <c r="Q5" i="81"/>
  <c r="U5" i="81"/>
  <c r="Y5" i="81"/>
  <c r="AC5" i="81"/>
  <c r="AG5" i="81"/>
  <c r="C11" i="81"/>
  <c r="Q11" i="81"/>
  <c r="U11" i="81"/>
  <c r="Y11" i="81"/>
  <c r="AC11" i="81"/>
  <c r="AG11" i="81"/>
  <c r="C12" i="81"/>
  <c r="Q12" i="81"/>
  <c r="U12" i="81"/>
  <c r="Y12" i="81"/>
  <c r="AC12" i="81"/>
  <c r="AG12" i="81"/>
  <c r="C13" i="81"/>
  <c r="Q13" i="81"/>
  <c r="U13" i="81"/>
  <c r="Y13" i="81"/>
  <c r="AC13" i="81"/>
  <c r="AG13" i="81"/>
  <c r="C18" i="81"/>
  <c r="Q18" i="81"/>
  <c r="U18" i="81"/>
  <c r="Y18" i="81"/>
  <c r="AC18" i="81"/>
  <c r="AG18" i="81"/>
  <c r="C19" i="81"/>
  <c r="Q19" i="81"/>
  <c r="U19" i="81"/>
  <c r="Y19" i="81"/>
  <c r="AC19" i="81"/>
  <c r="AG19" i="81"/>
  <c r="C20" i="81"/>
  <c r="Q20" i="81"/>
  <c r="U20" i="81"/>
  <c r="Y20" i="81"/>
  <c r="AC20" i="81"/>
  <c r="AG20" i="81"/>
  <c r="C3" i="80"/>
  <c r="G3" i="80"/>
  <c r="K3" i="80"/>
  <c r="O3" i="80"/>
  <c r="S3" i="80"/>
  <c r="W3" i="80"/>
  <c r="AA3" i="80"/>
  <c r="AE3" i="80"/>
  <c r="AO3" i="80"/>
  <c r="E4" i="80"/>
  <c r="I4" i="80"/>
  <c r="M4" i="80"/>
  <c r="Q4" i="80"/>
  <c r="U4" i="80"/>
  <c r="Y4" i="80"/>
  <c r="AC4" i="80"/>
  <c r="AG4" i="80"/>
  <c r="C5" i="80"/>
  <c r="G5" i="80"/>
  <c r="K5" i="80"/>
  <c r="O5" i="80"/>
  <c r="S5" i="80"/>
  <c r="W5" i="80"/>
  <c r="AA5" i="80"/>
  <c r="AE5" i="80"/>
  <c r="AO5" i="80"/>
  <c r="E11" i="80"/>
  <c r="I11" i="80"/>
  <c r="M11" i="80"/>
  <c r="Q11" i="80"/>
  <c r="U11" i="80"/>
  <c r="Y11" i="80"/>
  <c r="AC11" i="80"/>
  <c r="AG11" i="80"/>
  <c r="C12" i="80"/>
  <c r="G12" i="80"/>
  <c r="K12" i="80"/>
  <c r="O12" i="80"/>
  <c r="S12" i="80"/>
  <c r="W12" i="80"/>
  <c r="AA12" i="80"/>
  <c r="AE12" i="80"/>
  <c r="AO12" i="80"/>
  <c r="E13" i="80"/>
  <c r="I13" i="80"/>
  <c r="M13" i="80"/>
  <c r="Q13" i="80"/>
  <c r="U13" i="80"/>
  <c r="Y13" i="80"/>
  <c r="AC13" i="80"/>
  <c r="AG13" i="80"/>
  <c r="C18" i="80"/>
  <c r="G18" i="80"/>
  <c r="L18" i="80"/>
  <c r="Q18" i="80"/>
  <c r="W18" i="80"/>
  <c r="AE18" i="80"/>
  <c r="AO18" i="80"/>
  <c r="I19" i="80"/>
  <c r="Q19" i="80"/>
  <c r="Y19" i="80"/>
  <c r="AG19" i="80"/>
  <c r="C20" i="80"/>
  <c r="K20" i="80"/>
  <c r="S20" i="80"/>
  <c r="M26" i="80"/>
  <c r="AC26" i="80"/>
  <c r="G27" i="80"/>
  <c r="W27" i="80"/>
  <c r="AO27" i="80"/>
  <c r="Q28" i="80"/>
  <c r="AG28" i="80"/>
  <c r="K3" i="74"/>
  <c r="AA3" i="74"/>
  <c r="E4" i="74"/>
  <c r="U4" i="74"/>
  <c r="O5" i="74"/>
  <c r="AE5" i="74"/>
  <c r="D3" i="81"/>
  <c r="R3" i="81"/>
  <c r="V3" i="81"/>
  <c r="Z3" i="81"/>
  <c r="AD3" i="81"/>
  <c r="AH3" i="81"/>
  <c r="D4" i="81"/>
  <c r="R4" i="81"/>
  <c r="V4" i="81"/>
  <c r="Z4" i="81"/>
  <c r="AD4" i="81"/>
  <c r="AH4" i="81"/>
  <c r="D5" i="81"/>
  <c r="R5" i="81"/>
  <c r="V5" i="81"/>
  <c r="Z5" i="81"/>
  <c r="AD5" i="81"/>
  <c r="AH5" i="81"/>
  <c r="D11" i="81"/>
  <c r="R11" i="81"/>
  <c r="V11" i="81"/>
  <c r="Z11" i="81"/>
  <c r="AD11" i="81"/>
  <c r="AH11" i="81"/>
  <c r="D12" i="81"/>
  <c r="R12" i="81"/>
  <c r="V12" i="81"/>
  <c r="Z12" i="81"/>
  <c r="AD12" i="81"/>
  <c r="AH12" i="81"/>
  <c r="D13" i="81"/>
  <c r="R13" i="81"/>
  <c r="V13" i="81"/>
  <c r="Z13" i="81"/>
  <c r="AD13" i="81"/>
  <c r="AH13" i="81"/>
  <c r="D18" i="81"/>
  <c r="R18" i="81"/>
  <c r="V18" i="81"/>
  <c r="Z18" i="81"/>
  <c r="AD18" i="81"/>
  <c r="AH18" i="81"/>
  <c r="D19" i="81"/>
  <c r="R19" i="81"/>
  <c r="V19" i="81"/>
  <c r="Z19" i="81"/>
  <c r="AD19" i="81"/>
  <c r="AH19" i="81"/>
  <c r="D20" i="81"/>
  <c r="R20" i="81"/>
  <c r="V20" i="81"/>
  <c r="Z20" i="81"/>
  <c r="AD20" i="81"/>
  <c r="AH20" i="81"/>
  <c r="D3" i="80"/>
  <c r="H3" i="80"/>
  <c r="L3" i="80"/>
  <c r="P3" i="80"/>
  <c r="T3" i="80"/>
  <c r="X3" i="80"/>
  <c r="AB3" i="80"/>
  <c r="AF3" i="80"/>
  <c r="B4" i="80"/>
  <c r="F4" i="80"/>
  <c r="J4" i="80"/>
  <c r="N4" i="80"/>
  <c r="R4" i="80"/>
  <c r="V4" i="80"/>
  <c r="Z4" i="80"/>
  <c r="AD4" i="80"/>
  <c r="AH4" i="80"/>
  <c r="D5" i="80"/>
  <c r="H5" i="80"/>
  <c r="L5" i="80"/>
  <c r="P5" i="80"/>
  <c r="T5" i="80"/>
  <c r="X5" i="80"/>
  <c r="AB5" i="80"/>
  <c r="AF5" i="80"/>
  <c r="B11" i="80"/>
  <c r="F11" i="80"/>
  <c r="J11" i="80"/>
  <c r="N11" i="80"/>
  <c r="R11" i="80"/>
  <c r="V11" i="80"/>
  <c r="Z11" i="80"/>
  <c r="AD11" i="80"/>
  <c r="AH11" i="80"/>
  <c r="D12" i="80"/>
  <c r="H12" i="80"/>
  <c r="L12" i="80"/>
  <c r="P12" i="80"/>
  <c r="T12" i="80"/>
  <c r="X12" i="80"/>
  <c r="AB12" i="80"/>
  <c r="AF12" i="80"/>
  <c r="B13" i="80"/>
  <c r="F13" i="80"/>
  <c r="J13" i="80"/>
  <c r="N13" i="80"/>
  <c r="R13" i="80"/>
  <c r="V13" i="80"/>
  <c r="Z13" i="80"/>
  <c r="AD13" i="80"/>
  <c r="AH13" i="80"/>
  <c r="D18" i="80"/>
  <c r="H18" i="80"/>
  <c r="M18" i="80"/>
  <c r="S18" i="80"/>
  <c r="Y18" i="80"/>
  <c r="AG18" i="80"/>
  <c r="C19" i="80"/>
  <c r="K19" i="80"/>
  <c r="S19" i="80"/>
  <c r="AA19" i="80"/>
  <c r="E20" i="80"/>
  <c r="M20" i="80"/>
  <c r="W20" i="80"/>
  <c r="AO20" i="80"/>
  <c r="Q26" i="80"/>
  <c r="AG26" i="80"/>
  <c r="K27" i="80"/>
  <c r="AA27" i="80"/>
  <c r="E28" i="80"/>
  <c r="U28" i="80"/>
  <c r="O3" i="74"/>
  <c r="AE3" i="74"/>
  <c r="I4" i="74"/>
  <c r="Y4" i="74"/>
  <c r="C5" i="74"/>
  <c r="S5" i="74"/>
  <c r="O3" i="81"/>
  <c r="S3" i="81"/>
  <c r="W3" i="81"/>
  <c r="AA3" i="81"/>
  <c r="AE3" i="81"/>
  <c r="AO3" i="81"/>
  <c r="O4" i="81"/>
  <c r="S4" i="81"/>
  <c r="W4" i="81"/>
  <c r="AA4" i="81"/>
  <c r="AE4" i="81"/>
  <c r="AO4" i="81"/>
  <c r="O5" i="81"/>
  <c r="S5" i="81"/>
  <c r="W5" i="81"/>
  <c r="AA5" i="81"/>
  <c r="AE5" i="81"/>
  <c r="AO5" i="81"/>
  <c r="O11" i="81"/>
  <c r="S11" i="81"/>
  <c r="W11" i="81"/>
  <c r="AA11" i="81"/>
  <c r="AE11" i="81"/>
  <c r="AO11" i="81"/>
  <c r="O12" i="81"/>
  <c r="S12" i="81"/>
  <c r="W12" i="81"/>
  <c r="AA12" i="81"/>
  <c r="AE12" i="81"/>
  <c r="AO12" i="81"/>
  <c r="O13" i="81"/>
  <c r="S13" i="81"/>
  <c r="W13" i="81"/>
  <c r="AA13" i="81"/>
  <c r="AE13" i="81"/>
  <c r="AO13" i="81"/>
  <c r="O18" i="81"/>
  <c r="S18" i="81"/>
  <c r="W18" i="81"/>
  <c r="AA18" i="81"/>
  <c r="AE18" i="81"/>
  <c r="AO18" i="81"/>
  <c r="O19" i="81"/>
  <c r="S19" i="81"/>
  <c r="W19" i="81"/>
  <c r="AA19" i="81"/>
  <c r="AE19" i="81"/>
  <c r="AO19" i="81"/>
  <c r="O20" i="81"/>
  <c r="S20" i="81"/>
  <c r="W20" i="81"/>
  <c r="AA20" i="81"/>
  <c r="AE20" i="81"/>
  <c r="AO20" i="81"/>
  <c r="E3" i="80"/>
  <c r="I3" i="80"/>
  <c r="M3" i="80"/>
  <c r="Q3" i="80"/>
  <c r="U3" i="80"/>
  <c r="Y3" i="80"/>
  <c r="AC3" i="80"/>
  <c r="AG3" i="80"/>
  <c r="C4" i="80"/>
  <c r="G4" i="80"/>
  <c r="K4" i="80"/>
  <c r="O4" i="80"/>
  <c r="S4" i="80"/>
  <c r="W4" i="80"/>
  <c r="AA4" i="80"/>
  <c r="AE4" i="80"/>
  <c r="AO4" i="80"/>
  <c r="E5" i="80"/>
  <c r="I5" i="80"/>
  <c r="M5" i="80"/>
  <c r="Q5" i="80"/>
  <c r="U5" i="80"/>
  <c r="Y5" i="80"/>
  <c r="AC5" i="80"/>
  <c r="AG5" i="80"/>
  <c r="C11" i="80"/>
  <c r="G11" i="80"/>
  <c r="K11" i="80"/>
  <c r="O11" i="80"/>
  <c r="S11" i="80"/>
  <c r="W11" i="80"/>
  <c r="AA11" i="80"/>
  <c r="AE11" i="80"/>
  <c r="AO11" i="80"/>
  <c r="E12" i="80"/>
  <c r="I12" i="80"/>
  <c r="M12" i="80"/>
  <c r="Q12" i="80"/>
  <c r="U12" i="80"/>
  <c r="Y12" i="80"/>
  <c r="AC12" i="80"/>
  <c r="AG12" i="80"/>
  <c r="C13" i="80"/>
  <c r="G13" i="80"/>
  <c r="K13" i="80"/>
  <c r="O13" i="80"/>
  <c r="S13" i="80"/>
  <c r="W13" i="80"/>
  <c r="AA13" i="80"/>
  <c r="AE13" i="80"/>
  <c r="AO13" i="80"/>
  <c r="E18" i="80"/>
  <c r="I18" i="80"/>
  <c r="O18" i="80"/>
  <c r="T18" i="80"/>
  <c r="AA18" i="80"/>
  <c r="E19" i="80"/>
  <c r="M19" i="80"/>
  <c r="U19" i="80"/>
  <c r="AC19" i="80"/>
  <c r="G20" i="80"/>
  <c r="O20" i="80"/>
  <c r="AA20" i="80"/>
  <c r="E26" i="80"/>
  <c r="U26" i="80"/>
  <c r="O27" i="80"/>
  <c r="AE27" i="80"/>
  <c r="I28" i="80"/>
  <c r="Y28" i="80"/>
  <c r="C3" i="74"/>
  <c r="S3" i="74"/>
  <c r="M4" i="74"/>
  <c r="AC4" i="74"/>
  <c r="G5" i="74"/>
  <c r="W5" i="74"/>
  <c r="AO5" i="74"/>
  <c r="F3" i="81"/>
  <c r="J3" i="81"/>
  <c r="N3" i="81"/>
  <c r="F4" i="81"/>
  <c r="J4" i="81"/>
  <c r="N4" i="81"/>
  <c r="F11" i="81"/>
  <c r="J11" i="81"/>
  <c r="N11" i="81"/>
  <c r="F12" i="81"/>
  <c r="J12" i="81"/>
  <c r="N12" i="81"/>
  <c r="F18" i="81"/>
  <c r="J18" i="81"/>
  <c r="N18" i="81"/>
  <c r="F19" i="81"/>
  <c r="J19" i="81"/>
  <c r="N19" i="81"/>
  <c r="J20" i="81"/>
  <c r="G3" i="81"/>
  <c r="K3" i="81"/>
  <c r="G4" i="81"/>
  <c r="K4" i="81"/>
  <c r="G11" i="81"/>
  <c r="K11" i="81"/>
  <c r="G12" i="81"/>
  <c r="K12" i="81"/>
  <c r="G18" i="81"/>
  <c r="K18" i="81"/>
  <c r="G19" i="81"/>
  <c r="K19" i="81"/>
  <c r="AI19" i="81"/>
  <c r="H3" i="81"/>
  <c r="L3" i="81"/>
  <c r="H4" i="81"/>
  <c r="L4" i="81"/>
  <c r="H11" i="81"/>
  <c r="L11" i="81"/>
  <c r="H12" i="81"/>
  <c r="L12" i="81"/>
  <c r="H18" i="81"/>
  <c r="L18" i="81"/>
  <c r="H19" i="81"/>
  <c r="L19" i="81"/>
  <c r="E3" i="81"/>
  <c r="I3" i="81"/>
  <c r="M3" i="81"/>
  <c r="E4" i="81"/>
  <c r="I4" i="81"/>
  <c r="M4" i="81"/>
  <c r="E11" i="81"/>
  <c r="I11" i="81"/>
  <c r="M11" i="81"/>
  <c r="E12" i="81"/>
  <c r="I12" i="81"/>
  <c r="M12" i="81"/>
  <c r="E18" i="81"/>
  <c r="I18" i="81"/>
  <c r="M18" i="81"/>
  <c r="E19" i="81"/>
  <c r="I19" i="81"/>
  <c r="M19" i="81"/>
  <c r="AI28" i="81"/>
  <c r="AJ18" i="84"/>
  <c r="AK19" i="85"/>
  <c r="AI20" i="81"/>
  <c r="AI18" i="81"/>
  <c r="AI27" i="80"/>
  <c r="AI26" i="81"/>
  <c r="AI12" i="85"/>
  <c r="AF3" i="23"/>
  <c r="AH3" i="23" s="1"/>
  <c r="AJ13" i="84" l="1"/>
  <c r="AJ4" i="84"/>
  <c r="AJ20" i="85"/>
  <c r="AK20" i="85"/>
  <c r="AJ11" i="83"/>
  <c r="AJ12" i="84"/>
  <c r="AK18" i="85"/>
  <c r="AI11" i="85"/>
  <c r="AJ5" i="84"/>
  <c r="AJ3" i="84"/>
  <c r="AJ19" i="84"/>
  <c r="AJ5" i="85"/>
  <c r="AJ27" i="84"/>
  <c r="AJ20" i="84"/>
  <c r="AJ19" i="83"/>
  <c r="AJ5" i="83"/>
  <c r="AJ12" i="83"/>
  <c r="AJ20" i="83"/>
  <c r="AJ11" i="84"/>
  <c r="AJ28" i="84"/>
  <c r="AJ11" i="85"/>
  <c r="AJ12" i="85"/>
  <c r="AK26" i="81"/>
  <c r="AJ26" i="81"/>
  <c r="AI19" i="85"/>
  <c r="AI20" i="85"/>
  <c r="AI18" i="85"/>
  <c r="AJ27" i="83"/>
  <c r="AJ26" i="83"/>
  <c r="AJ3" i="83"/>
  <c r="AJ28" i="83"/>
  <c r="AJ13" i="85"/>
  <c r="AJ4" i="85"/>
  <c r="AI13" i="85"/>
  <c r="AK28" i="81"/>
  <c r="AJ28" i="81"/>
  <c r="AJ4" i="83"/>
  <c r="AJ13" i="83"/>
  <c r="AJ18" i="83"/>
  <c r="AJ26" i="84"/>
  <c r="AJ20" i="74"/>
  <c r="AJ19" i="85"/>
  <c r="AI11" i="80"/>
  <c r="AI3" i="74"/>
  <c r="AJ3" i="80"/>
  <c r="AI3" i="80"/>
  <c r="AJ27" i="80"/>
  <c r="AI28" i="80"/>
  <c r="AJ4" i="74"/>
  <c r="AJ11" i="74"/>
  <c r="AJ28" i="74"/>
  <c r="AI20" i="74"/>
  <c r="AJ27" i="74"/>
  <c r="AI13" i="74"/>
  <c r="AI13" i="80"/>
  <c r="AI19" i="80"/>
  <c r="AJ5" i="80"/>
  <c r="AI20" i="80"/>
  <c r="AI5" i="80"/>
  <c r="AJ20" i="80"/>
  <c r="AI26" i="80"/>
  <c r="AJ28" i="80"/>
  <c r="AJ26" i="74"/>
  <c r="AI18" i="74"/>
  <c r="AI11" i="74"/>
  <c r="AI28" i="74"/>
  <c r="AJ13" i="80"/>
  <c r="AJ11" i="80"/>
  <c r="AJ4" i="80"/>
  <c r="AI18" i="80"/>
  <c r="AJ12" i="80"/>
  <c r="AI12" i="80"/>
  <c r="AJ18" i="80"/>
  <c r="AJ5" i="74"/>
  <c r="AJ26" i="80"/>
  <c r="AJ19" i="74"/>
  <c r="AI12" i="74"/>
  <c r="AJ18" i="74"/>
  <c r="AI26" i="74"/>
  <c r="AI4" i="80"/>
  <c r="AI5" i="74"/>
  <c r="AJ3" i="74"/>
  <c r="AI4" i="74"/>
  <c r="AJ19" i="80"/>
  <c r="AJ13" i="74"/>
  <c r="AI27" i="74"/>
  <c r="AJ12" i="74"/>
  <c r="AI19" i="74"/>
  <c r="AI13" i="81"/>
  <c r="AI12" i="81"/>
  <c r="AI11" i="81"/>
  <c r="AJ20" i="81"/>
  <c r="AJ19" i="81"/>
  <c r="AJ18" i="81"/>
  <c r="AM26" i="81"/>
  <c r="AI5" i="81"/>
  <c r="AI4" i="81"/>
  <c r="AI3" i="81"/>
  <c r="AJ5" i="81"/>
  <c r="AJ4" i="81"/>
  <c r="AJ3" i="81"/>
  <c r="AJ13" i="81"/>
  <c r="AJ12" i="81"/>
  <c r="AJ11" i="81"/>
  <c r="AM28" i="81"/>
  <c r="AM12" i="85" l="1"/>
  <c r="AM13" i="85"/>
  <c r="AM11" i="85"/>
  <c r="AM18" i="85"/>
  <c r="AM20" i="85"/>
  <c r="AM19" i="85"/>
  <c r="AM28" i="83"/>
  <c r="AM26" i="83"/>
  <c r="AM19" i="83"/>
  <c r="AM3" i="84"/>
  <c r="AM12" i="83"/>
  <c r="AM3" i="83"/>
  <c r="AM5" i="85"/>
  <c r="AM19" i="84"/>
  <c r="AM28" i="84"/>
  <c r="AM11" i="84"/>
  <c r="AM4" i="85"/>
  <c r="AM26" i="84"/>
  <c r="AM27" i="84"/>
  <c r="AM4" i="84"/>
  <c r="AM11" i="83"/>
  <c r="AM5" i="83"/>
  <c r="AM5" i="84"/>
  <c r="AM13" i="83"/>
  <c r="AM18" i="84"/>
  <c r="AM27" i="83"/>
  <c r="AM18" i="83"/>
  <c r="AM4" i="83"/>
  <c r="AM12" i="84"/>
  <c r="AM20" i="84"/>
  <c r="AM13" i="84"/>
  <c r="AM20" i="83"/>
  <c r="AK13" i="85"/>
  <c r="AK11" i="85"/>
  <c r="AK12" i="85"/>
  <c r="AK19" i="83"/>
  <c r="AK5" i="84"/>
  <c r="AK3" i="84"/>
  <c r="AK5" i="85"/>
  <c r="AK27" i="84"/>
  <c r="AK4" i="85"/>
  <c r="AK20" i="84"/>
  <c r="AK18" i="84"/>
  <c r="AK13" i="83"/>
  <c r="AK11" i="83"/>
  <c r="AK28" i="84"/>
  <c r="AK28" i="83"/>
  <c r="AK26" i="83"/>
  <c r="AK4" i="84"/>
  <c r="AK5" i="83"/>
  <c r="AK3" i="83"/>
  <c r="AK18" i="83"/>
  <c r="AK27" i="83"/>
  <c r="AK20" i="83"/>
  <c r="AK26" i="84"/>
  <c r="AK19" i="84"/>
  <c r="AK12" i="84"/>
  <c r="AK11" i="84"/>
  <c r="AK13" i="84"/>
  <c r="AK12" i="83"/>
  <c r="AK4" i="83"/>
  <c r="AK18" i="80"/>
  <c r="AK12" i="74"/>
  <c r="AK19" i="74"/>
  <c r="AK27" i="80"/>
  <c r="AK11" i="80"/>
  <c r="AK26" i="80"/>
  <c r="AK18" i="74"/>
  <c r="AK26" i="74"/>
  <c r="AK3" i="74"/>
  <c r="AK4" i="80"/>
  <c r="AK28" i="80"/>
  <c r="AK12" i="80"/>
  <c r="AK3" i="80"/>
  <c r="AK20" i="74"/>
  <c r="AK28" i="74"/>
  <c r="AK11" i="74"/>
  <c r="AK5" i="74"/>
  <c r="AK4" i="74"/>
  <c r="AK5" i="80"/>
  <c r="AK19" i="80"/>
  <c r="AK27" i="74"/>
  <c r="AK13" i="74"/>
  <c r="AK20" i="80"/>
  <c r="AK13" i="80"/>
  <c r="AM12" i="80"/>
  <c r="AM5" i="80"/>
  <c r="AM3" i="80"/>
  <c r="AM26" i="74"/>
  <c r="AM27" i="74"/>
  <c r="AM3" i="74"/>
  <c r="AM26" i="80"/>
  <c r="AM11" i="80"/>
  <c r="AM28" i="74"/>
  <c r="AM11" i="74"/>
  <c r="AM12" i="74"/>
  <c r="AM5" i="74"/>
  <c r="AM18" i="80"/>
  <c r="AM28" i="80"/>
  <c r="AM4" i="80"/>
  <c r="AM13" i="74"/>
  <c r="AM18" i="74"/>
  <c r="AM20" i="80"/>
  <c r="AM4" i="74"/>
  <c r="AM13" i="80"/>
  <c r="AM19" i="74"/>
  <c r="AM20" i="74"/>
  <c r="AM27" i="80"/>
  <c r="AM19" i="80"/>
  <c r="AK20" i="81"/>
  <c r="AK19" i="81"/>
  <c r="AK18" i="81"/>
  <c r="AM13" i="81"/>
  <c r="AM12" i="81"/>
  <c r="AM11" i="81"/>
  <c r="AK13" i="81"/>
  <c r="AK12" i="81"/>
  <c r="AK11" i="81"/>
  <c r="AK5" i="81"/>
  <c r="AK4" i="81"/>
  <c r="AK3" i="81"/>
  <c r="AM5" i="81"/>
  <c r="AM4" i="81"/>
  <c r="AM3" i="81"/>
  <c r="AM20" i="81"/>
  <c r="AM19" i="81"/>
  <c r="AM18" i="81"/>
  <c r="W10" i="22" l="1"/>
  <c r="V10" i="22"/>
  <c r="X9" i="22"/>
  <c r="X8" i="22"/>
  <c r="Z8" i="22" l="1"/>
  <c r="J4" i="87"/>
  <c r="Z9" i="22"/>
  <c r="J5" i="87"/>
  <c r="K5" i="87" s="1"/>
  <c r="AL24" i="74"/>
  <c r="AL16" i="74"/>
  <c r="AL9" i="74"/>
  <c r="J6" i="87" l="1"/>
  <c r="K4" i="87"/>
  <c r="F255" i="23"/>
  <c r="F256" i="23" s="1"/>
  <c r="F257" i="23" s="1"/>
  <c r="E255" i="23"/>
  <c r="E256" i="23" s="1"/>
  <c r="E257" i="23" s="1"/>
  <c r="D255" i="23"/>
  <c r="Z3" i="22"/>
  <c r="Y3" i="22"/>
  <c r="Z2" i="22"/>
  <c r="Y2" i="22"/>
  <c r="AA2" i="22" l="1"/>
  <c r="D256" i="23"/>
  <c r="AA3" i="22"/>
  <c r="D257" i="23" l="1"/>
  <c r="D125" i="23" l="1"/>
  <c r="D126" i="23" l="1"/>
  <c r="F250" i="23"/>
  <c r="F251" i="23" s="1"/>
  <c r="F252" i="23" s="1"/>
  <c r="E250" i="23"/>
  <c r="E251" i="23" s="1"/>
  <c r="E252" i="23" s="1"/>
  <c r="D250" i="23"/>
  <c r="F245" i="23"/>
  <c r="F246" i="23" s="1"/>
  <c r="F247" i="23" s="1"/>
  <c r="E245" i="23"/>
  <c r="E246" i="23" s="1"/>
  <c r="E247" i="23" s="1"/>
  <c r="D245" i="23"/>
  <c r="F240" i="23"/>
  <c r="F241" i="23" s="1"/>
  <c r="F242" i="23" s="1"/>
  <c r="E240" i="23"/>
  <c r="E241" i="23" s="1"/>
  <c r="E242" i="23" s="1"/>
  <c r="D240" i="23"/>
  <c r="D241" i="23" s="1"/>
  <c r="D242" i="23" s="1"/>
  <c r="F235" i="23"/>
  <c r="F236" i="23" s="1"/>
  <c r="F237" i="23" s="1"/>
  <c r="E235" i="23"/>
  <c r="E236" i="23" s="1"/>
  <c r="E237" i="23" s="1"/>
  <c r="D235" i="23"/>
  <c r="D236" i="23" s="1"/>
  <c r="D237" i="23" s="1"/>
  <c r="F230" i="23"/>
  <c r="F232" i="23" s="1"/>
  <c r="E230" i="23"/>
  <c r="E232" i="23" s="1"/>
  <c r="D230" i="23"/>
  <c r="F225" i="23"/>
  <c r="F226" i="23" s="1"/>
  <c r="F227" i="23" s="1"/>
  <c r="E225" i="23"/>
  <c r="E226" i="23" s="1"/>
  <c r="E227" i="23" s="1"/>
  <c r="D225" i="23"/>
  <c r="F220" i="23"/>
  <c r="F221" i="23" s="1"/>
  <c r="F222" i="23" s="1"/>
  <c r="E220" i="23"/>
  <c r="E221" i="23" s="1"/>
  <c r="E222" i="23" s="1"/>
  <c r="D220" i="23"/>
  <c r="F215" i="23"/>
  <c r="F216" i="23" s="1"/>
  <c r="F217" i="23" s="1"/>
  <c r="E215" i="23"/>
  <c r="E216" i="23" s="1"/>
  <c r="E217" i="23" s="1"/>
  <c r="D215" i="23"/>
  <c r="F210" i="23"/>
  <c r="F211" i="23" s="1"/>
  <c r="F212" i="23" s="1"/>
  <c r="E210" i="23"/>
  <c r="E211" i="23" s="1"/>
  <c r="E212" i="23" s="1"/>
  <c r="D210" i="23"/>
  <c r="F205" i="23"/>
  <c r="F206" i="23" s="1"/>
  <c r="F207" i="23" s="1"/>
  <c r="E205" i="23"/>
  <c r="E206" i="23" s="1"/>
  <c r="E207" i="23" s="1"/>
  <c r="D205" i="23"/>
  <c r="F200" i="23"/>
  <c r="F201" i="23" s="1"/>
  <c r="F202" i="23" s="1"/>
  <c r="E200" i="23"/>
  <c r="E201" i="23" s="1"/>
  <c r="E202" i="23" s="1"/>
  <c r="D200" i="23"/>
  <c r="F195" i="23"/>
  <c r="F196" i="23" s="1"/>
  <c r="F197" i="23" s="1"/>
  <c r="E195" i="23"/>
  <c r="D195" i="23"/>
  <c r="F190" i="23"/>
  <c r="F191" i="23" s="1"/>
  <c r="F192" i="23" s="1"/>
  <c r="E190" i="23"/>
  <c r="E191" i="23" s="1"/>
  <c r="E192" i="23" s="1"/>
  <c r="D190" i="23"/>
  <c r="F185" i="23"/>
  <c r="F186" i="23" s="1"/>
  <c r="F187" i="23" s="1"/>
  <c r="E185" i="23"/>
  <c r="E186" i="23" s="1"/>
  <c r="E187" i="23" s="1"/>
  <c r="D185" i="23"/>
  <c r="F180" i="23"/>
  <c r="F181" i="23" s="1"/>
  <c r="F182" i="23" s="1"/>
  <c r="E180" i="23"/>
  <c r="E181" i="23" s="1"/>
  <c r="E182" i="23" s="1"/>
  <c r="D180" i="23"/>
  <c r="F175" i="23"/>
  <c r="F176" i="23" s="1"/>
  <c r="F177" i="23" s="1"/>
  <c r="E175" i="23"/>
  <c r="E176" i="23" s="1"/>
  <c r="E177" i="23" s="1"/>
  <c r="D175" i="23"/>
  <c r="F170" i="23"/>
  <c r="F171" i="23" s="1"/>
  <c r="F172" i="23" s="1"/>
  <c r="E170" i="23"/>
  <c r="E171" i="23" s="1"/>
  <c r="E172" i="23" s="1"/>
  <c r="D170" i="23"/>
  <c r="F165" i="23"/>
  <c r="F166" i="23" s="1"/>
  <c r="F167" i="23" s="1"/>
  <c r="E165" i="23"/>
  <c r="E166" i="23" s="1"/>
  <c r="E167" i="23" s="1"/>
  <c r="D165" i="23"/>
  <c r="F160" i="23"/>
  <c r="F161" i="23" s="1"/>
  <c r="F162" i="23" s="1"/>
  <c r="E160" i="23"/>
  <c r="E161" i="23" s="1"/>
  <c r="E162" i="23" s="1"/>
  <c r="D160" i="23"/>
  <c r="F155" i="23"/>
  <c r="F156" i="23" s="1"/>
  <c r="F157" i="23" s="1"/>
  <c r="E155" i="23"/>
  <c r="E156" i="23" s="1"/>
  <c r="E157" i="23" s="1"/>
  <c r="D155" i="23"/>
  <c r="F150" i="23"/>
  <c r="F151" i="23" s="1"/>
  <c r="F152" i="23" s="1"/>
  <c r="E150" i="23"/>
  <c r="E151" i="23" s="1"/>
  <c r="E152" i="23" s="1"/>
  <c r="D150" i="23"/>
  <c r="F145" i="23"/>
  <c r="F146" i="23" s="1"/>
  <c r="F147" i="23" s="1"/>
  <c r="E145" i="23"/>
  <c r="E146" i="23" s="1"/>
  <c r="E147" i="23" s="1"/>
  <c r="D145" i="23"/>
  <c r="F140" i="23"/>
  <c r="F141" i="23" s="1"/>
  <c r="F142" i="23" s="1"/>
  <c r="E140" i="23"/>
  <c r="E141" i="23" s="1"/>
  <c r="E142" i="23" s="1"/>
  <c r="D140" i="23"/>
  <c r="F135" i="23"/>
  <c r="F136" i="23" s="1"/>
  <c r="F137" i="23" s="1"/>
  <c r="E135" i="23"/>
  <c r="E136" i="23" s="1"/>
  <c r="E137" i="23" s="1"/>
  <c r="D135" i="23"/>
  <c r="E130" i="23"/>
  <c r="E131" i="23" s="1"/>
  <c r="E132" i="23" s="1"/>
  <c r="F125" i="23"/>
  <c r="F126" i="23" s="1"/>
  <c r="F127" i="23" s="1"/>
  <c r="E125" i="23"/>
  <c r="E126" i="23" s="1"/>
  <c r="E127" i="23" s="1"/>
  <c r="F120" i="23"/>
  <c r="F121" i="23" s="1"/>
  <c r="F122" i="23" s="1"/>
  <c r="E120" i="23"/>
  <c r="E121" i="23" s="1"/>
  <c r="E122" i="23" s="1"/>
  <c r="D120" i="23"/>
  <c r="E196" i="23" l="1"/>
  <c r="E197" i="23" s="1"/>
  <c r="D146" i="23"/>
  <c r="D206" i="23"/>
  <c r="D121" i="23"/>
  <c r="D171" i="23"/>
  <c r="D186" i="23"/>
  <c r="D226" i="23"/>
  <c r="D141" i="23"/>
  <c r="D161" i="23"/>
  <c r="D191" i="23"/>
  <c r="D211" i="23"/>
  <c r="D166" i="23"/>
  <c r="D246" i="23"/>
  <c r="D181" i="23"/>
  <c r="D201" i="23"/>
  <c r="D221" i="23"/>
  <c r="D127" i="23"/>
  <c r="D136" i="23"/>
  <c r="D156" i="23"/>
  <c r="D176" i="23"/>
  <c r="D196" i="23"/>
  <c r="D216" i="23"/>
  <c r="D151" i="23"/>
  <c r="D232" i="23"/>
  <c r="D251" i="23"/>
  <c r="E115" i="23"/>
  <c r="E116" i="23" s="1"/>
  <c r="E117" i="23" s="1"/>
  <c r="E110" i="23"/>
  <c r="E111" i="23" s="1"/>
  <c r="E112" i="23" s="1"/>
  <c r="E105" i="23"/>
  <c r="E106" i="23" s="1"/>
  <c r="E107" i="23" s="1"/>
  <c r="F115" i="23"/>
  <c r="F116" i="23" s="1"/>
  <c r="F117" i="23" s="1"/>
  <c r="D115" i="23"/>
  <c r="F110" i="23"/>
  <c r="F111" i="23" s="1"/>
  <c r="F112" i="23" s="1"/>
  <c r="D110" i="23"/>
  <c r="F105" i="23"/>
  <c r="F106" i="23" s="1"/>
  <c r="F107" i="23" s="1"/>
  <c r="D105" i="23"/>
  <c r="F100" i="23"/>
  <c r="F102" i="23" s="1"/>
  <c r="E100" i="23"/>
  <c r="E102" i="23" s="1"/>
  <c r="D100" i="23"/>
  <c r="F95" i="23"/>
  <c r="F96" i="23" s="1"/>
  <c r="F97" i="23" s="1"/>
  <c r="E95" i="23"/>
  <c r="E96" i="23" s="1"/>
  <c r="E97" i="23" s="1"/>
  <c r="D95" i="23"/>
  <c r="E90" i="23"/>
  <c r="E91" i="23" s="1"/>
  <c r="E92" i="23" s="1"/>
  <c r="D122" i="23" l="1"/>
  <c r="D252" i="23"/>
  <c r="D152" i="23"/>
  <c r="D217" i="23"/>
  <c r="D177" i="23"/>
  <c r="D137" i="23"/>
  <c r="D222" i="23"/>
  <c r="D182" i="23"/>
  <c r="D167" i="23"/>
  <c r="D192" i="23"/>
  <c r="D162" i="23"/>
  <c r="D227" i="23"/>
  <c r="D172" i="23"/>
  <c r="D207" i="23"/>
  <c r="D197" i="23"/>
  <c r="D157" i="23"/>
  <c r="D202" i="23"/>
  <c r="D247" i="23"/>
  <c r="D212" i="23"/>
  <c r="D142" i="23"/>
  <c r="D187" i="23"/>
  <c r="D147" i="23"/>
  <c r="D106" i="23"/>
  <c r="D116" i="23"/>
  <c r="D102" i="23"/>
  <c r="D96" i="23"/>
  <c r="D111" i="23"/>
  <c r="D117" i="23" l="1"/>
  <c r="D97" i="23"/>
  <c r="D112" i="23"/>
  <c r="D107" i="23"/>
  <c r="AG3" i="23" l="1"/>
  <c r="O4" i="23" l="1"/>
  <c r="N4" i="23"/>
  <c r="M4" i="23"/>
  <c r="L4" i="23"/>
  <c r="J4" i="23"/>
  <c r="K4" i="23" s="1"/>
  <c r="I4" i="23"/>
  <c r="H4" i="23"/>
  <c r="G4" i="23"/>
  <c r="F90" i="23"/>
  <c r="F91" i="23" s="1"/>
  <c r="F92" i="23" s="1"/>
  <c r="D90" i="23"/>
  <c r="E85" i="23"/>
  <c r="E86" i="23" s="1"/>
  <c r="E87" i="23" s="1"/>
  <c r="F85" i="23"/>
  <c r="F86" i="23" s="1"/>
  <c r="F87" i="23" s="1"/>
  <c r="D85" i="23"/>
  <c r="E80" i="23"/>
  <c r="E81" i="23" s="1"/>
  <c r="E82" i="23" s="1"/>
  <c r="F80" i="23"/>
  <c r="F81" i="23" s="1"/>
  <c r="F82" i="23" s="1"/>
  <c r="D80" i="23"/>
  <c r="E75" i="23"/>
  <c r="E76" i="23" s="1"/>
  <c r="E77" i="23" s="1"/>
  <c r="F75" i="23"/>
  <c r="F76" i="23" s="1"/>
  <c r="F77" i="23" s="1"/>
  <c r="D75" i="23"/>
  <c r="E70" i="23"/>
  <c r="E71" i="23" s="1"/>
  <c r="E72" i="23" s="1"/>
  <c r="F70" i="23"/>
  <c r="F71" i="23" s="1"/>
  <c r="F72" i="23" s="1"/>
  <c r="D70" i="23"/>
  <c r="E65" i="23"/>
  <c r="E66" i="23" s="1"/>
  <c r="E67" i="23" s="1"/>
  <c r="F65" i="23"/>
  <c r="F66" i="23" s="1"/>
  <c r="F67" i="23" s="1"/>
  <c r="D65" i="23"/>
  <c r="E60" i="23"/>
  <c r="E61" i="23" s="1"/>
  <c r="E62" i="23" s="1"/>
  <c r="F60" i="23"/>
  <c r="F61" i="23" s="1"/>
  <c r="F62" i="23" s="1"/>
  <c r="D60" i="23"/>
  <c r="E55" i="23"/>
  <c r="E56" i="23" s="1"/>
  <c r="E57" i="23" s="1"/>
  <c r="F55" i="23"/>
  <c r="F56" i="23" s="1"/>
  <c r="F57" i="23" s="1"/>
  <c r="D55" i="23"/>
  <c r="E50" i="23"/>
  <c r="E51" i="23" s="1"/>
  <c r="E52" i="23" s="1"/>
  <c r="F50" i="23"/>
  <c r="F51" i="23" s="1"/>
  <c r="F52" i="23" s="1"/>
  <c r="D50" i="23"/>
  <c r="E45" i="23"/>
  <c r="E46" i="23" s="1"/>
  <c r="E47" i="23" s="1"/>
  <c r="F45" i="23"/>
  <c r="F46" i="23" s="1"/>
  <c r="F47" i="23" s="1"/>
  <c r="D45" i="23"/>
  <c r="E35" i="23"/>
  <c r="E36" i="23" s="1"/>
  <c r="E37" i="23" s="1"/>
  <c r="F35" i="23"/>
  <c r="F36" i="23" s="1"/>
  <c r="F37" i="23" s="1"/>
  <c r="D35" i="23"/>
  <c r="E30" i="23"/>
  <c r="E31" i="23" s="1"/>
  <c r="E32" i="23" s="1"/>
  <c r="F30" i="23"/>
  <c r="F31" i="23" s="1"/>
  <c r="F32" i="23" s="1"/>
  <c r="D30" i="23"/>
  <c r="E25" i="23"/>
  <c r="E26" i="23" s="1"/>
  <c r="E27" i="23" s="1"/>
  <c r="F25" i="23"/>
  <c r="F26" i="23" s="1"/>
  <c r="F27" i="23" s="1"/>
  <c r="D25" i="23"/>
  <c r="E20" i="23"/>
  <c r="E21" i="23" s="1"/>
  <c r="E22" i="23" s="1"/>
  <c r="F20" i="23"/>
  <c r="F21" i="23" s="1"/>
  <c r="F22" i="23" s="1"/>
  <c r="D20" i="23"/>
  <c r="E15" i="23"/>
  <c r="E16" i="23" s="1"/>
  <c r="E17" i="23" s="1"/>
  <c r="F15" i="23"/>
  <c r="F16" i="23" s="1"/>
  <c r="F17" i="23" s="1"/>
  <c r="D15" i="23"/>
  <c r="E10" i="23"/>
  <c r="E11" i="23" s="1"/>
  <c r="E12" i="23" s="1"/>
  <c r="F10" i="23"/>
  <c r="F11" i="23" s="1"/>
  <c r="F12" i="23" s="1"/>
  <c r="D10" i="23"/>
  <c r="D26" i="23" l="1"/>
  <c r="D51" i="23"/>
  <c r="D71" i="23"/>
  <c r="D91" i="23"/>
  <c r="D21" i="23"/>
  <c r="D46" i="23"/>
  <c r="D66" i="23"/>
  <c r="D86" i="23"/>
  <c r="D11" i="23"/>
  <c r="D16" i="23"/>
  <c r="D36" i="23"/>
  <c r="D61" i="23"/>
  <c r="D81" i="23"/>
  <c r="D31" i="23"/>
  <c r="D56" i="23"/>
  <c r="D76" i="23"/>
  <c r="Z3" i="3"/>
  <c r="Z3" i="85" s="1"/>
  <c r="D77" i="23" l="1"/>
  <c r="D62" i="23"/>
  <c r="D17" i="23"/>
  <c r="D87" i="23"/>
  <c r="D47" i="23"/>
  <c r="D92" i="23"/>
  <c r="D52" i="23"/>
  <c r="D32" i="23"/>
  <c r="D57" i="23"/>
  <c r="D82" i="23"/>
  <c r="D37" i="23"/>
  <c r="D12" i="23"/>
  <c r="D67" i="23"/>
  <c r="D22" i="23"/>
  <c r="D72" i="23"/>
  <c r="D27" i="23"/>
  <c r="H3" i="3"/>
  <c r="H3" i="85" s="1"/>
  <c r="AO3" i="3" l="1"/>
  <c r="AO3" i="85" s="1"/>
  <c r="AG3" i="3"/>
  <c r="AG3" i="85" s="1"/>
  <c r="AF3" i="3"/>
  <c r="AF3" i="85" s="1"/>
  <c r="AE3" i="3"/>
  <c r="AE3" i="85" s="1"/>
  <c r="AD3" i="3"/>
  <c r="AD3" i="85" s="1"/>
  <c r="AC3" i="3"/>
  <c r="AC3" i="85" s="1"/>
  <c r="AB3" i="3"/>
  <c r="AB3" i="85" s="1"/>
  <c r="AA3" i="3"/>
  <c r="AA3" i="85" s="1"/>
  <c r="Q3" i="3"/>
  <c r="Q3" i="85" s="1"/>
  <c r="AH3" i="3" l="1"/>
  <c r="AH3" i="85" s="1"/>
  <c r="L3" i="3"/>
  <c r="L3" i="85" s="1"/>
  <c r="N3" i="3" l="1"/>
  <c r="N3" i="85" s="1"/>
  <c r="M3" i="3"/>
  <c r="M3" i="85" s="1"/>
  <c r="D5" i="23"/>
  <c r="A4" i="23"/>
  <c r="U4" i="23" l="1"/>
  <c r="D6" i="23"/>
  <c r="J2" i="22"/>
  <c r="I2" i="22"/>
  <c r="H2" i="22"/>
  <c r="G2" i="22"/>
  <c r="E2" i="22"/>
  <c r="F2" i="22" s="1"/>
  <c r="AE4" i="23" s="1"/>
  <c r="D2" i="22"/>
  <c r="C2" i="22"/>
  <c r="B2" i="22"/>
  <c r="T3" i="22" l="1"/>
  <c r="AB3" i="22" s="1"/>
  <c r="T2" i="22"/>
  <c r="Q12" i="22"/>
  <c r="Q8" i="22"/>
  <c r="Q4" i="22"/>
  <c r="Q10" i="22"/>
  <c r="Q6" i="22"/>
  <c r="Q9" i="22"/>
  <c r="Q5" i="22"/>
  <c r="Q11" i="22"/>
  <c r="Q7" i="22"/>
  <c r="Q3" i="22"/>
  <c r="Q2" i="22"/>
  <c r="D7" i="23"/>
  <c r="K2" i="22"/>
  <c r="P55" i="23" s="1"/>
  <c r="Q14" i="22" l="1"/>
  <c r="Q15" i="22" s="1"/>
  <c r="T4" i="22"/>
  <c r="AB2" i="22"/>
  <c r="T5" i="22" l="1"/>
  <c r="E3" i="3"/>
  <c r="E3" i="85" s="1"/>
  <c r="F3" i="3"/>
  <c r="F3" i="85" s="1"/>
  <c r="G3" i="3"/>
  <c r="G3" i="85" s="1"/>
  <c r="I3" i="3"/>
  <c r="J3" i="3"/>
  <c r="J3" i="85" s="1"/>
  <c r="K3" i="3"/>
  <c r="K3" i="85" s="1"/>
  <c r="AQ3" i="3" l="1"/>
  <c r="I3" i="85"/>
  <c r="AJ3" i="3"/>
  <c r="AI3" i="3"/>
  <c r="AI3" i="85" s="1"/>
  <c r="E5" i="23"/>
  <c r="F5" i="23"/>
  <c r="AK3" i="3" l="1"/>
  <c r="AL254" i="3" s="1"/>
  <c r="AJ3" i="85"/>
  <c r="AL11" i="3"/>
  <c r="AM3" i="3"/>
  <c r="E6" i="23"/>
  <c r="E7" i="23" s="1"/>
  <c r="F6" i="23"/>
  <c r="F7" i="23" s="1"/>
  <c r="S5" i="23"/>
  <c r="S2" i="23"/>
  <c r="AL139" i="3" l="1"/>
  <c r="AL129" i="3"/>
  <c r="AL223" i="3"/>
  <c r="AL160" i="3"/>
  <c r="AL191" i="3"/>
  <c r="AL18" i="3"/>
  <c r="AL140" i="3"/>
  <c r="AL39" i="3"/>
  <c r="AL233" i="3"/>
  <c r="AL113" i="3"/>
  <c r="AL208" i="3"/>
  <c r="AL219" i="3"/>
  <c r="AL115" i="3"/>
  <c r="AL109" i="3"/>
  <c r="AL29" i="3"/>
  <c r="AL8" i="3"/>
  <c r="AL56" i="3"/>
  <c r="AL243" i="3"/>
  <c r="AL111" i="3"/>
  <c r="AL110" i="3"/>
  <c r="AL26" i="81" s="1"/>
  <c r="AL71" i="3"/>
  <c r="AL124" i="3"/>
  <c r="AL108" i="3"/>
  <c r="AL249" i="3"/>
  <c r="AL131" i="3"/>
  <c r="AL64" i="3"/>
  <c r="AL226" i="3"/>
  <c r="AL63" i="3"/>
  <c r="AL231" i="3"/>
  <c r="AL50" i="3"/>
  <c r="AL70" i="3"/>
  <c r="AL239" i="3"/>
  <c r="AL245" i="3"/>
  <c r="AL151" i="3"/>
  <c r="AL189" i="3"/>
  <c r="AL126" i="3"/>
  <c r="AL24" i="3"/>
  <c r="AL185" i="3"/>
  <c r="AL53" i="3"/>
  <c r="AL201" i="3"/>
  <c r="AL106" i="3"/>
  <c r="AL25" i="3"/>
  <c r="AL36" i="3"/>
  <c r="AL253" i="3"/>
  <c r="AL156" i="3"/>
  <c r="AL28" i="85" s="1"/>
  <c r="AL173" i="3"/>
  <c r="AL194" i="3"/>
  <c r="AL121" i="3"/>
  <c r="AL143" i="3"/>
  <c r="AL4" i="89" s="1"/>
  <c r="AL100" i="3"/>
  <c r="AL200" i="3"/>
  <c r="AL27" i="81" s="1"/>
  <c r="AL80" i="3"/>
  <c r="AL120" i="3"/>
  <c r="AL90" i="3"/>
  <c r="AL23" i="3"/>
  <c r="AL236" i="3"/>
  <c r="AL89" i="3"/>
  <c r="AL75" i="3"/>
  <c r="AL10" i="3"/>
  <c r="AL119" i="3"/>
  <c r="AL58" i="3"/>
  <c r="AL81" i="3"/>
  <c r="AL61" i="3"/>
  <c r="AL176" i="3"/>
  <c r="AL21" i="3"/>
  <c r="AL159" i="3"/>
  <c r="AL145" i="3"/>
  <c r="AL244" i="3"/>
  <c r="AL203" i="3"/>
  <c r="AL168" i="3"/>
  <c r="AL210" i="3"/>
  <c r="AL26" i="85" s="1"/>
  <c r="AL116" i="3"/>
  <c r="AL216" i="3"/>
  <c r="AL103" i="3"/>
  <c r="AL180" i="3"/>
  <c r="AL76" i="3"/>
  <c r="AL211" i="3"/>
  <c r="AL60" i="3"/>
  <c r="AL13" i="3"/>
  <c r="AL213" i="3"/>
  <c r="AL69" i="3"/>
  <c r="AL30" i="3"/>
  <c r="AL96" i="3"/>
  <c r="AL104" i="3"/>
  <c r="AL48" i="3"/>
  <c r="AL95" i="3"/>
  <c r="AL66" i="3"/>
  <c r="AL188" i="3"/>
  <c r="AL18" i="84" s="1"/>
  <c r="AL26" i="3"/>
  <c r="AL165" i="3"/>
  <c r="AL154" i="3"/>
  <c r="AL250" i="3"/>
  <c r="AL214" i="3"/>
  <c r="AL174" i="3"/>
  <c r="AL215" i="3"/>
  <c r="AL3" i="3"/>
  <c r="AL150" i="3"/>
  <c r="AL134" i="3"/>
  <c r="AL148" i="3"/>
  <c r="AL158" i="3"/>
  <c r="AL79" i="3"/>
  <c r="AL44" i="3"/>
  <c r="AL65" i="3"/>
  <c r="AL99" i="3"/>
  <c r="AL54" i="3"/>
  <c r="AL45" i="3"/>
  <c r="AL138" i="3"/>
  <c r="AL181" i="3"/>
  <c r="AL94" i="3"/>
  <c r="AL98" i="3"/>
  <c r="AL43" i="3"/>
  <c r="AL85" i="3"/>
  <c r="AL15" i="3"/>
  <c r="AL114" i="3"/>
  <c r="AL153" i="3"/>
  <c r="AL59" i="3"/>
  <c r="AL19" i="3"/>
  <c r="AL93" i="3"/>
  <c r="AL86" i="3"/>
  <c r="AL205" i="3"/>
  <c r="AL169" i="3"/>
  <c r="AL84" i="3"/>
  <c r="AL88" i="3"/>
  <c r="AL38" i="3"/>
  <c r="AL40" i="3"/>
  <c r="AL55" i="3"/>
  <c r="AL41" i="3"/>
  <c r="AL198" i="3"/>
  <c r="AL123" i="3"/>
  <c r="AL3" i="89" s="1"/>
  <c r="AL218" i="3"/>
  <c r="AL6" i="3"/>
  <c r="AL31" i="3"/>
  <c r="AL118" i="3"/>
  <c r="AL196" i="3"/>
  <c r="AL186" i="3"/>
  <c r="AL164" i="3"/>
  <c r="AL146" i="3"/>
  <c r="AL256" i="3"/>
  <c r="AL183" i="3"/>
  <c r="AL224" i="3"/>
  <c r="AL255" i="3"/>
  <c r="AL179" i="3"/>
  <c r="AL199" i="3"/>
  <c r="AL220" i="3"/>
  <c r="AL155" i="3"/>
  <c r="AL175" i="3"/>
  <c r="AL20" i="3"/>
  <c r="AL170" i="3"/>
  <c r="AL12" i="83" s="1"/>
  <c r="AL34" i="3"/>
  <c r="AL190" i="3"/>
  <c r="AL83" i="3"/>
  <c r="AL4" i="3"/>
  <c r="AL14" i="3"/>
  <c r="AL234" i="3"/>
  <c r="AL128" i="3"/>
  <c r="AL144" i="3"/>
  <c r="AL74" i="3"/>
  <c r="AL78" i="3"/>
  <c r="AL33" i="3"/>
  <c r="AL91" i="3"/>
  <c r="AL195" i="3"/>
  <c r="AL221" i="3"/>
  <c r="AL125" i="3"/>
  <c r="AL49" i="3"/>
  <c r="AL18" i="74" s="1"/>
  <c r="AL9" i="3"/>
  <c r="AL73" i="3"/>
  <c r="AL35" i="3"/>
  <c r="AL163" i="3"/>
  <c r="AL11" i="85" s="1"/>
  <c r="AL149" i="3"/>
  <c r="AL105" i="3"/>
  <c r="AL27" i="85" s="1"/>
  <c r="AL68" i="3"/>
  <c r="AL28" i="3"/>
  <c r="AL101" i="3"/>
  <c r="AL5" i="3"/>
  <c r="AL51" i="3"/>
  <c r="AL228" i="3"/>
  <c r="AL135" i="3"/>
  <c r="AL229" i="3"/>
  <c r="AL16" i="3"/>
  <c r="AL46" i="3"/>
  <c r="AL133" i="3"/>
  <c r="AL209" i="3"/>
  <c r="AL141" i="3"/>
  <c r="AL178" i="3"/>
  <c r="AL238" i="3"/>
  <c r="AL130" i="3"/>
  <c r="AL193" i="3"/>
  <c r="AL235" i="3"/>
  <c r="AL161" i="3"/>
  <c r="AL184" i="3"/>
  <c r="AL204" i="3"/>
  <c r="AL225" i="3"/>
  <c r="AL230" i="3"/>
  <c r="AL241" i="3"/>
  <c r="AN171" i="3"/>
  <c r="AM3" i="85"/>
  <c r="AL248" i="3"/>
  <c r="AL171" i="3"/>
  <c r="AK3" i="85"/>
  <c r="AN220" i="3"/>
  <c r="AN146" i="3"/>
  <c r="AN133" i="3"/>
  <c r="AN230" i="3"/>
  <c r="AN189" i="3"/>
  <c r="AN154" i="3"/>
  <c r="AN138" i="3"/>
  <c r="AN128" i="3"/>
  <c r="AN120" i="3"/>
  <c r="AN110" i="3"/>
  <c r="AN179" i="3"/>
  <c r="AN33" i="3"/>
  <c r="AN4" i="3"/>
  <c r="AN24" i="3"/>
  <c r="AN44" i="3"/>
  <c r="AN64" i="3"/>
  <c r="AN158" i="3"/>
  <c r="AN253" i="3"/>
  <c r="AN125" i="3"/>
  <c r="AN53" i="3"/>
  <c r="AN6" i="3"/>
  <c r="AN16" i="3"/>
  <c r="AN26" i="3"/>
  <c r="AN36" i="3"/>
  <c r="AN46" i="3"/>
  <c r="AN56" i="3"/>
  <c r="AN66" i="3"/>
  <c r="AN149" i="3"/>
  <c r="AN86" i="3"/>
  <c r="AN163" i="3"/>
  <c r="AN215" i="3"/>
  <c r="AN75" i="3"/>
  <c r="AN85" i="3"/>
  <c r="AN95" i="3"/>
  <c r="AN105" i="3"/>
  <c r="AN27" i="85" s="1"/>
  <c r="AN131" i="3"/>
  <c r="AN195" i="3"/>
  <c r="AN81" i="3"/>
  <c r="AN96" i="3"/>
  <c r="AN106" i="3"/>
  <c r="AN145" i="3"/>
  <c r="AN173" i="3"/>
  <c r="AN191" i="3"/>
  <c r="AN225" i="3"/>
  <c r="AN118" i="3"/>
  <c r="AN153" i="3"/>
  <c r="AN205" i="3"/>
  <c r="AN113" i="3"/>
  <c r="AN135" i="3"/>
  <c r="AN183" i="3"/>
  <c r="AN235" i="3"/>
  <c r="AN176" i="3"/>
  <c r="AN188" i="3"/>
  <c r="AN218" i="3"/>
  <c r="AN229" i="3"/>
  <c r="AN249" i="3"/>
  <c r="AN236" i="3"/>
  <c r="AN256" i="3"/>
  <c r="AN23" i="3"/>
  <c r="AN19" i="3"/>
  <c r="AN59" i="3"/>
  <c r="AN245" i="3"/>
  <c r="AN5" i="3"/>
  <c r="AN25" i="3"/>
  <c r="AN45" i="3"/>
  <c r="AN65" i="3"/>
  <c r="AN63" i="3"/>
  <c r="AN114" i="3"/>
  <c r="AN9" i="3"/>
  <c r="AN29" i="3"/>
  <c r="AN49" i="3"/>
  <c r="AN69" i="3"/>
  <c r="AN199" i="3"/>
  <c r="AN8" i="3"/>
  <c r="AN10" i="3"/>
  <c r="AN20" i="3"/>
  <c r="AN30" i="3"/>
  <c r="AN40" i="3"/>
  <c r="AN50" i="3"/>
  <c r="AN60" i="3"/>
  <c r="AN130" i="3"/>
  <c r="AN58" i="3"/>
  <c r="AN119" i="3"/>
  <c r="AN115" i="3"/>
  <c r="AN71" i="3"/>
  <c r="AN89" i="3"/>
  <c r="AN181" i="3"/>
  <c r="AN223" i="3"/>
  <c r="AN78" i="3"/>
  <c r="AN88" i="3"/>
  <c r="AN98" i="3"/>
  <c r="AN140" i="3"/>
  <c r="AN170" i="3"/>
  <c r="AN204" i="3"/>
  <c r="AN241" i="3"/>
  <c r="AN84" i="3"/>
  <c r="AN99" i="3"/>
  <c r="AN175" i="3"/>
  <c r="AN160" i="3"/>
  <c r="AN185" i="3"/>
  <c r="AN164" i="3"/>
  <c r="AN178" i="3"/>
  <c r="AN208" i="3"/>
  <c r="AN219" i="3"/>
  <c r="AN233" i="3"/>
  <c r="AN255" i="3"/>
  <c r="AN238" i="3"/>
  <c r="AN43" i="3"/>
  <c r="AN68" i="3"/>
  <c r="AN14" i="3"/>
  <c r="AN34" i="3"/>
  <c r="AN54" i="3"/>
  <c r="AN109" i="3"/>
  <c r="AN239" i="3"/>
  <c r="AN18" i="3"/>
  <c r="AN13" i="3"/>
  <c r="AN38" i="3"/>
  <c r="AN168" i="3"/>
  <c r="AN11" i="3"/>
  <c r="AN21" i="3"/>
  <c r="AN31" i="3"/>
  <c r="AN41" i="3"/>
  <c r="AN51" i="3"/>
  <c r="AN61" i="3"/>
  <c r="AN124" i="3"/>
  <c r="AN74" i="3"/>
  <c r="AN144" i="3"/>
  <c r="AN70" i="3"/>
  <c r="AN80" i="3"/>
  <c r="AN90" i="3"/>
  <c r="AN100" i="3"/>
  <c r="AN156" i="3"/>
  <c r="AN28" i="85" s="1"/>
  <c r="AN254" i="3"/>
  <c r="AN91" i="3"/>
  <c r="AN101" i="3"/>
  <c r="AN184" i="3"/>
  <c r="AN214" i="3"/>
  <c r="AN248" i="3"/>
  <c r="AN174" i="3"/>
  <c r="AN234" i="3"/>
  <c r="AN194" i="3"/>
  <c r="AN224" i="3"/>
  <c r="AN165" i="3"/>
  <c r="AN196" i="3"/>
  <c r="AN209" i="3"/>
  <c r="AN244" i="3"/>
  <c r="AN210" i="3"/>
  <c r="AN26" i="85" s="1"/>
  <c r="AN39" i="3"/>
  <c r="AN151" i="3"/>
  <c r="AN28" i="3"/>
  <c r="AN15" i="3"/>
  <c r="AN35" i="3"/>
  <c r="AN55" i="3"/>
  <c r="AN48" i="3"/>
  <c r="AN143" i="3"/>
  <c r="AN4" i="89" s="1"/>
  <c r="AN203" i="3"/>
  <c r="AN103" i="3"/>
  <c r="AN79" i="3"/>
  <c r="AN186" i="3"/>
  <c r="AN243" i="3"/>
  <c r="AN93" i="3"/>
  <c r="AN213" i="3"/>
  <c r="AN250" i="3"/>
  <c r="AN76" i="3"/>
  <c r="AN73" i="3"/>
  <c r="AN161" i="3"/>
  <c r="AN94" i="3"/>
  <c r="AN141" i="3"/>
  <c r="AN123" i="3"/>
  <c r="AN3" i="89" s="1"/>
  <c r="AN226" i="3"/>
  <c r="AN198" i="3"/>
  <c r="AN83" i="3"/>
  <c r="AN193" i="3"/>
  <c r="AN104" i="3"/>
  <c r="AN216" i="3"/>
  <c r="AN231" i="3"/>
  <c r="AN108" i="3"/>
  <c r="AN228" i="3"/>
  <c r="AN190" i="3"/>
  <c r="AN180" i="3"/>
  <c r="AN155" i="3"/>
  <c r="AN211" i="3"/>
  <c r="AN121" i="3"/>
  <c r="AN139" i="3"/>
  <c r="AN129" i="3"/>
  <c r="AN169" i="3"/>
  <c r="AN200" i="3"/>
  <c r="AN27" i="81" s="1"/>
  <c r="AN201" i="3"/>
  <c r="AN148" i="3"/>
  <c r="AN150" i="3"/>
  <c r="AN111" i="3"/>
  <c r="AN159" i="3"/>
  <c r="AN221" i="3"/>
  <c r="AN134" i="3"/>
  <c r="AN116" i="3"/>
  <c r="AN126" i="3"/>
  <c r="S6" i="23"/>
  <c r="A5" i="23"/>
  <c r="U5" i="23" s="1"/>
  <c r="AN26" i="81"/>
  <c r="AL28" i="81"/>
  <c r="AL20" i="85"/>
  <c r="AL18" i="85"/>
  <c r="AL19" i="85"/>
  <c r="AL13" i="83"/>
  <c r="AL11" i="83"/>
  <c r="AL20" i="84"/>
  <c r="AL12" i="84"/>
  <c r="AL4" i="83"/>
  <c r="AL26" i="83"/>
  <c r="AL20" i="83"/>
  <c r="AL18" i="83"/>
  <c r="AL5" i="85"/>
  <c r="AL3" i="85"/>
  <c r="AL28" i="84"/>
  <c r="AL26" i="84"/>
  <c r="AL4" i="84"/>
  <c r="AL28" i="83"/>
  <c r="AL27" i="84"/>
  <c r="AL5" i="84"/>
  <c r="AL3" i="83"/>
  <c r="AL27" i="83"/>
  <c r="AL11" i="84"/>
  <c r="AL4" i="85"/>
  <c r="AL19" i="84"/>
  <c r="AL13" i="84"/>
  <c r="AL5" i="83"/>
  <c r="AL19" i="83"/>
  <c r="AL3" i="84"/>
  <c r="AL12" i="85"/>
  <c r="AL13" i="85"/>
  <c r="AL3" i="74"/>
  <c r="AL27" i="80"/>
  <c r="AL19" i="80"/>
  <c r="AL13" i="80"/>
  <c r="AL5" i="80"/>
  <c r="AL3" i="80"/>
  <c r="AL4" i="74"/>
  <c r="AL28" i="80"/>
  <c r="AL26" i="80"/>
  <c r="AL20" i="80"/>
  <c r="AL18" i="80"/>
  <c r="AL12" i="80"/>
  <c r="AL11" i="80"/>
  <c r="AL4" i="80"/>
  <c r="AL28" i="74"/>
  <c r="AL27" i="74"/>
  <c r="AL26" i="74"/>
  <c r="AL20" i="74"/>
  <c r="AL19" i="74"/>
  <c r="AL13" i="74"/>
  <c r="AL12" i="74"/>
  <c r="AL11" i="74"/>
  <c r="AL5" i="74"/>
  <c r="AL5" i="81"/>
  <c r="AL4" i="81"/>
  <c r="AL3" i="81"/>
  <c r="AL20" i="81"/>
  <c r="AL19" i="81"/>
  <c r="AL18" i="81"/>
  <c r="AL13" i="81"/>
  <c r="AL12" i="81"/>
  <c r="AL11" i="81"/>
  <c r="AN3" i="3"/>
  <c r="P4" i="23"/>
  <c r="AL1" i="3" l="1"/>
  <c r="AN28" i="81"/>
  <c r="S7" i="23"/>
  <c r="A6" i="23"/>
  <c r="U6" i="23" s="1"/>
  <c r="AN13" i="85"/>
  <c r="AN11" i="85"/>
  <c r="AN12" i="85"/>
  <c r="AN20" i="85"/>
  <c r="AN18" i="85"/>
  <c r="AN19" i="85"/>
  <c r="AN27" i="83"/>
  <c r="AN5" i="85"/>
  <c r="AN3" i="85"/>
  <c r="AN27" i="84"/>
  <c r="AN19" i="84"/>
  <c r="AN19" i="83"/>
  <c r="AN13" i="83"/>
  <c r="AN11" i="83"/>
  <c r="AN5" i="83"/>
  <c r="AN3" i="83"/>
  <c r="AN20" i="84"/>
  <c r="AN11" i="84"/>
  <c r="AN12" i="84"/>
  <c r="AN4" i="84"/>
  <c r="AN28" i="83"/>
  <c r="AN4" i="85"/>
  <c r="AN3" i="84"/>
  <c r="AN28" i="84"/>
  <c r="AN20" i="83"/>
  <c r="AN12" i="83"/>
  <c r="AN26" i="83"/>
  <c r="AN5" i="84"/>
  <c r="AN26" i="84"/>
  <c r="AN18" i="84"/>
  <c r="AN13" i="84"/>
  <c r="AN18" i="83"/>
  <c r="AN4" i="83"/>
  <c r="AN27" i="74"/>
  <c r="AN18" i="74"/>
  <c r="AN5" i="74"/>
  <c r="AN27" i="80"/>
  <c r="AN18" i="80"/>
  <c r="AN5" i="80"/>
  <c r="AN28" i="74"/>
  <c r="AN19" i="74"/>
  <c r="AN11" i="74"/>
  <c r="AN28" i="80"/>
  <c r="AN19" i="80"/>
  <c r="AN11" i="80"/>
  <c r="AN20" i="74"/>
  <c r="AN12" i="74"/>
  <c r="AN3" i="74"/>
  <c r="AN20" i="80"/>
  <c r="AN12" i="80"/>
  <c r="AN3" i="80"/>
  <c r="AN26" i="74"/>
  <c r="AN13" i="74"/>
  <c r="AN4" i="74"/>
  <c r="AN26" i="80"/>
  <c r="AN13" i="80"/>
  <c r="AN4" i="80"/>
  <c r="AN1" i="3"/>
  <c r="AN13" i="81"/>
  <c r="AN12" i="81"/>
  <c r="AN11" i="81"/>
  <c r="AN20" i="81"/>
  <c r="AN19" i="81"/>
  <c r="AN18" i="81"/>
  <c r="AN5" i="81"/>
  <c r="AN4" i="81"/>
  <c r="AN3" i="81"/>
  <c r="A7" i="23" l="1"/>
  <c r="S8" i="23"/>
  <c r="U7" i="23"/>
  <c r="S9" i="23" l="1"/>
  <c r="A8" i="23"/>
  <c r="U8" i="23" s="1"/>
  <c r="S10" i="23" l="1"/>
  <c r="A9" i="23"/>
  <c r="U9" i="23" s="1"/>
  <c r="S11" i="23" l="1"/>
  <c r="A10" i="23"/>
  <c r="U10" i="23" s="1"/>
  <c r="S12" i="23" l="1"/>
  <c r="A11" i="23"/>
  <c r="U11" i="23" s="1"/>
  <c r="S13" i="23" l="1"/>
  <c r="A12" i="23"/>
  <c r="U12" i="23" s="1"/>
  <c r="S14" i="23" l="1"/>
  <c r="A13" i="23"/>
  <c r="U13" i="23" s="1"/>
  <c r="S15" i="23" l="1"/>
  <c r="A14" i="23"/>
  <c r="U14" i="23" s="1"/>
  <c r="S16" i="23" l="1"/>
  <c r="A15" i="23"/>
  <c r="U15" i="23" s="1"/>
  <c r="S17" i="23" l="1"/>
  <c r="A16" i="23"/>
  <c r="U16" i="23" s="1"/>
  <c r="S18" i="23" l="1"/>
  <c r="A17" i="23"/>
  <c r="U17" i="23" s="1"/>
  <c r="S19" i="23" l="1"/>
  <c r="A18" i="23"/>
  <c r="U18" i="23" s="1"/>
  <c r="S20" i="23" l="1"/>
  <c r="A19" i="23"/>
  <c r="U19" i="23" s="1"/>
  <c r="S21" i="23" l="1"/>
  <c r="A20" i="23"/>
  <c r="U20" i="23" s="1"/>
  <c r="S22" i="23" l="1"/>
  <c r="A21" i="23"/>
  <c r="U21" i="23" s="1"/>
  <c r="S23" i="23" l="1"/>
  <c r="A22" i="23"/>
  <c r="U22" i="23" s="1"/>
  <c r="S24" i="23" l="1"/>
  <c r="A23" i="23"/>
  <c r="U23" i="23" s="1"/>
  <c r="S25" i="23" l="1"/>
  <c r="A24" i="23"/>
  <c r="U24" i="23" s="1"/>
  <c r="S26" i="23" l="1"/>
  <c r="A25" i="23"/>
  <c r="U25" i="23" s="1"/>
  <c r="S27" i="23" l="1"/>
  <c r="A26" i="23"/>
  <c r="U26" i="23" s="1"/>
  <c r="S28" i="23" l="1"/>
  <c r="A27" i="23"/>
  <c r="U27" i="23" s="1"/>
  <c r="S29" i="23" l="1"/>
  <c r="A28" i="23"/>
  <c r="U28" i="23" s="1"/>
  <c r="S30" i="23" l="1"/>
  <c r="A29" i="23"/>
  <c r="U29" i="23" s="1"/>
  <c r="S31" i="23" l="1"/>
  <c r="A30" i="23"/>
  <c r="U30" i="23" s="1"/>
  <c r="S32" i="23" l="1"/>
  <c r="A31" i="23"/>
  <c r="U31" i="23" s="1"/>
  <c r="S33" i="23" l="1"/>
  <c r="A32" i="23"/>
  <c r="U32" i="23" s="1"/>
  <c r="S34" i="23" l="1"/>
  <c r="A33" i="23"/>
  <c r="U33" i="23" s="1"/>
  <c r="S35" i="23" l="1"/>
  <c r="A34" i="23"/>
  <c r="U34" i="23" s="1"/>
  <c r="S36" i="23" l="1"/>
  <c r="A35" i="23"/>
  <c r="U35" i="23" s="1"/>
  <c r="S37" i="23" l="1"/>
  <c r="A36" i="23"/>
  <c r="U36" i="23"/>
  <c r="S38" i="23" l="1"/>
  <c r="A37" i="23"/>
  <c r="U37" i="23" s="1"/>
  <c r="S39" i="23" l="1"/>
  <c r="A38" i="23"/>
  <c r="U38" i="23" s="1"/>
  <c r="S40" i="23" l="1"/>
  <c r="A39" i="23"/>
  <c r="U39" i="23"/>
  <c r="S41" i="23" l="1"/>
  <c r="A40" i="23"/>
  <c r="U40" i="23" s="1"/>
  <c r="S42" i="23" l="1"/>
  <c r="A41" i="23"/>
  <c r="U41" i="23" s="1"/>
  <c r="S43" i="23" l="1"/>
  <c r="A42" i="23"/>
  <c r="U42" i="23" s="1"/>
  <c r="S44" i="23" l="1"/>
  <c r="A43" i="23"/>
  <c r="U43" i="23" s="1"/>
  <c r="S45" i="23" l="1"/>
  <c r="A44" i="23"/>
  <c r="U44" i="23" s="1"/>
  <c r="S46" i="23" l="1"/>
  <c r="A45" i="23"/>
  <c r="U45" i="23" s="1"/>
  <c r="S47" i="23" l="1"/>
  <c r="A46" i="23"/>
  <c r="U46" i="23" s="1"/>
  <c r="S48" i="23" l="1"/>
  <c r="A47" i="23"/>
  <c r="U47" i="23" s="1"/>
  <c r="S49" i="23" l="1"/>
  <c r="A48" i="23"/>
  <c r="U48" i="23" s="1"/>
  <c r="S50" i="23" l="1"/>
  <c r="A49" i="23"/>
  <c r="U49" i="23" s="1"/>
  <c r="S51" i="23" l="1"/>
  <c r="A50" i="23"/>
  <c r="U50" i="23" s="1"/>
  <c r="S52" i="23" l="1"/>
  <c r="A51" i="23"/>
  <c r="U51" i="23" s="1"/>
  <c r="S53" i="23" l="1"/>
  <c r="A52" i="23"/>
  <c r="U52" i="23" s="1"/>
  <c r="S54" i="23" l="1"/>
  <c r="A53" i="23"/>
  <c r="U53" i="23" s="1"/>
  <c r="S55" i="23" l="1"/>
  <c r="A54" i="23"/>
  <c r="U54" i="23" s="1"/>
  <c r="S56" i="23" l="1"/>
  <c r="A55" i="23"/>
  <c r="U55" i="23" s="1"/>
  <c r="S57" i="23" l="1"/>
  <c r="A56" i="23"/>
  <c r="U56" i="23" s="1"/>
  <c r="S58" i="23" l="1"/>
  <c r="A57" i="23"/>
  <c r="U57" i="23" s="1"/>
  <c r="S59" i="23" l="1"/>
  <c r="A58" i="23"/>
  <c r="U58" i="23" s="1"/>
  <c r="S60" i="23" l="1"/>
  <c r="A59" i="23"/>
  <c r="U59" i="23" s="1"/>
  <c r="S61" i="23" l="1"/>
  <c r="A60" i="23"/>
  <c r="U60" i="23" s="1"/>
  <c r="S62" i="23" l="1"/>
  <c r="A61" i="23"/>
  <c r="U61" i="23" s="1"/>
  <c r="S63" i="23" l="1"/>
  <c r="A62" i="23"/>
  <c r="U62" i="23" s="1"/>
  <c r="S64" i="23" l="1"/>
  <c r="A63" i="23"/>
  <c r="U63" i="23" s="1"/>
  <c r="S65" i="23" l="1"/>
  <c r="A64" i="23"/>
  <c r="U64" i="23" s="1"/>
  <c r="S66" i="23" l="1"/>
  <c r="A65" i="23"/>
  <c r="U65" i="23" s="1"/>
  <c r="S67" i="23" l="1"/>
  <c r="A66" i="23"/>
  <c r="U66" i="23" s="1"/>
  <c r="S68" i="23" l="1"/>
  <c r="A67" i="23"/>
  <c r="U67" i="23" s="1"/>
  <c r="S69" i="23" l="1"/>
  <c r="A68" i="23"/>
  <c r="U68" i="23" s="1"/>
  <c r="S70" i="23" l="1"/>
  <c r="A69" i="23"/>
  <c r="U69" i="23" s="1"/>
  <c r="S71" i="23" l="1"/>
  <c r="A70" i="23"/>
  <c r="U70" i="23" s="1"/>
  <c r="S72" i="23" l="1"/>
  <c r="A71" i="23"/>
  <c r="U71" i="23" s="1"/>
  <c r="S73" i="23" l="1"/>
  <c r="A72" i="23"/>
  <c r="U72" i="23" s="1"/>
  <c r="S74" i="23" l="1"/>
  <c r="A73" i="23"/>
  <c r="U73" i="23" s="1"/>
  <c r="S75" i="23" l="1"/>
  <c r="A74" i="23"/>
  <c r="U74" i="23"/>
  <c r="S76" i="23" l="1"/>
  <c r="A75" i="23"/>
  <c r="U75" i="23" s="1"/>
  <c r="S77" i="23" l="1"/>
  <c r="A76" i="23"/>
  <c r="U76" i="23" s="1"/>
  <c r="S78" i="23" l="1"/>
  <c r="A77" i="23"/>
  <c r="U77" i="23" s="1"/>
  <c r="S79" i="23" l="1"/>
  <c r="A78" i="23"/>
  <c r="U78" i="23" s="1"/>
  <c r="S80" i="23" l="1"/>
  <c r="A79" i="23"/>
  <c r="U79" i="23" s="1"/>
  <c r="S81" i="23" l="1"/>
  <c r="A80" i="23"/>
  <c r="U80" i="23" s="1"/>
  <c r="S82" i="23" l="1"/>
  <c r="A81" i="23"/>
  <c r="U81" i="23" s="1"/>
  <c r="S83" i="23" l="1"/>
  <c r="A82" i="23"/>
  <c r="U82" i="23" s="1"/>
  <c r="S84" i="23" l="1"/>
  <c r="A83" i="23"/>
  <c r="U83" i="23" s="1"/>
  <c r="S85" i="23" l="1"/>
  <c r="A84" i="23"/>
  <c r="U84" i="23" s="1"/>
  <c r="S86" i="23" l="1"/>
  <c r="A85" i="23"/>
  <c r="U85" i="23" s="1"/>
  <c r="S87" i="23" l="1"/>
  <c r="A86" i="23"/>
  <c r="U86" i="23" s="1"/>
  <c r="S88" i="23" l="1"/>
  <c r="A87" i="23"/>
  <c r="U87" i="23" s="1"/>
  <c r="S89" i="23" l="1"/>
  <c r="A88" i="23"/>
  <c r="U88" i="23" s="1"/>
  <c r="S90" i="23" l="1"/>
  <c r="A89" i="23"/>
  <c r="U89" i="23"/>
  <c r="S91" i="23" l="1"/>
  <c r="A90" i="23"/>
  <c r="U90" i="23" s="1"/>
  <c r="S92" i="23" l="1"/>
  <c r="A91" i="23"/>
  <c r="U91" i="23" s="1"/>
  <c r="S93" i="23" l="1"/>
  <c r="A92" i="23"/>
  <c r="U92" i="23" s="1"/>
  <c r="S94" i="23" l="1"/>
  <c r="A93" i="23"/>
  <c r="U93" i="23" s="1"/>
  <c r="S95" i="23" l="1"/>
  <c r="A94" i="23"/>
  <c r="U94" i="23" s="1"/>
  <c r="S96" i="23" l="1"/>
  <c r="A95" i="23"/>
  <c r="U95" i="23"/>
  <c r="S97" i="23" l="1"/>
  <c r="A96" i="23"/>
  <c r="U96" i="23" s="1"/>
  <c r="S98" i="23" l="1"/>
  <c r="A97" i="23"/>
  <c r="U97" i="23" s="1"/>
  <c r="S99" i="23" l="1"/>
  <c r="A98" i="23"/>
  <c r="U98" i="23" s="1"/>
  <c r="S100" i="23" l="1"/>
  <c r="A99" i="23"/>
  <c r="U99" i="23"/>
  <c r="S101" i="23" l="1"/>
  <c r="A100" i="23"/>
  <c r="U100" i="23" s="1"/>
  <c r="S102" i="23" l="1"/>
  <c r="A101" i="23"/>
  <c r="U101" i="23"/>
  <c r="S103" i="23" l="1"/>
  <c r="A102" i="23"/>
  <c r="U102" i="23" s="1"/>
  <c r="S104" i="23" l="1"/>
  <c r="A103" i="23"/>
  <c r="U103" i="23" s="1"/>
  <c r="S105" i="23" l="1"/>
  <c r="A104" i="23"/>
  <c r="U104" i="23" s="1"/>
  <c r="S106" i="23" l="1"/>
  <c r="A105" i="23"/>
  <c r="U105" i="23" s="1"/>
  <c r="S107" i="23" l="1"/>
  <c r="A106" i="23"/>
  <c r="U106" i="23" s="1"/>
  <c r="S108" i="23" l="1"/>
  <c r="A107" i="23"/>
  <c r="U107" i="23" s="1"/>
  <c r="S109" i="23" l="1"/>
  <c r="A108" i="23"/>
  <c r="U108" i="23" s="1"/>
  <c r="S110" i="23" l="1"/>
  <c r="A109" i="23"/>
  <c r="U109" i="23"/>
  <c r="S111" i="23" l="1"/>
  <c r="A110" i="23"/>
  <c r="U110" i="23" s="1"/>
  <c r="S112" i="23" l="1"/>
  <c r="A111" i="23"/>
  <c r="U111" i="23" s="1"/>
  <c r="S113" i="23" l="1"/>
  <c r="A112" i="23"/>
  <c r="U112" i="23" s="1"/>
  <c r="S114" i="23" l="1"/>
  <c r="A113" i="23"/>
  <c r="U113" i="23" s="1"/>
  <c r="S115" i="23" l="1"/>
  <c r="A114" i="23"/>
  <c r="U114" i="23" s="1"/>
  <c r="S116" i="23" l="1"/>
  <c r="A115" i="23"/>
  <c r="U115" i="23" s="1"/>
  <c r="S117" i="23" l="1"/>
  <c r="A116" i="23"/>
  <c r="U116" i="23" s="1"/>
  <c r="S118" i="23" l="1"/>
  <c r="A117" i="23"/>
  <c r="U117" i="23" s="1"/>
  <c r="S119" i="23" l="1"/>
  <c r="A118" i="23"/>
  <c r="U118" i="23" s="1"/>
  <c r="S120" i="23" l="1"/>
  <c r="A119" i="23"/>
  <c r="U119" i="23" s="1"/>
  <c r="S121" i="23" l="1"/>
  <c r="A120" i="23"/>
  <c r="U120" i="23" s="1"/>
  <c r="S122" i="23" l="1"/>
  <c r="A121" i="23"/>
  <c r="U121" i="23" s="1"/>
  <c r="S123" i="23" l="1"/>
  <c r="A122" i="23"/>
  <c r="U122" i="23"/>
  <c r="S124" i="23" l="1"/>
  <c r="A123" i="23"/>
  <c r="U123" i="23" s="1"/>
  <c r="S125" i="23" l="1"/>
  <c r="A124" i="23"/>
  <c r="U124" i="23" s="1"/>
  <c r="S126" i="23" l="1"/>
  <c r="A125" i="23"/>
  <c r="U125" i="23" s="1"/>
  <c r="S127" i="23" l="1"/>
  <c r="A126" i="23"/>
  <c r="U126" i="23"/>
  <c r="S128" i="23" l="1"/>
  <c r="A127" i="23"/>
  <c r="U127" i="23" s="1"/>
  <c r="S129" i="23" l="1"/>
  <c r="A128" i="23"/>
  <c r="U128" i="23" s="1"/>
  <c r="S130" i="23" l="1"/>
  <c r="A129" i="23"/>
  <c r="U129" i="23" s="1"/>
  <c r="S131" i="23" l="1"/>
  <c r="A130" i="23"/>
  <c r="U130" i="23" s="1"/>
  <c r="S132" i="23" l="1"/>
  <c r="A131" i="23"/>
  <c r="U131" i="23" s="1"/>
  <c r="S133" i="23" l="1"/>
  <c r="A132" i="23"/>
  <c r="U132" i="23" s="1"/>
  <c r="S134" i="23" l="1"/>
  <c r="A133" i="23"/>
  <c r="U133" i="23" s="1"/>
  <c r="S135" i="23" l="1"/>
  <c r="A134" i="23"/>
  <c r="U134" i="23" s="1"/>
  <c r="S136" i="23" l="1"/>
  <c r="A135" i="23"/>
  <c r="U135" i="23"/>
  <c r="S137" i="23" l="1"/>
  <c r="A136" i="23"/>
  <c r="U136" i="23" s="1"/>
  <c r="S138" i="23" l="1"/>
  <c r="A137" i="23"/>
  <c r="U137" i="23" s="1"/>
  <c r="S139" i="23" l="1"/>
  <c r="A138" i="23"/>
  <c r="U138" i="23" s="1"/>
  <c r="S140" i="23" l="1"/>
  <c r="A139" i="23"/>
  <c r="U139" i="23" s="1"/>
  <c r="S141" i="23" l="1"/>
  <c r="A140" i="23"/>
  <c r="U140" i="23" s="1"/>
  <c r="S142" i="23" l="1"/>
  <c r="A141" i="23"/>
  <c r="U141" i="23" s="1"/>
  <c r="S143" i="23" l="1"/>
  <c r="A142" i="23"/>
  <c r="U142" i="23"/>
  <c r="S144" i="23" l="1"/>
  <c r="A143" i="23"/>
  <c r="U143" i="23" s="1"/>
  <c r="S145" i="23" l="1"/>
  <c r="A144" i="23"/>
  <c r="U144" i="23" s="1"/>
  <c r="S146" i="23" l="1"/>
  <c r="A145" i="23"/>
  <c r="U145" i="23" s="1"/>
  <c r="S147" i="23" l="1"/>
  <c r="A146" i="23"/>
  <c r="U146" i="23" s="1"/>
  <c r="S148" i="23" l="1"/>
  <c r="A147" i="23"/>
  <c r="U147" i="23" s="1"/>
  <c r="S149" i="23" l="1"/>
  <c r="A148" i="23"/>
  <c r="U148" i="23" s="1"/>
  <c r="S150" i="23" l="1"/>
  <c r="A149" i="23"/>
  <c r="U149" i="23" s="1"/>
  <c r="S151" i="23" l="1"/>
  <c r="A150" i="23"/>
  <c r="U150" i="23" s="1"/>
  <c r="S152" i="23" l="1"/>
  <c r="A151" i="23"/>
  <c r="U151" i="23" s="1"/>
  <c r="S153" i="23" l="1"/>
  <c r="A152" i="23"/>
  <c r="U152" i="23" s="1"/>
  <c r="S154" i="23" l="1"/>
  <c r="A153" i="23"/>
  <c r="U153" i="23" s="1"/>
  <c r="S155" i="23" l="1"/>
  <c r="A154" i="23"/>
  <c r="U154" i="23" s="1"/>
  <c r="S156" i="23" l="1"/>
  <c r="A155" i="23"/>
  <c r="U155" i="23" s="1"/>
  <c r="S157" i="23" l="1"/>
  <c r="A156" i="23"/>
  <c r="U156" i="23" s="1"/>
  <c r="S158" i="23" l="1"/>
  <c r="A157" i="23"/>
  <c r="U157" i="23" s="1"/>
  <c r="S159" i="23" l="1"/>
  <c r="A158" i="23"/>
  <c r="U158" i="23" s="1"/>
  <c r="S160" i="23" l="1"/>
  <c r="A159" i="23"/>
  <c r="U159" i="23" s="1"/>
  <c r="S161" i="23" l="1"/>
  <c r="A160" i="23"/>
  <c r="U160" i="23" s="1"/>
  <c r="S162" i="23" l="1"/>
  <c r="A161" i="23"/>
  <c r="U161" i="23" s="1"/>
  <c r="S163" i="23" l="1"/>
  <c r="A162" i="23"/>
  <c r="U162" i="23" s="1"/>
  <c r="S164" i="23" l="1"/>
  <c r="A163" i="23"/>
  <c r="U163" i="23" s="1"/>
  <c r="S165" i="23" l="1"/>
  <c r="A164" i="23"/>
  <c r="U164" i="23" s="1"/>
  <c r="S166" i="23" l="1"/>
  <c r="A165" i="23"/>
  <c r="U165" i="23"/>
  <c r="S167" i="23" l="1"/>
  <c r="A166" i="23"/>
  <c r="U166" i="23" s="1"/>
  <c r="S168" i="23" l="1"/>
  <c r="A167" i="23"/>
  <c r="U167" i="23" s="1"/>
  <c r="S169" i="23" l="1"/>
  <c r="A168" i="23"/>
  <c r="U168" i="23" s="1"/>
  <c r="S170" i="23" l="1"/>
  <c r="A169" i="23"/>
  <c r="U169" i="23"/>
  <c r="S171" i="23" l="1"/>
  <c r="A170" i="23"/>
  <c r="U170" i="23" s="1"/>
  <c r="S172" i="23" l="1"/>
  <c r="A171" i="23"/>
  <c r="U171" i="23" s="1"/>
  <c r="S173" i="23" l="1"/>
  <c r="A172" i="23"/>
  <c r="U172" i="23" s="1"/>
  <c r="S174" i="23" l="1"/>
  <c r="A173" i="23"/>
  <c r="U173" i="23" s="1"/>
  <c r="S175" i="23" l="1"/>
  <c r="A174" i="23"/>
  <c r="U174" i="23" s="1"/>
  <c r="S176" i="23" l="1"/>
  <c r="A175" i="23"/>
  <c r="U175" i="23" s="1"/>
  <c r="S177" i="23" l="1"/>
  <c r="A176" i="23"/>
  <c r="U176" i="23" s="1"/>
  <c r="S178" i="23" l="1"/>
  <c r="A177" i="23"/>
  <c r="U177" i="23" s="1"/>
  <c r="S179" i="23" l="1"/>
  <c r="A178" i="23"/>
  <c r="U178" i="23" s="1"/>
  <c r="S180" i="23" l="1"/>
  <c r="A179" i="23"/>
  <c r="U179" i="23" s="1"/>
  <c r="S181" i="23" l="1"/>
  <c r="A180" i="23"/>
  <c r="U180" i="23" s="1"/>
  <c r="S182" i="23" l="1"/>
  <c r="A181" i="23"/>
  <c r="U181" i="23" s="1"/>
  <c r="S183" i="23" l="1"/>
  <c r="A182" i="23"/>
  <c r="U182" i="23" s="1"/>
  <c r="S184" i="23" l="1"/>
  <c r="A183" i="23"/>
  <c r="U183" i="23" s="1"/>
  <c r="S185" i="23" l="1"/>
  <c r="A184" i="23"/>
  <c r="U184" i="23" s="1"/>
  <c r="S186" i="23" l="1"/>
  <c r="A185" i="23"/>
  <c r="U185" i="23" s="1"/>
  <c r="S187" i="23" l="1"/>
  <c r="A186" i="23"/>
  <c r="U186" i="23" s="1"/>
  <c r="S188" i="23" l="1"/>
  <c r="A187" i="23"/>
  <c r="U187" i="23" s="1"/>
  <c r="S189" i="23" l="1"/>
  <c r="A188" i="23"/>
  <c r="U188" i="23" s="1"/>
  <c r="S190" i="23" l="1"/>
  <c r="A189" i="23"/>
  <c r="U189" i="23" s="1"/>
  <c r="S191" i="23" l="1"/>
  <c r="A190" i="23"/>
  <c r="U190" i="23" s="1"/>
  <c r="S192" i="23" l="1"/>
  <c r="A191" i="23"/>
  <c r="U191" i="23" s="1"/>
  <c r="S193" i="23" l="1"/>
  <c r="A192" i="23"/>
  <c r="U192" i="23" s="1"/>
  <c r="S194" i="23" l="1"/>
  <c r="A193" i="23"/>
  <c r="U193" i="23" s="1"/>
  <c r="S195" i="23" l="1"/>
  <c r="A194" i="23"/>
  <c r="U194" i="23" s="1"/>
  <c r="S196" i="23" l="1"/>
  <c r="A195" i="23"/>
  <c r="U195" i="23" s="1"/>
  <c r="S197" i="23" l="1"/>
  <c r="A196" i="23"/>
  <c r="U196" i="23"/>
  <c r="S198" i="23" l="1"/>
  <c r="A197" i="23"/>
  <c r="U197" i="23" s="1"/>
  <c r="S199" i="23" l="1"/>
  <c r="A198" i="23"/>
  <c r="U198" i="23" s="1"/>
  <c r="S200" i="23" l="1"/>
  <c r="A199" i="23"/>
  <c r="U199" i="23" s="1"/>
  <c r="S201" i="23" l="1"/>
  <c r="A200" i="23"/>
  <c r="U200" i="23" s="1"/>
  <c r="S202" i="23" l="1"/>
  <c r="A201" i="23"/>
  <c r="U201" i="23" s="1"/>
  <c r="S203" i="23" l="1"/>
  <c r="A202" i="23"/>
  <c r="U202" i="23" s="1"/>
  <c r="S204" i="23" l="1"/>
  <c r="A203" i="23"/>
  <c r="U203" i="23" s="1"/>
  <c r="S205" i="23" l="1"/>
  <c r="A204" i="23"/>
  <c r="U204" i="23" s="1"/>
  <c r="S206" i="23" l="1"/>
  <c r="A205" i="23"/>
  <c r="U205" i="23"/>
  <c r="S207" i="23" l="1"/>
  <c r="A206" i="23"/>
  <c r="U206" i="23" s="1"/>
  <c r="S208" i="23" l="1"/>
  <c r="A207" i="23"/>
  <c r="U207" i="23" s="1"/>
  <c r="S209" i="23" l="1"/>
  <c r="A208" i="23"/>
  <c r="U208" i="23" s="1"/>
  <c r="S210" i="23" l="1"/>
  <c r="A209" i="23"/>
  <c r="U209" i="23" s="1"/>
  <c r="S211" i="23" l="1"/>
  <c r="A210" i="23"/>
  <c r="U210" i="23" s="1"/>
  <c r="S212" i="23" l="1"/>
  <c r="A211" i="23"/>
  <c r="U211" i="23" s="1"/>
  <c r="S213" i="23" l="1"/>
  <c r="A212" i="23"/>
  <c r="U212" i="23" s="1"/>
  <c r="S214" i="23" l="1"/>
  <c r="A213" i="23"/>
  <c r="U213" i="23" s="1"/>
  <c r="S215" i="23" l="1"/>
  <c r="A214" i="23"/>
  <c r="U214" i="23" s="1"/>
  <c r="S216" i="23" l="1"/>
  <c r="A215" i="23"/>
  <c r="U215" i="23" s="1"/>
  <c r="S217" i="23" l="1"/>
  <c r="A216" i="23"/>
  <c r="U216" i="23" s="1"/>
  <c r="S218" i="23" l="1"/>
  <c r="A217" i="23"/>
  <c r="U217" i="23" s="1"/>
  <c r="S219" i="23" l="1"/>
  <c r="A218" i="23"/>
  <c r="U218" i="23" s="1"/>
  <c r="S220" i="23" l="1"/>
  <c r="A219" i="23"/>
  <c r="U219" i="23" s="1"/>
  <c r="S221" i="23" l="1"/>
  <c r="A220" i="23"/>
  <c r="U220" i="23" s="1"/>
  <c r="S222" i="23" l="1"/>
  <c r="A221" i="23"/>
  <c r="U221" i="23" s="1"/>
  <c r="S223" i="23" l="1"/>
  <c r="A222" i="23"/>
  <c r="U222" i="23" s="1"/>
  <c r="S224" i="23" l="1"/>
  <c r="A223" i="23"/>
  <c r="U223" i="23" s="1"/>
  <c r="S225" i="23" l="1"/>
  <c r="A224" i="23"/>
  <c r="U224" i="23" s="1"/>
  <c r="S226" i="23" l="1"/>
  <c r="A225" i="23"/>
  <c r="U225" i="23" s="1"/>
  <c r="S227" i="23" l="1"/>
  <c r="A226" i="23"/>
  <c r="U226" i="23" s="1"/>
  <c r="S228" i="23" l="1"/>
  <c r="A227" i="23"/>
  <c r="U227" i="23" s="1"/>
  <c r="S229" i="23" l="1"/>
  <c r="A228" i="23"/>
  <c r="U228" i="23" s="1"/>
  <c r="S230" i="23" l="1"/>
  <c r="A229" i="23"/>
  <c r="U229" i="23" s="1"/>
  <c r="S231" i="23" l="1"/>
  <c r="A230" i="23"/>
  <c r="U230" i="23" s="1"/>
  <c r="S232" i="23" l="1"/>
  <c r="A231" i="23"/>
  <c r="U231" i="23" s="1"/>
  <c r="S233" i="23" l="1"/>
  <c r="A232" i="23"/>
  <c r="U232" i="23" s="1"/>
  <c r="S234" i="23" l="1"/>
  <c r="A233" i="23"/>
  <c r="U233" i="23" s="1"/>
  <c r="S235" i="23" l="1"/>
  <c r="A234" i="23"/>
  <c r="U234" i="23" s="1"/>
  <c r="S236" i="23" l="1"/>
  <c r="A235" i="23"/>
  <c r="U235" i="23" s="1"/>
  <c r="S237" i="23" l="1"/>
  <c r="A236" i="23"/>
  <c r="U236" i="23" s="1"/>
  <c r="S238" i="23" l="1"/>
  <c r="A237" i="23"/>
  <c r="U237" i="23" s="1"/>
  <c r="S239" i="23" l="1"/>
  <c r="A238" i="23"/>
  <c r="U238" i="23" s="1"/>
  <c r="S240" i="23" l="1"/>
  <c r="A239" i="23"/>
  <c r="U239" i="23" s="1"/>
  <c r="S241" i="23" l="1"/>
  <c r="A240" i="23"/>
  <c r="U240" i="23" s="1"/>
  <c r="S242" i="23" l="1"/>
  <c r="A241" i="23"/>
  <c r="U241" i="23" s="1"/>
  <c r="S243" i="23" l="1"/>
  <c r="A242" i="23"/>
  <c r="U242" i="23" s="1"/>
  <c r="S244" i="23" l="1"/>
  <c r="A243" i="23"/>
  <c r="U243" i="23" s="1"/>
  <c r="S245" i="23" l="1"/>
  <c r="A244" i="23"/>
  <c r="U244" i="23" s="1"/>
  <c r="S246" i="23" l="1"/>
  <c r="A245" i="23"/>
  <c r="U245" i="23" s="1"/>
  <c r="S247" i="23" l="1"/>
  <c r="A246" i="23"/>
  <c r="U246" i="23" s="1"/>
  <c r="S248" i="23" l="1"/>
  <c r="A247" i="23"/>
  <c r="U247" i="23" s="1"/>
  <c r="S249" i="23" l="1"/>
  <c r="A248" i="23"/>
  <c r="U248" i="23" s="1"/>
  <c r="S250" i="23" l="1"/>
  <c r="A249" i="23"/>
  <c r="U249" i="23" s="1"/>
  <c r="S251" i="23" l="1"/>
  <c r="A250" i="23"/>
  <c r="U250" i="23" s="1"/>
  <c r="S252" i="23" l="1"/>
  <c r="A251" i="23"/>
  <c r="U251" i="23" s="1"/>
  <c r="S253" i="23" l="1"/>
  <c r="A252" i="23"/>
  <c r="U252" i="23" s="1"/>
  <c r="S254" i="23" l="1"/>
  <c r="A253" i="23"/>
  <c r="U253" i="23" s="1"/>
  <c r="S255" i="23" l="1"/>
  <c r="A254" i="23"/>
  <c r="U254" i="23" s="1"/>
  <c r="S256" i="23" l="1"/>
  <c r="A255" i="23"/>
  <c r="U255" i="23" s="1"/>
  <c r="S257" i="23" l="1"/>
  <c r="A256" i="23"/>
  <c r="U256" i="23" s="1"/>
  <c r="A257" i="23" l="1"/>
  <c r="U257" i="2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Amanda Suguihara</author>
  </authors>
  <commentList>
    <comment ref="F6" authorId="0" shapeId="0" xr:uid="{7F8F6065-0591-4E27-81CF-66CB81AB1F24}">
      <text>
        <r>
          <rPr>
            <b/>
            <sz val="9"/>
            <color indexed="81"/>
            <rFont val="Segoe UI"/>
            <family val="2"/>
          </rPr>
          <t>Amanda Suguihara:</t>
        </r>
        <r>
          <rPr>
            <sz val="9"/>
            <color indexed="81"/>
            <rFont val="Segoe UI"/>
            <family val="2"/>
          </rPr>
          <t xml:space="preserve">
ESTAVA COMO PIE, COLOQUEI COMO S.MIGUEL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Daniel Oliveira Gonçalo</author>
    <author>Amanda Suguihara</author>
  </authors>
  <commentList>
    <comment ref="M1" authorId="0" shapeId="0" xr:uid="{7E251D9A-C5FC-46F9-B77F-AE914E012CAF}">
      <text>
        <r>
          <rPr>
            <b/>
            <sz val="9"/>
            <color indexed="81"/>
            <rFont val="Segoe UI"/>
            <family val="2"/>
          </rPr>
          <t>Amanda:</t>
        </r>
        <r>
          <rPr>
            <sz val="9"/>
            <color indexed="81"/>
            <rFont val="Segoe UI"/>
            <family val="2"/>
          </rPr>
          <t xml:space="preserve">
Todos os inscritos estão alocados nos grupos formados???
</t>
        </r>
        <r>
          <rPr>
            <b/>
            <sz val="10"/>
            <color indexed="81"/>
            <rFont val="Segoe UI"/>
            <family val="2"/>
          </rPr>
          <t>Se "#N/D" verificar pois é erro</t>
        </r>
      </text>
    </comment>
    <comment ref="N1" authorId="1" shapeId="0" xr:uid="{E3BE2738-A639-4FE8-87F8-1B59ECA39432}">
      <text>
        <r>
          <rPr>
            <b/>
            <sz val="9"/>
            <color indexed="81"/>
            <rFont val="Segoe UI"/>
            <family val="2"/>
          </rPr>
          <t>Amanda Suguihara:</t>
        </r>
        <r>
          <rPr>
            <sz val="9"/>
            <color indexed="81"/>
            <rFont val="Segoe UI"/>
            <family val="2"/>
          </rPr>
          <t xml:space="preserve">
SE REPETIDO, EXCLUIR 1 DAS LINHAS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Amanda Suguihara</author>
  </authors>
  <commentList>
    <comment ref="A3" authorId="0" shapeId="0" xr:uid="{69BF63C2-ADF6-4E84-AB2C-0BBB79DB31B5}">
      <text>
        <r>
          <rPr>
            <b/>
            <sz val="9"/>
            <color indexed="81"/>
            <rFont val="Segoe UI"/>
            <family val="2"/>
          </rPr>
          <t>Amanda Suguihara:</t>
        </r>
        <r>
          <rPr>
            <sz val="9"/>
            <color indexed="81"/>
            <rFont val="Segoe UI"/>
            <family val="2"/>
          </rPr>
          <t xml:space="preserve">
ESTA COLUNA É UTILZADA PARA IMPRIMIR A FICHA</t>
        </r>
      </text>
    </comment>
    <comment ref="U3" authorId="0" shapeId="0" xr:uid="{AA4F9010-6729-45B2-A64E-B135F24D45D0}">
      <text>
        <r>
          <rPr>
            <b/>
            <sz val="9"/>
            <color indexed="81"/>
            <rFont val="Segoe UI"/>
            <family val="2"/>
          </rPr>
          <t>Amanda Suguihara:</t>
        </r>
        <r>
          <rPr>
            <sz val="9"/>
            <color indexed="81"/>
            <rFont val="Segoe UI"/>
            <family val="2"/>
          </rPr>
          <t xml:space="preserve">
ESTA COLUNA É UTILZADA PARA IMPRIMIR A FICHA</t>
        </r>
      </text>
    </comment>
    <comment ref="S4" authorId="0" shapeId="0" xr:uid="{BB792B24-2F41-4F00-ACB4-215AF4A0AA54}">
      <text>
        <r>
          <rPr>
            <b/>
            <sz val="9"/>
            <color indexed="81"/>
            <rFont val="Segoe UI"/>
            <family val="2"/>
          </rPr>
          <t>Amanda Suguihara:</t>
        </r>
        <r>
          <rPr>
            <sz val="9"/>
            <color indexed="81"/>
            <rFont val="Segoe UI"/>
            <family val="2"/>
          </rPr>
          <t xml:space="preserve">
SEMPRE = 1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<sst xmlns="http://schemas.openxmlformats.org/spreadsheetml/2006/main" count="22480" uniqueCount="1216">
  <si>
    <t>M</t>
  </si>
  <si>
    <t>01</t>
  </si>
  <si>
    <t>B</t>
  </si>
  <si>
    <t>131</t>
  </si>
  <si>
    <t>IBUSUKI</t>
  </si>
  <si>
    <t>FUMIYOSHI</t>
  </si>
  <si>
    <t>F</t>
  </si>
  <si>
    <t>C</t>
  </si>
  <si>
    <t>A</t>
  </si>
  <si>
    <t>INUTSUKA</t>
  </si>
  <si>
    <t>MITSUO</t>
  </si>
  <si>
    <t>168</t>
  </si>
  <si>
    <t>TIYOKO</t>
  </si>
  <si>
    <t>KADOWAKI</t>
  </si>
  <si>
    <t>MARIO</t>
  </si>
  <si>
    <t>KAWAKAMI</t>
  </si>
  <si>
    <t>177</t>
  </si>
  <si>
    <t>LIKA</t>
  </si>
  <si>
    <t>178</t>
  </si>
  <si>
    <t>TETSUSHI</t>
  </si>
  <si>
    <t>EX</t>
  </si>
  <si>
    <t>KITAMURA</t>
  </si>
  <si>
    <t>201</t>
  </si>
  <si>
    <t>MASUDA</t>
  </si>
  <si>
    <t>TERUO</t>
  </si>
  <si>
    <t>248</t>
  </si>
  <si>
    <t>NISHIMURA</t>
  </si>
  <si>
    <t>KESAO</t>
  </si>
  <si>
    <t>249</t>
  </si>
  <si>
    <t>MITIKO</t>
  </si>
  <si>
    <t>TOYODA</t>
  </si>
  <si>
    <t>267</t>
  </si>
  <si>
    <t>UEYAMA</t>
  </si>
  <si>
    <t>MARIA KIYOKO</t>
  </si>
  <si>
    <t>268</t>
  </si>
  <si>
    <t>TAKINORI</t>
  </si>
  <si>
    <t>FUMIKO</t>
  </si>
  <si>
    <t>YOSHIO</t>
  </si>
  <si>
    <t>347</t>
  </si>
  <si>
    <t>TIZUKO</t>
  </si>
  <si>
    <t>ARIZAWA</t>
  </si>
  <si>
    <t>442</t>
  </si>
  <si>
    <t>MARIKO</t>
  </si>
  <si>
    <t>HORITA</t>
  </si>
  <si>
    <t>NELSON</t>
  </si>
  <si>
    <t>UEMURA</t>
  </si>
  <si>
    <t>744</t>
  </si>
  <si>
    <t>JORGE</t>
  </si>
  <si>
    <t>001</t>
  </si>
  <si>
    <t>SAITO</t>
  </si>
  <si>
    <t>ISSAO</t>
  </si>
  <si>
    <t>03</t>
  </si>
  <si>
    <t>002</t>
  </si>
  <si>
    <t>SETSUKO</t>
  </si>
  <si>
    <t>SATO</t>
  </si>
  <si>
    <t>TAKAO</t>
  </si>
  <si>
    <t>010</t>
  </si>
  <si>
    <t>FURUYA</t>
  </si>
  <si>
    <t>ISAO</t>
  </si>
  <si>
    <t>AYAKO</t>
  </si>
  <si>
    <t>012</t>
  </si>
  <si>
    <t>SHIMIZU</t>
  </si>
  <si>
    <t>HIDEO</t>
  </si>
  <si>
    <t>EIKO</t>
  </si>
  <si>
    <t>017</t>
  </si>
  <si>
    <t>SHIMOYAMA</t>
  </si>
  <si>
    <t>KAZUKO</t>
  </si>
  <si>
    <t>MASARU</t>
  </si>
  <si>
    <t>022</t>
  </si>
  <si>
    <t>MIYAJI</t>
  </si>
  <si>
    <t>WATANABE</t>
  </si>
  <si>
    <t>TAKAHASHI</t>
  </si>
  <si>
    <t>ITO</t>
  </si>
  <si>
    <t>AKIRA</t>
  </si>
  <si>
    <t>FUJIKAWA</t>
  </si>
  <si>
    <t>MIDORI</t>
  </si>
  <si>
    <t>OZAKI</t>
  </si>
  <si>
    <t>055</t>
  </si>
  <si>
    <t>MIE</t>
  </si>
  <si>
    <t>HIROYUKI</t>
  </si>
  <si>
    <t>068</t>
  </si>
  <si>
    <t>TOMIKO</t>
  </si>
  <si>
    <t>TETSUO</t>
  </si>
  <si>
    <t>073</t>
  </si>
  <si>
    <t>TAKANO</t>
  </si>
  <si>
    <t>YASUO</t>
  </si>
  <si>
    <t>YAMASHITA</t>
  </si>
  <si>
    <t>084</t>
  </si>
  <si>
    <t>KAZUO</t>
  </si>
  <si>
    <t>MASAO</t>
  </si>
  <si>
    <t>KATO</t>
  </si>
  <si>
    <t>TSUTOMU</t>
  </si>
  <si>
    <t>097</t>
  </si>
  <si>
    <t>MUKAYAMA</t>
  </si>
  <si>
    <t>AMELIA</t>
  </si>
  <si>
    <t>TAKESHI</t>
  </si>
  <si>
    <t>TADAO</t>
  </si>
  <si>
    <t>108</t>
  </si>
  <si>
    <t>KAWANO</t>
  </si>
  <si>
    <t>KIYOKO</t>
  </si>
  <si>
    <t>111</t>
  </si>
  <si>
    <t>MORITA</t>
  </si>
  <si>
    <t>250</t>
  </si>
  <si>
    <t>OSADA</t>
  </si>
  <si>
    <t>ASAO</t>
  </si>
  <si>
    <t>MARIA</t>
  </si>
  <si>
    <t>MIYOKO</t>
  </si>
  <si>
    <t>533</t>
  </si>
  <si>
    <t>TANAKA</t>
  </si>
  <si>
    <t>TAKAAKI</t>
  </si>
  <si>
    <t>782</t>
  </si>
  <si>
    <t>MATSUMOTO</t>
  </si>
  <si>
    <t>825</t>
  </si>
  <si>
    <t>NOBUKI</t>
  </si>
  <si>
    <t>834</t>
  </si>
  <si>
    <t>YAMANO</t>
  </si>
  <si>
    <t>PAULO</t>
  </si>
  <si>
    <t>835</t>
  </si>
  <si>
    <t>ROSA</t>
  </si>
  <si>
    <t>855</t>
  </si>
  <si>
    <t>MASSAKATSU</t>
  </si>
  <si>
    <t>856</t>
  </si>
  <si>
    <t>ISABEL TIYOKO</t>
  </si>
  <si>
    <t>HAGUIMOTO</t>
  </si>
  <si>
    <t>05</t>
  </si>
  <si>
    <t>354</t>
  </si>
  <si>
    <t>TATSUO</t>
  </si>
  <si>
    <t>OGAWA</t>
  </si>
  <si>
    <t>382</t>
  </si>
  <si>
    <t>AKITA</t>
  </si>
  <si>
    <t>KUNIAKI</t>
  </si>
  <si>
    <t>427</t>
  </si>
  <si>
    <t>SETSUOMI</t>
  </si>
  <si>
    <t>OGATA</t>
  </si>
  <si>
    <t>HIROSHI</t>
  </si>
  <si>
    <t>TADASHI</t>
  </si>
  <si>
    <t>YOKO</t>
  </si>
  <si>
    <t>734</t>
  </si>
  <si>
    <t>NAKANO</t>
  </si>
  <si>
    <t>749</t>
  </si>
  <si>
    <t>HIRANO</t>
  </si>
  <si>
    <t>KAZUNORI</t>
  </si>
  <si>
    <t>789</t>
  </si>
  <si>
    <t>TORU</t>
  </si>
  <si>
    <t>791</t>
  </si>
  <si>
    <t>HIROMI</t>
  </si>
  <si>
    <t>907</t>
  </si>
  <si>
    <t>MUKAI</t>
  </si>
  <si>
    <t>MASAAKI</t>
  </si>
  <si>
    <t>06</t>
  </si>
  <si>
    <t>MINORU</t>
  </si>
  <si>
    <t>SERGIO</t>
  </si>
  <si>
    <t>FURUKAWA</t>
  </si>
  <si>
    <t>NOBUO</t>
  </si>
  <si>
    <t>WATARU</t>
  </si>
  <si>
    <t>141</t>
  </si>
  <si>
    <t>HASHIZUME</t>
  </si>
  <si>
    <t>AKIO</t>
  </si>
  <si>
    <t>143</t>
  </si>
  <si>
    <t>KUROKI</t>
  </si>
  <si>
    <t>MISAKO</t>
  </si>
  <si>
    <t>CHISEKO</t>
  </si>
  <si>
    <t>146</t>
  </si>
  <si>
    <t>MISSAO</t>
  </si>
  <si>
    <t>152</t>
  </si>
  <si>
    <t>SHIRAHATA</t>
  </si>
  <si>
    <t>MAKOTO</t>
  </si>
  <si>
    <t>153</t>
  </si>
  <si>
    <t>155</t>
  </si>
  <si>
    <t>AKIKO</t>
  </si>
  <si>
    <t>MIEKO</t>
  </si>
  <si>
    <t>UTSUMI</t>
  </si>
  <si>
    <t>TOSHIO</t>
  </si>
  <si>
    <t>YAMADA</t>
  </si>
  <si>
    <t>261</t>
  </si>
  <si>
    <t>KEI</t>
  </si>
  <si>
    <t>276</t>
  </si>
  <si>
    <t>KUDO</t>
  </si>
  <si>
    <t>SHOJI</t>
  </si>
  <si>
    <t>278</t>
  </si>
  <si>
    <t>342</t>
  </si>
  <si>
    <t>TOBIMATSU</t>
  </si>
  <si>
    <t>SHINYA</t>
  </si>
  <si>
    <t>YAMAMOTO</t>
  </si>
  <si>
    <t>669</t>
  </si>
  <si>
    <t>NISHIJIMA</t>
  </si>
  <si>
    <t>KATSUYUKI</t>
  </si>
  <si>
    <t>670</t>
  </si>
  <si>
    <t>FUKUZAWA</t>
  </si>
  <si>
    <t>672</t>
  </si>
  <si>
    <t>673</t>
  </si>
  <si>
    <t>SUELY</t>
  </si>
  <si>
    <t>675</t>
  </si>
  <si>
    <t>KIMIKO</t>
  </si>
  <si>
    <t>703</t>
  </si>
  <si>
    <t>MORIOKA</t>
  </si>
  <si>
    <t>HIROMICHI</t>
  </si>
  <si>
    <t>TAMURA</t>
  </si>
  <si>
    <t>SAIOKO KOTAMA</t>
  </si>
  <si>
    <t>767</t>
  </si>
  <si>
    <t>768</t>
  </si>
  <si>
    <t>MARIA APARECIDA</t>
  </si>
  <si>
    <t>SANO</t>
  </si>
  <si>
    <t>YOSHIKO</t>
  </si>
  <si>
    <t>07</t>
  </si>
  <si>
    <t>YASUGI</t>
  </si>
  <si>
    <t>395</t>
  </si>
  <si>
    <t>LUCIA</t>
  </si>
  <si>
    <t>HAYAKAWA</t>
  </si>
  <si>
    <t>612</t>
  </si>
  <si>
    <t>TABATA</t>
  </si>
  <si>
    <t>613</t>
  </si>
  <si>
    <t>615</t>
  </si>
  <si>
    <t>NISHIWAKI</t>
  </si>
  <si>
    <t>TERUKO</t>
  </si>
  <si>
    <t>616</t>
  </si>
  <si>
    <t>IROKO</t>
  </si>
  <si>
    <t>619</t>
  </si>
  <si>
    <t>TOMABECHI</t>
  </si>
  <si>
    <t>SADAO</t>
  </si>
  <si>
    <t>620</t>
  </si>
  <si>
    <t>621</t>
  </si>
  <si>
    <t>MEGUMI</t>
  </si>
  <si>
    <t>624</t>
  </si>
  <si>
    <t>YOKOYAMA</t>
  </si>
  <si>
    <t>626</t>
  </si>
  <si>
    <t>SHIMURA</t>
  </si>
  <si>
    <t>ALICE MIWAKO</t>
  </si>
  <si>
    <t>652</t>
  </si>
  <si>
    <t>690</t>
  </si>
  <si>
    <t>ITAGAKI</t>
  </si>
  <si>
    <t>MILTON NOBUHIRO</t>
  </si>
  <si>
    <t>KITAYAMA</t>
  </si>
  <si>
    <t>756</t>
  </si>
  <si>
    <t>PAULO YUKIHARU</t>
  </si>
  <si>
    <t>859</t>
  </si>
  <si>
    <t>OSAKO</t>
  </si>
  <si>
    <t>EURICO MINORU</t>
  </si>
  <si>
    <t>914</t>
  </si>
  <si>
    <t>ODA</t>
  </si>
  <si>
    <t>030</t>
  </si>
  <si>
    <t>FUGIKAWA</t>
  </si>
  <si>
    <t>08</t>
  </si>
  <si>
    <t>YUKIO</t>
  </si>
  <si>
    <t>118</t>
  </si>
  <si>
    <t>MARINA JUNKO</t>
  </si>
  <si>
    <t>119</t>
  </si>
  <si>
    <t>ANTONIO</t>
  </si>
  <si>
    <t>120</t>
  </si>
  <si>
    <t>KAZUE</t>
  </si>
  <si>
    <t>EMIKO</t>
  </si>
  <si>
    <t>MORI</t>
  </si>
  <si>
    <t>SADASUE</t>
  </si>
  <si>
    <t>271</t>
  </si>
  <si>
    <t>NISHIOKA</t>
  </si>
  <si>
    <t>162</t>
  </si>
  <si>
    <t>KANEGANE</t>
  </si>
  <si>
    <t>09</t>
  </si>
  <si>
    <t>163</t>
  </si>
  <si>
    <t>MINEKO</t>
  </si>
  <si>
    <t>OKAWARA</t>
  </si>
  <si>
    <t>671</t>
  </si>
  <si>
    <t>676</t>
  </si>
  <si>
    <t>SUMIRE</t>
  </si>
  <si>
    <t>991</t>
  </si>
  <si>
    <t>KANAI</t>
  </si>
  <si>
    <t>MICHIO</t>
  </si>
  <si>
    <t>10</t>
  </si>
  <si>
    <t>ADATI</t>
  </si>
  <si>
    <t>215</t>
  </si>
  <si>
    <t>216</t>
  </si>
  <si>
    <t>MARCIO SHIGUEO</t>
  </si>
  <si>
    <t>247</t>
  </si>
  <si>
    <t>PINTO</t>
  </si>
  <si>
    <t>JOSE GONCALVES</t>
  </si>
  <si>
    <t>511</t>
  </si>
  <si>
    <t>DE MATOS</t>
  </si>
  <si>
    <t>VANETE CLARO</t>
  </si>
  <si>
    <t>532</t>
  </si>
  <si>
    <t>FREITAS MENDES</t>
  </si>
  <si>
    <t>BENEDITO</t>
  </si>
  <si>
    <t>129</t>
  </si>
  <si>
    <t>YAMAKAWA</t>
  </si>
  <si>
    <t>11</t>
  </si>
  <si>
    <t>170</t>
  </si>
  <si>
    <t>YOCHINOBU</t>
  </si>
  <si>
    <t>NAKAGAWA</t>
  </si>
  <si>
    <t>290</t>
  </si>
  <si>
    <t>OGURA</t>
  </si>
  <si>
    <t>LUIZA</t>
  </si>
  <si>
    <t>291</t>
  </si>
  <si>
    <t>YOSHIKAZU</t>
  </si>
  <si>
    <t>292</t>
  </si>
  <si>
    <t>OKADA</t>
  </si>
  <si>
    <t>OLIMPIO</t>
  </si>
  <si>
    <t>295</t>
  </si>
  <si>
    <t>UTSUNOMIYA</t>
  </si>
  <si>
    <t>ZULEICA</t>
  </si>
  <si>
    <t>296</t>
  </si>
  <si>
    <t>297</t>
  </si>
  <si>
    <t>IRENE</t>
  </si>
  <si>
    <t>306</t>
  </si>
  <si>
    <t>COGA</t>
  </si>
  <si>
    <t>IOSHISHIRO</t>
  </si>
  <si>
    <t>307</t>
  </si>
  <si>
    <t>KARIYA</t>
  </si>
  <si>
    <t>SUEO</t>
  </si>
  <si>
    <t>308</t>
  </si>
  <si>
    <t>ROBERTO</t>
  </si>
  <si>
    <t>315</t>
  </si>
  <si>
    <t>317</t>
  </si>
  <si>
    <t>WAKABAYASHI</t>
  </si>
  <si>
    <t>320</t>
  </si>
  <si>
    <t>KOITI</t>
  </si>
  <si>
    <t>322</t>
  </si>
  <si>
    <t>FUMIE</t>
  </si>
  <si>
    <t>326</t>
  </si>
  <si>
    <t>ISHII</t>
  </si>
  <si>
    <t>335</t>
  </si>
  <si>
    <t>KITANO</t>
  </si>
  <si>
    <t>375</t>
  </si>
  <si>
    <t>KOJA</t>
  </si>
  <si>
    <t>J. JORGE</t>
  </si>
  <si>
    <t>NAGANO</t>
  </si>
  <si>
    <t>429</t>
  </si>
  <si>
    <t>TEREZA</t>
  </si>
  <si>
    <t>461</t>
  </si>
  <si>
    <t>YOKOTA</t>
  </si>
  <si>
    <t>592</t>
  </si>
  <si>
    <t>CLARA AKEMI</t>
  </si>
  <si>
    <t>674</t>
  </si>
  <si>
    <t>FUTAMI</t>
  </si>
  <si>
    <t>ISSAMU</t>
  </si>
  <si>
    <t>719</t>
  </si>
  <si>
    <t>AZEVEDO</t>
  </si>
  <si>
    <t>IDELSON</t>
  </si>
  <si>
    <t>733</t>
  </si>
  <si>
    <t>751</t>
  </si>
  <si>
    <t>SONIA</t>
  </si>
  <si>
    <t>779</t>
  </si>
  <si>
    <t>MARIO HIROSHI</t>
  </si>
  <si>
    <t>LUIZ</t>
  </si>
  <si>
    <t>830</t>
  </si>
  <si>
    <t>SATIRO</t>
  </si>
  <si>
    <t>YAMAGUTI</t>
  </si>
  <si>
    <t>TOMITA</t>
  </si>
  <si>
    <t>901</t>
  </si>
  <si>
    <t>KIKUDOME</t>
  </si>
  <si>
    <t>906</t>
  </si>
  <si>
    <t>KATUTOSSI</t>
  </si>
  <si>
    <t>929</t>
  </si>
  <si>
    <t>ALESSANDRA A.</t>
  </si>
  <si>
    <t>930</t>
  </si>
  <si>
    <t>OSMAR NOBUO</t>
  </si>
  <si>
    <t>943</t>
  </si>
  <si>
    <t>HASOBE</t>
  </si>
  <si>
    <t>946</t>
  </si>
  <si>
    <t>FERNANDO</t>
  </si>
  <si>
    <t>12</t>
  </si>
  <si>
    <t>283</t>
  </si>
  <si>
    <t>FUKUDA</t>
  </si>
  <si>
    <t>ELSA</t>
  </si>
  <si>
    <t>284</t>
  </si>
  <si>
    <t>WILSON</t>
  </si>
  <si>
    <t>446</t>
  </si>
  <si>
    <t>NAGATA</t>
  </si>
  <si>
    <t>471</t>
  </si>
  <si>
    <t>OBARA</t>
  </si>
  <si>
    <t>506</t>
  </si>
  <si>
    <t>KIYOHARA</t>
  </si>
  <si>
    <t>IKUO</t>
  </si>
  <si>
    <t>535</t>
  </si>
  <si>
    <t>ASHITANI</t>
  </si>
  <si>
    <t>TADATAKA</t>
  </si>
  <si>
    <t>540</t>
  </si>
  <si>
    <t>ANZAI</t>
  </si>
  <si>
    <t>565</t>
  </si>
  <si>
    <t>HIRATA</t>
  </si>
  <si>
    <t>MINAMI</t>
  </si>
  <si>
    <t>602</t>
  </si>
  <si>
    <t>HAYASHI</t>
  </si>
  <si>
    <t>SILVIO</t>
  </si>
  <si>
    <t>687</t>
  </si>
  <si>
    <t>KOIDE</t>
  </si>
  <si>
    <t>KIMIE</t>
  </si>
  <si>
    <t>769</t>
  </si>
  <si>
    <t>SOTOTUKA</t>
  </si>
  <si>
    <t>MASSAHIKO</t>
  </si>
  <si>
    <t>870</t>
  </si>
  <si>
    <t>FLORINDA G.</t>
  </si>
  <si>
    <t>933</t>
  </si>
  <si>
    <t>PEDRO KUNIHIRO</t>
  </si>
  <si>
    <t>780</t>
  </si>
  <si>
    <t>15</t>
  </si>
  <si>
    <t>784</t>
  </si>
  <si>
    <t>TADAHIRO</t>
  </si>
  <si>
    <t>785</t>
  </si>
  <si>
    <t>MORIYA</t>
  </si>
  <si>
    <t>KEIKO</t>
  </si>
  <si>
    <t>793</t>
  </si>
  <si>
    <t>794</t>
  </si>
  <si>
    <t>GUNJI</t>
  </si>
  <si>
    <t>YOSHIE</t>
  </si>
  <si>
    <t>795</t>
  </si>
  <si>
    <t>YOSHIDA</t>
  </si>
  <si>
    <t>KANOMATA</t>
  </si>
  <si>
    <t>847</t>
  </si>
  <si>
    <t>KOKI</t>
  </si>
  <si>
    <t>860</t>
  </si>
  <si>
    <t>TORAO</t>
  </si>
  <si>
    <t>971</t>
  </si>
  <si>
    <t>16</t>
  </si>
  <si>
    <t>873</t>
  </si>
  <si>
    <t>878</t>
  </si>
  <si>
    <t>DOS SANTOS</t>
  </si>
  <si>
    <t>894</t>
  </si>
  <si>
    <t>BAPTISTA</t>
  </si>
  <si>
    <t>17</t>
  </si>
  <si>
    <t>18</t>
  </si>
  <si>
    <t>983</t>
  </si>
  <si>
    <t>986</t>
  </si>
  <si>
    <t>NAGAE</t>
  </si>
  <si>
    <t>NAKASHIMA</t>
  </si>
  <si>
    <t>537</t>
  </si>
  <si>
    <t>539</t>
  </si>
  <si>
    <t>550</t>
  </si>
  <si>
    <t>552</t>
  </si>
  <si>
    <t>561</t>
  </si>
  <si>
    <t>EMILIA</t>
  </si>
  <si>
    <t>582</t>
  </si>
  <si>
    <t>585</t>
  </si>
  <si>
    <t>587</t>
  </si>
  <si>
    <t>593</t>
  </si>
  <si>
    <t>605</t>
  </si>
  <si>
    <t>607</t>
  </si>
  <si>
    <t>609</t>
  </si>
  <si>
    <t>618</t>
  </si>
  <si>
    <t>631</t>
  </si>
  <si>
    <t>633</t>
  </si>
  <si>
    <t>637</t>
  </si>
  <si>
    <t>647</t>
  </si>
  <si>
    <t>656</t>
  </si>
  <si>
    <t>661</t>
  </si>
  <si>
    <t>KUNII</t>
  </si>
  <si>
    <t>725</t>
  </si>
  <si>
    <t>LAYUDO</t>
  </si>
  <si>
    <t>ABE</t>
  </si>
  <si>
    <t>MARUYA</t>
  </si>
  <si>
    <t>MINEO</t>
  </si>
  <si>
    <t>NICIHOKA</t>
  </si>
  <si>
    <t>LUCIA MIEKO</t>
  </si>
  <si>
    <t>YOLANDO TOSHIO</t>
  </si>
  <si>
    <t>TAKEYA</t>
  </si>
  <si>
    <t>JUNKO</t>
  </si>
  <si>
    <t>MITSUKO</t>
  </si>
  <si>
    <t>FUMIO</t>
  </si>
  <si>
    <t>197</t>
  </si>
  <si>
    <t>MIGUITA</t>
  </si>
  <si>
    <t>TAMAI</t>
  </si>
  <si>
    <t>311</t>
  </si>
  <si>
    <t>No. DA FEDERAÇÃO</t>
  </si>
  <si>
    <t>SOBRENOME</t>
  </si>
  <si>
    <t>NOME</t>
  </si>
  <si>
    <t>SEXO</t>
  </si>
  <si>
    <t>TIME</t>
  </si>
  <si>
    <t>NASCIMENTO</t>
  </si>
  <si>
    <t>HC</t>
  </si>
  <si>
    <t>PAGTO FEDERAÇÃO</t>
  </si>
  <si>
    <t>HASEGAWA</t>
  </si>
  <si>
    <t>JUSCELINO</t>
  </si>
  <si>
    <t>YOKOTI</t>
  </si>
  <si>
    <t>KAWASAKA</t>
  </si>
  <si>
    <t>MARIA SATIKO</t>
  </si>
  <si>
    <t>SIZUTO</t>
  </si>
  <si>
    <t>DE SOUZA</t>
  </si>
  <si>
    <t>ANTONIO MARCOS</t>
  </si>
  <si>
    <t>TANIA DE FATIMA</t>
  </si>
  <si>
    <t>MORISHITA</t>
  </si>
  <si>
    <t>MASAHARU</t>
  </si>
  <si>
    <t>CÓDIGO</t>
  </si>
  <si>
    <t>GÊNERO</t>
  </si>
  <si>
    <t>CÓDIGO ENT.</t>
  </si>
  <si>
    <t>ENTIDADE</t>
  </si>
  <si>
    <t>CATEGORIA</t>
  </si>
  <si>
    <t>RELAÇÃO DE PARTICIPANTES POR GRUPO</t>
  </si>
  <si>
    <t>GRUPO</t>
  </si>
  <si>
    <t>CAMPO</t>
  </si>
  <si>
    <t>PISTA INÍCIO</t>
  </si>
  <si>
    <t>02</t>
  </si>
  <si>
    <t>04</t>
  </si>
  <si>
    <t>13</t>
  </si>
  <si>
    <t>14</t>
  </si>
  <si>
    <t>CAMPO 1</t>
  </si>
  <si>
    <t>CAMPO 2</t>
  </si>
  <si>
    <t>Hole</t>
  </si>
  <si>
    <t>Ponto</t>
  </si>
  <si>
    <t>CÓD.</t>
  </si>
  <si>
    <t>IBIÚNA</t>
  </si>
  <si>
    <t>PIEDADE</t>
  </si>
  <si>
    <t>MOGI DAS CRUZES</t>
  </si>
  <si>
    <t>KOKUSHIKAN</t>
  </si>
  <si>
    <t>GRANDE SÃO PAULO</t>
  </si>
  <si>
    <t>SÃO M. ARCANJO</t>
  </si>
  <si>
    <t>ITAPETININGA</t>
  </si>
  <si>
    <t>NIPPON COUNTRY</t>
  </si>
  <si>
    <t>COOPER COTIA</t>
  </si>
  <si>
    <t>SUMARÉ</t>
  </si>
  <si>
    <t>COLONIA PINHAL</t>
  </si>
  <si>
    <t>SOROCABA</t>
  </si>
  <si>
    <t>LIBERADO</t>
  </si>
  <si>
    <t>NET</t>
  </si>
  <si>
    <t>MARÍLIA</t>
  </si>
  <si>
    <t>BIRITIBA MIRIM</t>
  </si>
  <si>
    <t>Campo 1</t>
  </si>
  <si>
    <t>Campo 2</t>
  </si>
  <si>
    <t>HOLE-IN-ONE (CP1)</t>
  </si>
  <si>
    <t>HOLE-IN-ONE (CP2)</t>
  </si>
  <si>
    <t>C.A.</t>
  </si>
  <si>
    <t>MONE</t>
  </si>
  <si>
    <t>H.C.</t>
  </si>
  <si>
    <t>CAT.</t>
  </si>
  <si>
    <t>TAXA PG</t>
  </si>
  <si>
    <t>COM</t>
  </si>
  <si>
    <t>C1</t>
  </si>
  <si>
    <t>C2</t>
  </si>
  <si>
    <t>GROSS</t>
  </si>
  <si>
    <t>COLOCAÇÃO   GROSS</t>
  </si>
  <si>
    <t>COLOCAÇÃO   NET</t>
  </si>
  <si>
    <t>Entid.</t>
  </si>
  <si>
    <t>QTD. HOLE</t>
  </si>
  <si>
    <t>Chave</t>
  </si>
  <si>
    <t>Fórmula</t>
  </si>
  <si>
    <t>19</t>
  </si>
  <si>
    <t>665</t>
  </si>
  <si>
    <t>RIBEIRO DE SOUZA</t>
  </si>
  <si>
    <t>677</t>
  </si>
  <si>
    <t>722</t>
  </si>
  <si>
    <t>GERSON ARAUJO</t>
  </si>
  <si>
    <t>843</t>
  </si>
  <si>
    <t>CICERI</t>
  </si>
  <si>
    <t>MARIO VANDER</t>
  </si>
  <si>
    <t>664</t>
  </si>
  <si>
    <t>UMBERTO</t>
  </si>
  <si>
    <t>807</t>
  </si>
  <si>
    <t>SAWASATO SATO</t>
  </si>
  <si>
    <t>ILDA TOMIE</t>
  </si>
  <si>
    <t>815</t>
  </si>
  <si>
    <t>KUADA</t>
  </si>
  <si>
    <t>TEREZINHA ARICO</t>
  </si>
  <si>
    <t>817</t>
  </si>
  <si>
    <t>KAWASAKI</t>
  </si>
  <si>
    <t>SAKAE HAMADA</t>
  </si>
  <si>
    <t>SAKATA</t>
  </si>
  <si>
    <t>737</t>
  </si>
  <si>
    <t>889</t>
  </si>
  <si>
    <t>LUIZ CARLOS</t>
  </si>
  <si>
    <t>grp</t>
  </si>
  <si>
    <t>pst</t>
  </si>
  <si>
    <t>cmp</t>
  </si>
  <si>
    <t>digitar pontos nas colunas amarelas, azuis e verdes.</t>
  </si>
  <si>
    <t>ISAURA</t>
  </si>
  <si>
    <t>875</t>
  </si>
  <si>
    <t>366</t>
  </si>
  <si>
    <t>T.EDISON</t>
  </si>
  <si>
    <t>KANASHIRO</t>
  </si>
  <si>
    <t>TERUMI APARECIDO</t>
  </si>
  <si>
    <t>850</t>
  </si>
  <si>
    <t>OSHIRO</t>
  </si>
  <si>
    <t>886</t>
  </si>
  <si>
    <t>HORIUCHI</t>
  </si>
  <si>
    <t>887</t>
  </si>
  <si>
    <t>A. GOMES</t>
  </si>
  <si>
    <t>CLAUDEMIR</t>
  </si>
  <si>
    <t>KENJI</t>
  </si>
  <si>
    <t>951</t>
  </si>
  <si>
    <t>952</t>
  </si>
  <si>
    <t>HAYASI ARIMORI</t>
  </si>
  <si>
    <t>IZAURA KAZUE</t>
  </si>
  <si>
    <t>954</t>
  </si>
  <si>
    <t>919</t>
  </si>
  <si>
    <t>KAJIWARA</t>
  </si>
  <si>
    <t>895</t>
  </si>
  <si>
    <t>TOYONAGA</t>
  </si>
  <si>
    <t>SEIJIN</t>
  </si>
  <si>
    <t>Número maior que 1 = duplicado</t>
  </si>
  <si>
    <t>434</t>
  </si>
  <si>
    <t>MASSAKAZU</t>
  </si>
  <si>
    <t>437</t>
  </si>
  <si>
    <t>MORIO</t>
  </si>
  <si>
    <t>818</t>
  </si>
  <si>
    <t>SIQUEIRA</t>
  </si>
  <si>
    <t>164</t>
  </si>
  <si>
    <t>TAJIMA</t>
  </si>
  <si>
    <t>165</t>
  </si>
  <si>
    <t>COLONIA TOZAN</t>
  </si>
  <si>
    <t>466</t>
  </si>
  <si>
    <t>LUCIA HIROKO</t>
  </si>
  <si>
    <t>462</t>
  </si>
  <si>
    <t>KAWASOME</t>
  </si>
  <si>
    <t>463</t>
  </si>
  <si>
    <t>HISANOBU</t>
  </si>
  <si>
    <t>LICIO ALVES</t>
  </si>
  <si>
    <t>453</t>
  </si>
  <si>
    <t>SHINOZAKI</t>
  </si>
  <si>
    <t>TERUMI</t>
  </si>
  <si>
    <t>472</t>
  </si>
  <si>
    <t>473</t>
  </si>
  <si>
    <t>RUBENS SHOZI</t>
  </si>
  <si>
    <t>460</t>
  </si>
  <si>
    <t>TAMURA NAKAHARA</t>
  </si>
  <si>
    <t>NEUZA TOSHIE</t>
  </si>
  <si>
    <t>PIE</t>
  </si>
  <si>
    <t>KOK</t>
  </si>
  <si>
    <t>GSP</t>
  </si>
  <si>
    <t>COL</t>
  </si>
  <si>
    <t>ITA</t>
  </si>
  <si>
    <t>NIP</t>
  </si>
  <si>
    <t>COO</t>
  </si>
  <si>
    <t>BIR</t>
  </si>
  <si>
    <t>SUM</t>
  </si>
  <si>
    <t>SOR</t>
  </si>
  <si>
    <t>489</t>
  </si>
  <si>
    <t>TOGO</t>
  </si>
  <si>
    <t>NARIKO</t>
  </si>
  <si>
    <t>478</t>
  </si>
  <si>
    <t>HIGUCHI</t>
  </si>
  <si>
    <t>ARTUR KEN</t>
  </si>
  <si>
    <t>479</t>
  </si>
  <si>
    <t>EDSON ATUSHI</t>
  </si>
  <si>
    <t>480</t>
  </si>
  <si>
    <t>SIGAKI HIGUCHI</t>
  </si>
  <si>
    <t>LOURDES YASSUKO</t>
  </si>
  <si>
    <t>487</t>
  </si>
  <si>
    <t>ELZA ONISHI</t>
  </si>
  <si>
    <t>digitar</t>
  </si>
  <si>
    <t>01. PIE</t>
  </si>
  <si>
    <t>653</t>
  </si>
  <si>
    <t>TAKAMUNE</t>
  </si>
  <si>
    <t>ATSUSHI</t>
  </si>
  <si>
    <t>03. IBI</t>
  </si>
  <si>
    <t>06. KOK</t>
  </si>
  <si>
    <t>512</t>
  </si>
  <si>
    <t>MATSUMURA</t>
  </si>
  <si>
    <t>TERUAKI</t>
  </si>
  <si>
    <t>07. GSP</t>
  </si>
  <si>
    <t>513</t>
  </si>
  <si>
    <t>TIZUKA</t>
  </si>
  <si>
    <t>SACHIKO</t>
  </si>
  <si>
    <t>523</t>
  </si>
  <si>
    <t>MAKICO</t>
  </si>
  <si>
    <t>M. INES KINUKO</t>
  </si>
  <si>
    <t>08. SMA</t>
  </si>
  <si>
    <t>09. COL</t>
  </si>
  <si>
    <t>10. ITA</t>
  </si>
  <si>
    <t>11. NCC</t>
  </si>
  <si>
    <t>MARIA LUCIA</t>
  </si>
  <si>
    <t>521</t>
  </si>
  <si>
    <t>OKAMOTO SEKITA</t>
  </si>
  <si>
    <t>IKUKO</t>
  </si>
  <si>
    <t>527</t>
  </si>
  <si>
    <t>KONDO</t>
  </si>
  <si>
    <t>SATO ARAUJO</t>
  </si>
  <si>
    <t>SIMONE</t>
  </si>
  <si>
    <t>MARIO K.</t>
  </si>
  <si>
    <t>12. COO</t>
  </si>
  <si>
    <t>495</t>
  </si>
  <si>
    <t>SHIMANOE</t>
  </si>
  <si>
    <t>PAULO MASSATO</t>
  </si>
  <si>
    <t>522</t>
  </si>
  <si>
    <t>MARIO KAZUNORI</t>
  </si>
  <si>
    <t>15. BIR</t>
  </si>
  <si>
    <t>553</t>
  </si>
  <si>
    <t>TSUTSUMI</t>
  </si>
  <si>
    <t>16. SUM</t>
  </si>
  <si>
    <t>17. MAR</t>
  </si>
  <si>
    <t>18. SOR</t>
  </si>
  <si>
    <t>555</t>
  </si>
  <si>
    <t>SIQUEIRA OLIVEIRA</t>
  </si>
  <si>
    <t>HELVECIO</t>
  </si>
  <si>
    <t>SÊNIOR</t>
  </si>
  <si>
    <t>SENIOR</t>
  </si>
  <si>
    <t>SACAMOTO</t>
  </si>
  <si>
    <t>572</t>
  </si>
  <si>
    <t>ELZA FARUYO</t>
  </si>
  <si>
    <t>568</t>
  </si>
  <si>
    <t>FGE VENTURIM</t>
  </si>
  <si>
    <t>ARISTEU</t>
  </si>
  <si>
    <t>570</t>
  </si>
  <si>
    <t>HORI VENTURIM</t>
  </si>
  <si>
    <t>577</t>
  </si>
  <si>
    <t>TERAZAKI</t>
  </si>
  <si>
    <t>579</t>
  </si>
  <si>
    <t>HITOMI</t>
  </si>
  <si>
    <t>ITIRO</t>
  </si>
  <si>
    <t>617</t>
  </si>
  <si>
    <t>DOKAN</t>
  </si>
  <si>
    <t>CARLOS EIITI</t>
  </si>
  <si>
    <t>ABEMATSU</t>
  </si>
  <si>
    <t>600</t>
  </si>
  <si>
    <t>AMORIM ARAUJO</t>
  </si>
  <si>
    <t>DAVID</t>
  </si>
  <si>
    <t>P. DA S. DE OLIVEIRA</t>
  </si>
  <si>
    <t>CASSIMIRO</t>
  </si>
  <si>
    <t>Campeonato de Mallet Golf em Sumaré</t>
  </si>
  <si>
    <t>HOLE ONE</t>
  </si>
  <si>
    <t>SAKAGUTI</t>
  </si>
  <si>
    <t>HC Jan-Dez 2022</t>
  </si>
  <si>
    <t>Cat. Jan-Dez 2022 (Senior não separado)</t>
  </si>
  <si>
    <t>Cat. Senior</t>
  </si>
  <si>
    <t>HC Alterado de Jan-Dez2020 p/ Jan-Dez 2022</t>
  </si>
  <si>
    <t>Concorrentes Etapas Net 2020/23 (2019&gt;=0); Final 2020/23 (2020/23&gt;=7)</t>
  </si>
  <si>
    <t>866</t>
  </si>
  <si>
    <t>876</t>
  </si>
  <si>
    <t>DE MELO DE JESUS</t>
  </si>
  <si>
    <t>BRUNO</t>
  </si>
  <si>
    <t>639</t>
  </si>
  <si>
    <t>HATSUE</t>
  </si>
  <si>
    <t>800</t>
  </si>
  <si>
    <t>FIUZA DE OLIVEIRA</t>
  </si>
  <si>
    <t>IVAN</t>
  </si>
  <si>
    <t>635</t>
  </si>
  <si>
    <t>BABATA</t>
  </si>
  <si>
    <t>JORGE TOSHIO</t>
  </si>
  <si>
    <t>840</t>
  </si>
  <si>
    <t>MAEDA</t>
  </si>
  <si>
    <t>EDUARDO KIYOSHI</t>
  </si>
  <si>
    <t>804</t>
  </si>
  <si>
    <t>814</t>
  </si>
  <si>
    <t>EMILIA TERUKO</t>
  </si>
  <si>
    <t>781</t>
  </si>
  <si>
    <t>786</t>
  </si>
  <si>
    <t>KAMIMURA</t>
  </si>
  <si>
    <t>PAULO Y.</t>
  </si>
  <si>
    <t>803</t>
  </si>
  <si>
    <t>IWANAGA</t>
  </si>
  <si>
    <t>ERNESTO T.</t>
  </si>
  <si>
    <t>842</t>
  </si>
  <si>
    <t>T. NISHIKAWA</t>
  </si>
  <si>
    <t>RUI</t>
  </si>
  <si>
    <t>851</t>
  </si>
  <si>
    <t>TEREZINHA</t>
  </si>
  <si>
    <t>862</t>
  </si>
  <si>
    <t>HIDAKA</t>
  </si>
  <si>
    <t>LUIZ YOSHIYASU</t>
  </si>
  <si>
    <t>908</t>
  </si>
  <si>
    <t>ROSA LHOKO</t>
  </si>
  <si>
    <t>911</t>
  </si>
  <si>
    <t>SHIGUEIKAZU</t>
  </si>
  <si>
    <t>918</t>
  </si>
  <si>
    <t>CRISTINA KEIKO</t>
  </si>
  <si>
    <t>955</t>
  </si>
  <si>
    <t>ISSHIKI</t>
  </si>
  <si>
    <t>641</t>
  </si>
  <si>
    <t>H. KARAZAWA</t>
  </si>
  <si>
    <t>642</t>
  </si>
  <si>
    <t>KATUMI</t>
  </si>
  <si>
    <t>882</t>
  </si>
  <si>
    <t>TOYAMA</t>
  </si>
  <si>
    <t>MINAYUKI</t>
  </si>
  <si>
    <t>884</t>
  </si>
  <si>
    <t xml:space="preserve">KODA </t>
  </si>
  <si>
    <t>643</t>
  </si>
  <si>
    <t>646</t>
  </si>
  <si>
    <t>SEISHI</t>
  </si>
  <si>
    <t>801</t>
  </si>
  <si>
    <t>KOMOTO SATAKE</t>
  </si>
  <si>
    <t>TOSHIE</t>
  </si>
  <si>
    <t>805</t>
  </si>
  <si>
    <t>SUZUKI KANOMATA</t>
  </si>
  <si>
    <t>ELENA TIKA</t>
  </si>
  <si>
    <t>636</t>
  </si>
  <si>
    <t>638</t>
  </si>
  <si>
    <t>DE SANTANA CASSIMIRO</t>
  </si>
  <si>
    <t>ELAINE RODRIGUES</t>
  </si>
  <si>
    <t>892</t>
  </si>
  <si>
    <t>LAFAIETE</t>
  </si>
  <si>
    <t>CELSO APARECIDO</t>
  </si>
  <si>
    <t/>
  </si>
  <si>
    <t>145</t>
  </si>
  <si>
    <t>746</t>
  </si>
  <si>
    <t>256</t>
  </si>
  <si>
    <t>993</t>
  </si>
  <si>
    <t>596</t>
  </si>
  <si>
    <t>604</t>
  </si>
  <si>
    <t>891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</si>
  <si>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</si>
  <si>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</si>
  <si>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</si>
  <si>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</si>
  <si>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</si>
  <si>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</si>
  <si>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</si>
  <si>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</si>
  <si>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</si>
  <si>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</si>
  <si>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</si>
  <si>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</si>
  <si>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</si>
  <si>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</si>
  <si>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</si>
  <si>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</si>
  <si>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</si>
  <si>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</si>
  <si>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</si>
  <si>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</si>
  <si>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</si>
  <si>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</si>
  <si>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</si>
  <si>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15/07/1960</t>
  </si>
  <si>
    <t>FERREIRA SOUTO</t>
  </si>
  <si>
    <t>JOVENILIO</t>
  </si>
  <si>
    <t>IBI</t>
  </si>
  <si>
    <t>SMA</t>
  </si>
  <si>
    <t>NCC</t>
  </si>
  <si>
    <t>MAR</t>
  </si>
  <si>
    <t>ABREV</t>
  </si>
  <si>
    <t>TOTAL</t>
  </si>
  <si>
    <t>888</t>
  </si>
  <si>
    <t>I. YOKOYAMA</t>
  </si>
  <si>
    <t>ELISA MASSAE</t>
  </si>
  <si>
    <t>893</t>
  </si>
  <si>
    <t>HAMAZAKI</t>
  </si>
  <si>
    <t>JOJIMA</t>
  </si>
  <si>
    <t>TSUCHIDA</t>
  </si>
  <si>
    <t>798</t>
  </si>
  <si>
    <t>802</t>
  </si>
  <si>
    <t>809</t>
  </si>
  <si>
    <t>811</t>
  </si>
  <si>
    <t>820</t>
  </si>
  <si>
    <t>831</t>
  </si>
  <si>
    <t>833</t>
  </si>
  <si>
    <t>836</t>
  </si>
  <si>
    <t>841</t>
  </si>
  <si>
    <t>845</t>
  </si>
  <si>
    <t>853</t>
  </si>
  <si>
    <t>865</t>
  </si>
  <si>
    <t>917</t>
  </si>
  <si>
    <t>945</t>
  </si>
  <si>
    <t>959</t>
  </si>
  <si>
    <t>SAKAGUTI KAWANAKA</t>
  </si>
  <si>
    <t>YOUKO</t>
  </si>
  <si>
    <t>YAMATO</t>
  </si>
  <si>
    <t>EDUARDO HIROSHI</t>
  </si>
  <si>
    <t>ARIKI</t>
  </si>
  <si>
    <t>TERESA HIROKO</t>
  </si>
  <si>
    <t>SANTANA</t>
  </si>
  <si>
    <t>SOLAN  DE JESUS</t>
  </si>
  <si>
    <t>RIBEIRO</t>
  </si>
  <si>
    <t>JORGE LUIZ</t>
  </si>
  <si>
    <t>ANTONIO SHIRO</t>
  </si>
  <si>
    <t>I. YAMAMOTO</t>
  </si>
  <si>
    <t>CLARICE MITIKO</t>
  </si>
  <si>
    <t>RUBENS YUKIHARU</t>
  </si>
  <si>
    <t>NEWTON KAZUO</t>
  </si>
  <si>
    <t>AKIMITSU</t>
  </si>
  <si>
    <t>TAKAHASHI F. NEVES</t>
  </si>
  <si>
    <t>ISABELLA</t>
  </si>
  <si>
    <t>SATAKE</t>
  </si>
  <si>
    <t>MARIO KANEYUKI</t>
  </si>
  <si>
    <t>AYKAWA</t>
  </si>
  <si>
    <t>LUIZA MITIE</t>
  </si>
  <si>
    <t>NSR</t>
  </si>
  <si>
    <t>X</t>
  </si>
  <si>
    <t>ROSIMAR</t>
  </si>
  <si>
    <t>Código</t>
  </si>
  <si>
    <t>977</t>
  </si>
  <si>
    <t>976</t>
  </si>
  <si>
    <t>960</t>
  </si>
  <si>
    <t>WADA</t>
  </si>
  <si>
    <t>TADAYOSI</t>
  </si>
  <si>
    <t>966</t>
  </si>
  <si>
    <t>KIMURA</t>
  </si>
  <si>
    <t>MAMORU</t>
  </si>
  <si>
    <t>DE ARAUJO A. GOMES</t>
  </si>
  <si>
    <t>MILTON TSUTOMU</t>
  </si>
  <si>
    <t>43</t>
  </si>
  <si>
    <t>44</t>
  </si>
  <si>
    <t>45</t>
  </si>
  <si>
    <t>46</t>
  </si>
  <si>
    <t>47</t>
  </si>
  <si>
    <t>48</t>
  </si>
  <si>
    <t>49</t>
  </si>
  <si>
    <t>50</t>
  </si>
  <si>
    <t>FEM</t>
  </si>
  <si>
    <t>MASC</t>
  </si>
  <si>
    <t>975</t>
  </si>
  <si>
    <t>899</t>
  </si>
  <si>
    <t>900</t>
  </si>
  <si>
    <t>903</t>
  </si>
  <si>
    <t>896</t>
  </si>
  <si>
    <t>898</t>
  </si>
  <si>
    <t>979</t>
  </si>
  <si>
    <t>169</t>
  </si>
  <si>
    <t>270</t>
  </si>
  <si>
    <t>848</t>
  </si>
  <si>
    <t>941</t>
  </si>
  <si>
    <t>549</t>
  </si>
  <si>
    <t>958</t>
  </si>
  <si>
    <t>203</t>
  </si>
  <si>
    <t>NAKAMURA</t>
  </si>
  <si>
    <t>EDSON</t>
  </si>
  <si>
    <t>526</t>
  </si>
  <si>
    <t>EMI KAWAKAMI</t>
  </si>
  <si>
    <t>019</t>
  </si>
  <si>
    <t>YOSHIZUMI</t>
  </si>
  <si>
    <t>037</t>
  </si>
  <si>
    <t>UCHIMURA</t>
  </si>
  <si>
    <t>HISAO</t>
  </si>
  <si>
    <t>167</t>
  </si>
  <si>
    <t>NOZAWA</t>
  </si>
  <si>
    <t>YURIKO</t>
  </si>
  <si>
    <t>SILVA</t>
  </si>
  <si>
    <t>MANOEL</t>
  </si>
  <si>
    <t>176</t>
  </si>
  <si>
    <t>SHAKUDA</t>
  </si>
  <si>
    <t>184</t>
  </si>
  <si>
    <t>CHIOMI</t>
  </si>
  <si>
    <t>ASSAMI</t>
  </si>
  <si>
    <t>273</t>
  </si>
  <si>
    <t>632</t>
  </si>
  <si>
    <t>U. MORIOKA</t>
  </si>
  <si>
    <t>YOMEI</t>
  </si>
  <si>
    <t>CARLOS MASAYUKI</t>
  </si>
  <si>
    <t>OKUYAMA</t>
  </si>
  <si>
    <t>NOBORU</t>
  </si>
  <si>
    <t>KAWABATA</t>
  </si>
  <si>
    <t>711</t>
  </si>
  <si>
    <t>ELENA</t>
  </si>
  <si>
    <t>940</t>
  </si>
  <si>
    <t>ITAGAKI HISAMOTO</t>
  </si>
  <si>
    <t xml:space="preserve">NEUSA TIEKO </t>
  </si>
  <si>
    <t>NUNES</t>
  </si>
  <si>
    <t>MARIA HELENA</t>
  </si>
  <si>
    <t>990</t>
  </si>
  <si>
    <t>CYRINEO</t>
  </si>
  <si>
    <t>405</t>
  </si>
  <si>
    <t>SIZUMASA</t>
  </si>
  <si>
    <t>MERCIA KIMIE</t>
  </si>
  <si>
    <t>683</t>
  </si>
  <si>
    <t>SERGIO MITSURU</t>
  </si>
  <si>
    <t>YOSHITAKA</t>
  </si>
  <si>
    <t>AROLDO KOJI</t>
  </si>
  <si>
    <t>968</t>
  </si>
  <si>
    <t>TAKEBE TAKAGI</t>
  </si>
  <si>
    <t>ELZA MAYUMI</t>
  </si>
  <si>
    <t>ARNALDO</t>
  </si>
  <si>
    <t>CUKAUSKAS</t>
  </si>
  <si>
    <t>ADELIA</t>
  </si>
  <si>
    <t>978</t>
  </si>
  <si>
    <t>KANDA</t>
  </si>
  <si>
    <t>SR</t>
  </si>
  <si>
    <t>OK</t>
  </si>
  <si>
    <t>Total Geral</t>
  </si>
  <si>
    <t>Total</t>
  </si>
  <si>
    <t>4pessoas</t>
  </si>
  <si>
    <t>3pessoas</t>
  </si>
  <si>
    <t>51</t>
  </si>
  <si>
    <t>735</t>
  </si>
  <si>
    <t>736</t>
  </si>
  <si>
    <t>728</t>
  </si>
  <si>
    <t>699</t>
  </si>
  <si>
    <t>700</t>
  </si>
  <si>
    <t>712</t>
  </si>
  <si>
    <t>715</t>
  </si>
  <si>
    <t>727</t>
  </si>
  <si>
    <t>691</t>
  </si>
  <si>
    <t>704</t>
  </si>
  <si>
    <t>705</t>
  </si>
  <si>
    <t>706</t>
  </si>
  <si>
    <t>707</t>
  </si>
  <si>
    <t>709</t>
  </si>
  <si>
    <t>714</t>
  </si>
  <si>
    <t>827</t>
  </si>
  <si>
    <t>828</t>
  </si>
  <si>
    <t>685</t>
  </si>
  <si>
    <t>686</t>
  </si>
  <si>
    <t>696</t>
  </si>
  <si>
    <t>697</t>
  </si>
  <si>
    <t>698</t>
  </si>
  <si>
    <t>716</t>
  </si>
  <si>
    <t>729</t>
  </si>
  <si>
    <t>730</t>
  </si>
  <si>
    <t>731</t>
  </si>
  <si>
    <t>732</t>
  </si>
  <si>
    <t>230</t>
  </si>
  <si>
    <t>701</t>
  </si>
  <si>
    <t>702</t>
  </si>
  <si>
    <t>380</t>
  </si>
  <si>
    <t>580</t>
  </si>
  <si>
    <t>713</t>
  </si>
  <si>
    <t>783</t>
  </si>
  <si>
    <t>792</t>
  </si>
  <si>
    <t>821</t>
  </si>
  <si>
    <t>693</t>
  </si>
  <si>
    <t>MR</t>
  </si>
  <si>
    <t>MISOBUSHI</t>
  </si>
  <si>
    <t>ARMANDO KOMI</t>
  </si>
  <si>
    <t>TAKAMUNE MISOBUSHI</t>
  </si>
  <si>
    <t>JURACI HIROKO</t>
  </si>
  <si>
    <t>LEME DA SILVA</t>
  </si>
  <si>
    <t>LUIZ GABRIEL</t>
  </si>
  <si>
    <t>ALLAN YUJI</t>
  </si>
  <si>
    <t>KAWAMURA</t>
  </si>
  <si>
    <t>MILTON MASSAR</t>
  </si>
  <si>
    <t>IRINEU YASSAYUKI</t>
  </si>
  <si>
    <t>KAUSSEI</t>
  </si>
  <si>
    <t>IWAMOTO MAEDA</t>
  </si>
  <si>
    <t>IOSHIMI</t>
  </si>
  <si>
    <t>HIRAKAWA</t>
  </si>
  <si>
    <t>IWAMOTO HIRAKAWA</t>
  </si>
  <si>
    <t>NORIE</t>
  </si>
  <si>
    <t>MADUREIRA</t>
  </si>
  <si>
    <t>CESAR AUGUSTO</t>
  </si>
  <si>
    <t>MARTINS DE MELLO</t>
  </si>
  <si>
    <t>VANESSA</t>
  </si>
  <si>
    <t>HANAI</t>
  </si>
  <si>
    <t>MASSAHITO</t>
  </si>
  <si>
    <t>TSUGUIKO</t>
  </si>
  <si>
    <t>MINEJIRO</t>
  </si>
  <si>
    <t>MARIO SEIJIN</t>
  </si>
  <si>
    <t>M. SILVA YADOYA</t>
  </si>
  <si>
    <t>ROSILEIDE</t>
  </si>
  <si>
    <t>YADOYA</t>
  </si>
  <si>
    <t>KITARO</t>
  </si>
  <si>
    <t>HARA TABATA</t>
  </si>
  <si>
    <t>ROSA HIDEKO</t>
  </si>
  <si>
    <t>KUSANO</t>
  </si>
  <si>
    <t>JULIA  KIEKO</t>
  </si>
  <si>
    <t>SAKAKURA</t>
  </si>
  <si>
    <t>TAKEO</t>
  </si>
  <si>
    <t>ROSA MIZUE</t>
  </si>
  <si>
    <t>MARY TORII</t>
  </si>
  <si>
    <t>HIROSE</t>
  </si>
  <si>
    <t>NOBUTOSHI</t>
  </si>
  <si>
    <t>BARBOSA</t>
  </si>
  <si>
    <t>JOSE CARLOS</t>
  </si>
  <si>
    <t xml:space="preserve">HIDAKA </t>
  </si>
  <si>
    <t>NITA</t>
  </si>
  <si>
    <t>OKUDAIRA</t>
  </si>
  <si>
    <t>SUZUKI</t>
  </si>
  <si>
    <t>ALICE KAZUKO</t>
  </si>
  <si>
    <t>YOSHIMURA</t>
  </si>
  <si>
    <t>NISHIBORI</t>
  </si>
  <si>
    <t>M. TANIGUTI</t>
  </si>
  <si>
    <t>TANIGUTI</t>
  </si>
  <si>
    <t>PAULO HIDEAKI</t>
  </si>
  <si>
    <t>PEREIRA T. MACHADO</t>
  </si>
  <si>
    <t>MARIA DO SOCORRO</t>
  </si>
  <si>
    <t>MARLI</t>
  </si>
  <si>
    <t>DOS SANTOS LUZ LIMA</t>
  </si>
  <si>
    <t>LUCILENA</t>
  </si>
  <si>
    <t>BARBOSA DE LIMA</t>
  </si>
  <si>
    <t>JOSE HILTON</t>
  </si>
  <si>
    <t>ANTUNES DE SOUZA</t>
  </si>
  <si>
    <t>BRUNO RAFAEL</t>
  </si>
  <si>
    <t>Observação</t>
  </si>
  <si>
    <t>A + EX</t>
  </si>
  <si>
    <t>B + C</t>
  </si>
  <si>
    <t>Total de grupos</t>
  </si>
  <si>
    <t>Está na apuração?</t>
  </si>
  <si>
    <t>Consta na aba grupos?</t>
  </si>
  <si>
    <t>Está repetido?</t>
  </si>
  <si>
    <t>SORTEADOR DE GRUPOS</t>
  </si>
  <si>
    <t>*CLICAR F9 PARA SORTEAR UM NOVO NÚMERO</t>
  </si>
  <si>
    <t>CIDADE</t>
  </si>
  <si>
    <t>Check</t>
  </si>
  <si>
    <t>check</t>
  </si>
  <si>
    <t xml:space="preserve">JÁ CONSIDERADO? </t>
  </si>
  <si>
    <t>PARA FICHA</t>
  </si>
  <si>
    <t>*ATÉ O 3º LUGAR</t>
  </si>
  <si>
    <t>[MASTER] FEMININO EX</t>
  </si>
  <si>
    <t>[MASTER] FEMININO A</t>
  </si>
  <si>
    <t>[MASTER] FEMININO B</t>
  </si>
  <si>
    <t>[MASTER] FEMININO C</t>
  </si>
  <si>
    <t>[SENIOR] FEMININO EX</t>
  </si>
  <si>
    <t>[SENIOR] FEMININO A</t>
  </si>
  <si>
    <t>[SENIOR] FEMININO B</t>
  </si>
  <si>
    <t>[SENIOR] FEMININO C</t>
  </si>
  <si>
    <t>[NÃO-SENIOR] FEMININO EX</t>
  </si>
  <si>
    <t>[NÃO-SENIOR] FEMININO A</t>
  </si>
  <si>
    <t>[NÃO-SENIOR] FEMININO B</t>
  </si>
  <si>
    <t>[NÃO-SENIOR] FEMININO C</t>
  </si>
  <si>
    <t>Soma de GROSS</t>
  </si>
  <si>
    <t>[MASTER] MASCULINO EX</t>
  </si>
  <si>
    <t>[MASTER] MASCULINO A</t>
  </si>
  <si>
    <t>[MASTER] MASCULINO B</t>
  </si>
  <si>
    <t>[MASTER] MASCULINO C</t>
  </si>
  <si>
    <t>[NÃO-SENIOR] MASCULINO EX</t>
  </si>
  <si>
    <t>[NÃO-SENIOR] MASCULINO A</t>
  </si>
  <si>
    <t>[NÃO-SENIOR] MASCULINO B</t>
  </si>
  <si>
    <t>[NÃO-SENIOR] MASCULINO C</t>
  </si>
  <si>
    <t>[SENIOR] MASCULINO EX</t>
  </si>
  <si>
    <t>[SENIOR] MASCULINO A</t>
  </si>
  <si>
    <t>[SENIOR] MASCULINO B</t>
  </si>
  <si>
    <t>[SENIOR] MASCULINO C</t>
  </si>
  <si>
    <t>LIB2026</t>
  </si>
  <si>
    <t>266</t>
  </si>
  <si>
    <t>MATOMU</t>
  </si>
  <si>
    <t>LIB2026i</t>
  </si>
  <si>
    <t>397</t>
  </si>
  <si>
    <t>NAKAZATO</t>
  </si>
  <si>
    <t>JORGE SHITOMI</t>
  </si>
  <si>
    <t>398</t>
  </si>
  <si>
    <t>MURAKAMI DOKAN</t>
  </si>
  <si>
    <t>RUMI</t>
  </si>
  <si>
    <t>399</t>
  </si>
  <si>
    <t>INOUE ISHIHARA</t>
  </si>
  <si>
    <t>IRENE FUMI</t>
  </si>
  <si>
    <t>400</t>
  </si>
  <si>
    <t>401</t>
  </si>
  <si>
    <t>KANNO</t>
  </si>
  <si>
    <t>HELIO MINORU</t>
  </si>
  <si>
    <t>402</t>
  </si>
  <si>
    <t>ISHIHARA</t>
  </si>
  <si>
    <t>MARCIO EIDI</t>
  </si>
  <si>
    <t>763</t>
  </si>
  <si>
    <t>ANTAL MASUDA</t>
  </si>
  <si>
    <t>RODRIGO YUJI</t>
  </si>
  <si>
    <t>764</t>
  </si>
  <si>
    <t>HILTON HARUAKI</t>
  </si>
  <si>
    <t>348</t>
  </si>
  <si>
    <t>FUJIMOTO</t>
  </si>
  <si>
    <t>403</t>
  </si>
  <si>
    <t>MIYUKI</t>
  </si>
  <si>
    <t>404</t>
  </si>
  <si>
    <t>0ZAKI</t>
  </si>
  <si>
    <t>RAPHAEL M.</t>
  </si>
  <si>
    <t>406</t>
  </si>
  <si>
    <t>VALERO ARIAS</t>
  </si>
  <si>
    <t>CARMEN</t>
  </si>
  <si>
    <t>407</t>
  </si>
  <si>
    <t>HIROSE YOKOTA</t>
  </si>
  <si>
    <t>HAYDEE HARUMI</t>
  </si>
  <si>
    <t>408</t>
  </si>
  <si>
    <t>NELSON AKIRA</t>
  </si>
  <si>
    <t>757</t>
  </si>
  <si>
    <t>VIDAL BARRETO</t>
  </si>
  <si>
    <t>MARIA VALDICE</t>
  </si>
  <si>
    <t>844</t>
  </si>
  <si>
    <t>YOSHIKAWA</t>
  </si>
  <si>
    <t>CELSO</t>
  </si>
  <si>
    <t>409</t>
  </si>
  <si>
    <t>AITA</t>
  </si>
  <si>
    <t>410</t>
  </si>
  <si>
    <t>YOSHINO</t>
  </si>
  <si>
    <t>GUIDO YOSHIAKI</t>
  </si>
  <si>
    <t>411</t>
  </si>
  <si>
    <t>SATO YOSHINO</t>
  </si>
  <si>
    <t>412</t>
  </si>
  <si>
    <t>TANAKA AITA</t>
  </si>
  <si>
    <t>NILZA MARIA</t>
  </si>
  <si>
    <t>810</t>
  </si>
  <si>
    <t>T. IHA</t>
  </si>
  <si>
    <t>SUELI KIYOMI</t>
  </si>
  <si>
    <t>871</t>
  </si>
  <si>
    <t>YASSUDA</t>
  </si>
  <si>
    <t>LENITA NOBUKO</t>
  </si>
  <si>
    <t>FUJII</t>
  </si>
  <si>
    <t>TOCHIO</t>
  </si>
  <si>
    <t>678</t>
  </si>
  <si>
    <t>752</t>
  </si>
  <si>
    <t>TSUKADA</t>
  </si>
  <si>
    <t>753</t>
  </si>
  <si>
    <t>HEIKO</t>
  </si>
  <si>
    <t>754</t>
  </si>
  <si>
    <t>755</t>
  </si>
  <si>
    <t>IKUTA</t>
  </si>
  <si>
    <t>MITUE</t>
  </si>
  <si>
    <t>578</t>
  </si>
  <si>
    <t>EDSON SHOJI</t>
  </si>
  <si>
    <t>467</t>
  </si>
  <si>
    <t>TSUDA</t>
  </si>
  <si>
    <t>MILTON</t>
  </si>
  <si>
    <t>163 - cancelado</t>
  </si>
  <si>
    <t>615 - cancelado</t>
  </si>
  <si>
    <t>619 - cancelado</t>
  </si>
  <si>
    <t>Grupo</t>
  </si>
  <si>
    <t>Pista</t>
  </si>
  <si>
    <t>Numero</t>
  </si>
  <si>
    <t>CAT</t>
  </si>
  <si>
    <t>Trocado EX por B</t>
  </si>
  <si>
    <t>Trocado A por B</t>
  </si>
  <si>
    <t>Cat</t>
  </si>
  <si>
    <t>Num</t>
  </si>
  <si>
    <t>x</t>
  </si>
  <si>
    <t>#N/D</t>
  </si>
  <si>
    <t>Trocado Ex por A</t>
  </si>
  <si>
    <t>616 - cancelado</t>
  </si>
  <si>
    <t>613 - cancelado</t>
  </si>
  <si>
    <t>203 - cancelado</t>
  </si>
  <si>
    <t>527 - cancelado</t>
  </si>
  <si>
    <t>1a etapa SUM</t>
  </si>
  <si>
    <t>1º</t>
  </si>
  <si>
    <t>2º</t>
  </si>
  <si>
    <t>3º</t>
  </si>
  <si>
    <t>X2</t>
  </si>
  <si>
    <t>X3</t>
  </si>
  <si>
    <t>X4</t>
  </si>
  <si>
    <t>X5</t>
  </si>
  <si>
    <t>X6</t>
  </si>
  <si>
    <t>X7</t>
  </si>
  <si>
    <t>X8</t>
  </si>
  <si>
    <t>X9</t>
  </si>
  <si>
    <t>X10</t>
  </si>
  <si>
    <t>X11</t>
  </si>
  <si>
    <t>X12</t>
  </si>
  <si>
    <t>X13</t>
  </si>
  <si>
    <t>X14</t>
  </si>
  <si>
    <t>X15</t>
  </si>
  <si>
    <t>NRS</t>
  </si>
  <si>
    <t xml:space="preserve"> </t>
  </si>
  <si>
    <t>306 - desistiu</t>
  </si>
  <si>
    <t>203 - Incluido</t>
  </si>
  <si>
    <t>332 - faltou</t>
  </si>
  <si>
    <t>Acima 85</t>
  </si>
  <si>
    <t>BEST GROSS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</si>
</sst>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79">
    <font>
      <sz val="11"/>
      <color theme="1"/>
      <name val="Calibri"/>
      <family val="2"/>
      <charset val="128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6"/>
      <name val="Calibri"/>
      <family val="2"/>
      <charset val="128"/>
      <scheme val="minor"/>
    </font>
    <font>
      <sz val="10"/>
      <name val="Arial"/>
      <family val="2"/>
    </font>
    <font>
      <sz val="12"/>
      <name val="Arial Unicode MS"/>
      <family val="3"/>
      <charset val="128"/>
    </font>
    <font>
      <sz val="12"/>
      <color theme="1"/>
      <name val="Arial Unicode MS"/>
      <family val="3"/>
      <charset val="128"/>
    </font>
    <font>
      <sz val="11"/>
      <color theme="1"/>
      <name val="Arial"/>
      <family val="2"/>
    </font>
    <font>
      <sz val="11"/>
      <color theme="1"/>
      <name val="Arial Narrow"/>
      <family val="2"/>
    </font>
    <font>
      <sz val="11"/>
      <color theme="1"/>
      <name val="Calibri"/>
      <family val="2"/>
      <charset val="128"/>
      <scheme val="minor"/>
    </font>
    <font>
      <sz val="11"/>
      <color theme="1"/>
      <name val="Calibri"/>
      <family val="3"/>
      <charset val="128"/>
      <scheme val="minor"/>
    </font>
    <font>
      <b/>
      <sz val="11"/>
      <color theme="1"/>
      <name val="Arial"/>
      <family val="2"/>
    </font>
    <font>
      <b/>
      <sz val="6"/>
      <color indexed="8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3"/>
      <charset val="128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z val="12"/>
      <color theme="1"/>
      <name val="Arial"/>
      <family val="2"/>
    </font>
    <font>
      <sz val="7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22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7030A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2" tint="-0.499984740745262"/>
      <name val="Calibri"/>
      <family val="2"/>
      <scheme val="minor"/>
    </font>
    <font>
      <b/>
      <sz val="10"/>
      <color theme="2" tint="-0.499984740745262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0"/>
      <color rgb="FF7030A0"/>
      <name val="Calibri"/>
      <family val="2"/>
      <scheme val="minor"/>
    </font>
    <font>
      <b/>
      <sz val="20"/>
      <color rgb="FFFF0000"/>
      <name val="Calibri"/>
      <family val="2"/>
      <scheme val="minor"/>
    </font>
    <font>
      <b/>
      <sz val="20"/>
      <color theme="2" tint="-0.499984740745262"/>
      <name val="Calibri"/>
      <family val="2"/>
      <scheme val="minor"/>
    </font>
    <font>
      <sz val="10"/>
      <color rgb="FF0000FF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sz val="2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color theme="1"/>
      <name val="FuturaA Bk BT"/>
      <family val="2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b/>
      <sz val="10"/>
      <color indexed="81"/>
      <name val="Segoe UI"/>
      <family val="2"/>
    </font>
    <font>
      <sz val="11"/>
      <color rgb="FFFF0000"/>
      <name val="Calibri"/>
      <family val="2"/>
      <scheme val="minor"/>
    </font>
    <font>
      <sz val="11"/>
      <color theme="1" tint="0.499984740745262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20"/>
      <color rgb="FFFF0000"/>
      <name val="Calibri"/>
      <family val="2"/>
      <scheme val="minor"/>
    </font>
    <font>
      <b/>
      <sz val="20"/>
      <color rgb="FF0000FF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rebuchet MS"/>
      <family val="2"/>
    </font>
    <font>
      <sz val="11"/>
      <color indexed="8"/>
      <name val="Calibri"/>
      <family val="2"/>
      <charset val="128"/>
    </font>
    <font>
      <sz val="14"/>
      <color theme="1"/>
      <name val="Calibri"/>
      <family val="2"/>
      <scheme val="minor"/>
    </font>
    <font>
      <b/>
      <u/>
      <sz val="22"/>
      <name val="Calibri"/>
      <family val="2"/>
      <scheme val="minor"/>
    </font>
    <font>
      <sz val="14"/>
      <name val="Calibri"/>
      <family val="2"/>
      <scheme val="minor"/>
    </font>
    <font>
      <sz val="9"/>
      <name val="Calibri"/>
      <family val="2"/>
      <scheme val="minor"/>
    </font>
    <font>
      <sz val="8"/>
      <name val="Calibri"/>
      <family val="2"/>
      <scheme val="minor"/>
    </font>
    <font>
      <sz val="13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rgb="FF00B050"/>
      <name val="Calibri"/>
      <family val="2"/>
      <charset val="128"/>
      <scheme val="minor"/>
    </font>
    <font>
      <b/>
      <sz val="14"/>
      <color rgb="FF7030A0"/>
      <name val="Calibri"/>
      <family val="2"/>
      <scheme val="minor"/>
    </font>
    <font>
      <sz val="14"/>
      <color theme="2" tint="-0.499984740745262"/>
      <name val="Calibri"/>
      <family val="2"/>
      <scheme val="minor"/>
    </font>
    <font>
      <b/>
      <sz val="11"/>
      <color rgb="FF0000FF"/>
      <name val="Calibri"/>
      <family val="2"/>
      <scheme val="minor"/>
    </font>
    <font>
      <sz val="11"/>
      <color rgb="FF0000FF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sz val="11"/>
      <color theme="0" tint="-0.34998626667073579"/>
      <name val="Calibri"/>
      <family val="2"/>
      <scheme val="minor"/>
    </font>
    <font>
      <sz val="10"/>
      <color theme="0" tint="-0.34998626667073579"/>
      <name val="Calibri"/>
      <family val="2"/>
      <scheme val="minor"/>
    </font>
    <font>
      <b/>
      <sz val="10"/>
      <color theme="0" tint="-0.34998626667073579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rgb="FF7030A0"/>
      <name val="Calibri"/>
      <family val="2"/>
      <scheme val="minor"/>
    </font>
    <font>
      <sz val="18"/>
      <color theme="2" tint="-0.499984740745262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8"/>
      <name val="Calibri"/>
      <family val="2"/>
      <charset val="128"/>
      <scheme val="minor"/>
    </font>
    <font>
      <b/>
      <u/>
      <sz val="18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theme="9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4">
    <xf numFmtId="0" fontId="0" fillId="0" borderId="0">
      <alignment vertical="center"/>
    </xf>
    <xf numFmtId="40" fontId="9" fillId="0" borderId="0" applyFont="0" applyFill="0" applyBorder="0" applyAlignment="0" applyProtection="0">
      <alignment vertical="center"/>
    </xf>
    <xf numFmtId="0" fontId="39" fillId="0" borderId="0"/>
    <xf numFmtId="0" fontId="40" fillId="0" borderId="0"/>
    <xf numFmtId="0" fontId="4" fillId="0" borderId="0"/>
    <xf numFmtId="0" fontId="9" fillId="0" borderId="0">
      <alignment vertical="center"/>
    </xf>
    <xf numFmtId="9" fontId="4" fillId="0" borderId="0" applyFont="0" applyFill="0" applyBorder="0" applyAlignment="0" applyProtection="0"/>
    <xf numFmtId="0" fontId="49" fillId="0" borderId="0"/>
    <xf numFmtId="0" fontId="1" fillId="0" borderId="0"/>
    <xf numFmtId="0" fontId="51" fillId="0" borderId="0">
      <alignment vertical="center"/>
    </xf>
    <xf numFmtId="0" fontId="4" fillId="0" borderId="0"/>
    <xf numFmtId="0" fontId="9" fillId="0" borderId="0">
      <alignment vertical="center"/>
    </xf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</cellStyleXfs>
  <cellXfs count="358">
    <xf numFmtId="0" fontId="0" fillId="0" borderId="0" xfId="0">
      <alignment vertical="center"/>
    </xf>
    <xf numFmtId="49" fontId="5" fillId="0" borderId="0" xfId="0" applyNumberFormat="1" applyFont="1" applyAlignment="1"/>
    <xf numFmtId="0" fontId="6" fillId="0" borderId="0" xfId="0" applyFont="1" applyAlignment="1">
      <alignment horizontal="center" vertical="center"/>
    </xf>
    <xf numFmtId="49" fontId="6" fillId="0" borderId="0" xfId="0" applyNumberFormat="1" applyFont="1">
      <alignment vertical="center"/>
    </xf>
    <xf numFmtId="0" fontId="7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8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" fontId="13" fillId="0" borderId="8" xfId="0" applyNumberFormat="1" applyFont="1" applyBorder="1" applyAlignment="1">
      <alignment horizontal="center" textRotation="90"/>
    </xf>
    <xf numFmtId="14" fontId="13" fillId="0" borderId="9" xfId="0" applyNumberFormat="1" applyFont="1" applyBorder="1" applyAlignment="1">
      <alignment horizontal="center" textRotation="90"/>
    </xf>
    <xf numFmtId="3" fontId="16" fillId="2" borderId="10" xfId="0" applyNumberFormat="1" applyFont="1" applyFill="1" applyBorder="1" applyAlignment="1">
      <alignment horizontal="right" textRotation="90" wrapText="1"/>
    </xf>
    <xf numFmtId="3" fontId="16" fillId="2" borderId="9" xfId="0" applyNumberFormat="1" applyFont="1" applyFill="1" applyBorder="1" applyAlignment="1">
      <alignment horizontal="center" textRotation="90" wrapText="1"/>
    </xf>
    <xf numFmtId="14" fontId="17" fillId="2" borderId="11" xfId="0" applyNumberFormat="1" applyFont="1" applyFill="1" applyBorder="1" applyAlignment="1">
      <alignment horizontal="center" textRotation="90"/>
    </xf>
    <xf numFmtId="3" fontId="18" fillId="2" borderId="11" xfId="0" applyNumberFormat="1" applyFont="1" applyFill="1" applyBorder="1" applyAlignment="1">
      <alignment horizontal="center" textRotation="90" wrapText="1"/>
    </xf>
    <xf numFmtId="1" fontId="0" fillId="0" borderId="1" xfId="0" applyNumberFormat="1" applyBorder="1" applyAlignment="1"/>
    <xf numFmtId="1" fontId="0" fillId="0" borderId="1" xfId="0" applyNumberFormat="1" applyBorder="1" applyAlignment="1">
      <alignment horizontal="center"/>
    </xf>
    <xf numFmtId="0" fontId="19" fillId="0" borderId="1" xfId="0" applyFont="1" applyBorder="1" applyAlignment="1">
      <alignment horizontal="center"/>
    </xf>
    <xf numFmtId="49" fontId="21" fillId="7" borderId="2" xfId="0" applyNumberFormat="1" applyFont="1" applyFill="1" applyBorder="1" applyAlignment="1">
      <alignment horizontal="center" vertical="center" textRotation="90"/>
    </xf>
    <xf numFmtId="1" fontId="21" fillId="3" borderId="2" xfId="0" applyNumberFormat="1" applyFont="1" applyFill="1" applyBorder="1" applyAlignment="1">
      <alignment horizontal="center" textRotation="90"/>
    </xf>
    <xf numFmtId="14" fontId="21" fillId="3" borderId="2" xfId="0" applyNumberFormat="1" applyFont="1" applyFill="1" applyBorder="1" applyAlignment="1">
      <alignment horizontal="center" textRotation="90"/>
    </xf>
    <xf numFmtId="0" fontId="21" fillId="3" borderId="2" xfId="0" applyFont="1" applyFill="1" applyBorder="1" applyAlignment="1">
      <alignment horizontal="center" textRotation="90"/>
    </xf>
    <xf numFmtId="0" fontId="22" fillId="0" borderId="0" xfId="0" applyFont="1" applyAlignment="1">
      <alignment textRotation="90"/>
    </xf>
    <xf numFmtId="49" fontId="22" fillId="7" borderId="0" xfId="0" applyNumberFormat="1" applyFont="1" applyFill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22" fillId="0" borderId="0" xfId="0" applyFont="1" applyAlignment="1">
      <alignment horizontal="center" vertical="center"/>
    </xf>
    <xf numFmtId="14" fontId="22" fillId="0" borderId="0" xfId="0" applyNumberFormat="1" applyFont="1" applyAlignment="1">
      <alignment horizontal="center" vertical="center"/>
    </xf>
    <xf numFmtId="0" fontId="22" fillId="0" borderId="0" xfId="0" applyFont="1" applyAlignment="1"/>
    <xf numFmtId="49" fontId="22" fillId="0" borderId="0" xfId="0" applyNumberFormat="1" applyFont="1" applyAlignment="1">
      <alignment horizontal="center" vertical="center"/>
    </xf>
    <xf numFmtId="1" fontId="22" fillId="0" borderId="0" xfId="0" applyNumberFormat="1" applyFont="1" applyAlignment="1"/>
    <xf numFmtId="1" fontId="22" fillId="0" borderId="0" xfId="0" applyNumberFormat="1" applyFont="1" applyAlignment="1">
      <alignment horizontal="center" vertical="center"/>
    </xf>
    <xf numFmtId="0" fontId="23" fillId="0" borderId="0" xfId="0" applyFont="1" applyAlignment="1"/>
    <xf numFmtId="49" fontId="23" fillId="0" borderId="0" xfId="0" applyNumberFormat="1" applyFont="1" applyAlignment="1"/>
    <xf numFmtId="1" fontId="23" fillId="0" borderId="0" xfId="0" applyNumberFormat="1" applyFont="1" applyAlignment="1"/>
    <xf numFmtId="1" fontId="23" fillId="0" borderId="0" xfId="0" applyNumberFormat="1" applyFont="1" applyAlignment="1">
      <alignment horizontal="center" vertical="center"/>
    </xf>
    <xf numFmtId="14" fontId="23" fillId="0" borderId="0" xfId="0" applyNumberFormat="1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38" fontId="23" fillId="0" borderId="0" xfId="1" applyNumberFormat="1" applyFont="1" applyFill="1" applyBorder="1" applyAlignment="1"/>
    <xf numFmtId="0" fontId="23" fillId="0" borderId="0" xfId="0" applyFont="1" applyAlignment="1">
      <alignment textRotation="90"/>
    </xf>
    <xf numFmtId="49" fontId="25" fillId="7" borderId="2" xfId="0" applyNumberFormat="1" applyFont="1" applyFill="1" applyBorder="1" applyAlignment="1">
      <alignment horizontal="center" vertical="center" textRotation="90"/>
    </xf>
    <xf numFmtId="1" fontId="25" fillId="3" borderId="2" xfId="0" applyNumberFormat="1" applyFont="1" applyFill="1" applyBorder="1" applyAlignment="1">
      <alignment horizontal="center" vertical="center" textRotation="90"/>
    </xf>
    <xf numFmtId="14" fontId="25" fillId="3" borderId="2" xfId="0" applyNumberFormat="1" applyFont="1" applyFill="1" applyBorder="1" applyAlignment="1">
      <alignment horizontal="center" vertical="center" textRotation="90"/>
    </xf>
    <xf numFmtId="0" fontId="25" fillId="3" borderId="2" xfId="0" applyFont="1" applyFill="1" applyBorder="1" applyAlignment="1">
      <alignment horizontal="center" vertical="center" textRotation="90"/>
    </xf>
    <xf numFmtId="0" fontId="23" fillId="0" borderId="0" xfId="0" applyFont="1" applyAlignment="1">
      <alignment vertical="center" textRotation="90"/>
    </xf>
    <xf numFmtId="38" fontId="23" fillId="0" borderId="0" xfId="0" applyNumberFormat="1" applyFont="1" applyAlignment="1"/>
    <xf numFmtId="0" fontId="23" fillId="0" borderId="17" xfId="0" applyFont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23" fillId="4" borderId="0" xfId="0" applyFont="1" applyFill="1" applyAlignment="1"/>
    <xf numFmtId="0" fontId="23" fillId="4" borderId="0" xfId="0" applyFont="1" applyFill="1" applyAlignment="1">
      <alignment horizontal="center" vertical="center"/>
    </xf>
    <xf numFmtId="49" fontId="0" fillId="0" borderId="0" xfId="0" applyNumberFormat="1">
      <alignment vertical="center"/>
    </xf>
    <xf numFmtId="0" fontId="15" fillId="3" borderId="0" xfId="0" applyFont="1" applyFill="1">
      <alignment vertical="center"/>
    </xf>
    <xf numFmtId="49" fontId="15" fillId="3" borderId="0" xfId="0" applyNumberFormat="1" applyFont="1" applyFill="1">
      <alignment vertical="center"/>
    </xf>
    <xf numFmtId="0" fontId="21" fillId="6" borderId="2" xfId="0" applyFont="1" applyFill="1" applyBorder="1" applyAlignment="1">
      <alignment horizontal="center" textRotation="90"/>
    </xf>
    <xf numFmtId="0" fontId="25" fillId="6" borderId="2" xfId="0" applyFont="1" applyFill="1" applyBorder="1" applyAlignment="1">
      <alignment horizontal="center" vertical="center" textRotation="90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7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38" fontId="2" fillId="0" borderId="0" xfId="1" applyNumberFormat="1" applyFont="1" applyFill="1" applyBorder="1" applyAlignment="1">
      <alignment horizontal="center" vertical="center"/>
    </xf>
    <xf numFmtId="14" fontId="29" fillId="5" borderId="0" xfId="0" applyNumberFormat="1" applyFont="1" applyFill="1" applyAlignment="1">
      <alignment horizontal="center" vertical="center"/>
    </xf>
    <xf numFmtId="0" fontId="29" fillId="5" borderId="0" xfId="0" applyFont="1" applyFill="1" applyAlignment="1">
      <alignment horizontal="center" vertical="center"/>
    </xf>
    <xf numFmtId="0" fontId="26" fillId="0" borderId="2" xfId="0" applyFont="1" applyBorder="1" applyAlignment="1">
      <alignment horizontal="center" vertical="top"/>
    </xf>
    <xf numFmtId="14" fontId="26" fillId="0" borderId="2" xfId="0" applyNumberFormat="1" applyFont="1" applyBorder="1" applyAlignment="1">
      <alignment horizontal="center" vertical="top"/>
    </xf>
    <xf numFmtId="0" fontId="27" fillId="0" borderId="2" xfId="0" applyFont="1" applyBorder="1" applyAlignment="1">
      <alignment horizontal="center" vertical="top"/>
    </xf>
    <xf numFmtId="0" fontId="26" fillId="0" borderId="2" xfId="0" applyFont="1" applyBorder="1" applyAlignment="1">
      <alignment horizontal="center" vertical="top" wrapText="1"/>
    </xf>
    <xf numFmtId="0" fontId="28" fillId="0" borderId="2" xfId="0" applyFont="1" applyBorder="1" applyAlignment="1">
      <alignment horizontal="center" vertical="top"/>
    </xf>
    <xf numFmtId="14" fontId="30" fillId="5" borderId="2" xfId="0" applyNumberFormat="1" applyFont="1" applyFill="1" applyBorder="1" applyAlignment="1">
      <alignment horizontal="center" vertical="top"/>
    </xf>
    <xf numFmtId="0" fontId="30" fillId="5" borderId="2" xfId="0" applyFont="1" applyFill="1" applyBorder="1" applyAlignment="1">
      <alignment horizontal="center" vertical="top"/>
    </xf>
    <xf numFmtId="0" fontId="26" fillId="0" borderId="0" xfId="0" applyFont="1" applyAlignment="1">
      <alignment horizontal="center" vertical="top"/>
    </xf>
    <xf numFmtId="0" fontId="31" fillId="0" borderId="0" xfId="0" applyFont="1" applyAlignment="1">
      <alignment horizontal="left" vertical="center"/>
    </xf>
    <xf numFmtId="49" fontId="5" fillId="5" borderId="0" xfId="0" applyNumberFormat="1" applyFont="1" applyFill="1" applyAlignment="1"/>
    <xf numFmtId="0" fontId="6" fillId="5" borderId="0" xfId="0" applyFont="1" applyFill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14" fontId="31" fillId="0" borderId="0" xfId="0" applyNumberFormat="1" applyFont="1" applyAlignment="1">
      <alignment horizontal="center" vertical="center"/>
    </xf>
    <xf numFmtId="38" fontId="31" fillId="0" borderId="0" xfId="1" applyNumberFormat="1" applyFont="1" applyFill="1" applyBorder="1" applyAlignment="1">
      <alignment horizontal="center" vertical="center"/>
    </xf>
    <xf numFmtId="14" fontId="34" fillId="5" borderId="0" xfId="0" applyNumberFormat="1" applyFont="1" applyFill="1" applyAlignment="1">
      <alignment horizontal="center" vertical="center"/>
    </xf>
    <xf numFmtId="0" fontId="36" fillId="0" borderId="2" xfId="0" applyFont="1" applyBorder="1" applyAlignment="1">
      <alignment horizontal="center" vertical="top"/>
    </xf>
    <xf numFmtId="0" fontId="35" fillId="0" borderId="0" xfId="0" applyFont="1" applyAlignment="1">
      <alignment horizontal="center" vertical="center"/>
    </xf>
    <xf numFmtId="38" fontId="35" fillId="0" borderId="0" xfId="1" applyNumberFormat="1" applyFont="1" applyFill="1" applyBorder="1" applyAlignment="1">
      <alignment horizontal="center" vertical="center"/>
    </xf>
    <xf numFmtId="3" fontId="16" fillId="2" borderId="20" xfId="0" applyNumberFormat="1" applyFont="1" applyFill="1" applyBorder="1" applyAlignment="1">
      <alignment horizontal="center" textRotation="90" wrapText="1"/>
    </xf>
    <xf numFmtId="0" fontId="23" fillId="0" borderId="4" xfId="0" applyFont="1" applyBorder="1" applyAlignment="1">
      <alignment horizontal="center" vertical="center"/>
    </xf>
    <xf numFmtId="0" fontId="23" fillId="0" borderId="4" xfId="0" applyFont="1" applyBorder="1" applyAlignment="1">
      <alignment vertical="center" textRotation="90"/>
    </xf>
    <xf numFmtId="49" fontId="23" fillId="7" borderId="2" xfId="0" applyNumberFormat="1" applyFont="1" applyFill="1" applyBorder="1" applyAlignment="1">
      <alignment horizontal="center" vertical="center"/>
    </xf>
    <xf numFmtId="49" fontId="23" fillId="7" borderId="2" xfId="0" quotePrefix="1" applyNumberFormat="1" applyFont="1" applyFill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5" borderId="2" xfId="0" applyFont="1" applyFill="1" applyBorder="1" applyAlignment="1">
      <alignment horizontal="center" vertical="center" wrapText="1"/>
    </xf>
    <xf numFmtId="0" fontId="38" fillId="0" borderId="2" xfId="0" applyFont="1" applyBorder="1" applyAlignment="1">
      <alignment horizontal="center" vertical="center"/>
    </xf>
    <xf numFmtId="38" fontId="22" fillId="8" borderId="2" xfId="1" applyNumberFormat="1" applyFont="1" applyFill="1" applyBorder="1" applyAlignment="1">
      <alignment horizontal="center" vertical="center"/>
    </xf>
    <xf numFmtId="38" fontId="22" fillId="9" borderId="2" xfId="1" applyNumberFormat="1" applyFont="1" applyFill="1" applyBorder="1" applyAlignment="1">
      <alignment horizontal="center" vertical="center"/>
    </xf>
    <xf numFmtId="38" fontId="22" fillId="5" borderId="2" xfId="1" applyNumberFormat="1" applyFont="1" applyFill="1" applyBorder="1" applyAlignment="1">
      <alignment horizontal="center" vertical="center"/>
    </xf>
    <xf numFmtId="0" fontId="22" fillId="5" borderId="2" xfId="0" applyFont="1" applyFill="1" applyBorder="1" applyAlignment="1">
      <alignment horizontal="center" vertical="center"/>
    </xf>
    <xf numFmtId="14" fontId="22" fillId="5" borderId="2" xfId="0" applyNumberFormat="1" applyFont="1" applyFill="1" applyBorder="1" applyAlignment="1">
      <alignment horizontal="center" vertical="center"/>
    </xf>
    <xf numFmtId="38" fontId="45" fillId="0" borderId="0" xfId="1" applyNumberFormat="1" applyFont="1" applyFill="1" applyBorder="1" applyAlignment="1"/>
    <xf numFmtId="0" fontId="26" fillId="0" borderId="0" xfId="0" applyFont="1" applyAlignment="1">
      <alignment horizontal="left" vertical="top"/>
    </xf>
    <xf numFmtId="49" fontId="13" fillId="0" borderId="7" xfId="0" applyNumberFormat="1" applyFont="1" applyBorder="1" applyAlignment="1">
      <alignment textRotation="90"/>
    </xf>
    <xf numFmtId="0" fontId="23" fillId="5" borderId="0" xfId="0" applyFont="1" applyFill="1" applyAlignment="1"/>
    <xf numFmtId="14" fontId="1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24" fillId="0" borderId="3" xfId="0" applyNumberFormat="1" applyFont="1" applyBorder="1">
      <alignment vertical="center"/>
    </xf>
    <xf numFmtId="49" fontId="24" fillId="0" borderId="13" xfId="0" applyNumberFormat="1" applyFont="1" applyBorder="1">
      <alignment vertical="center"/>
    </xf>
    <xf numFmtId="49" fontId="24" fillId="0" borderId="14" xfId="0" applyNumberFormat="1" applyFont="1" applyBorder="1">
      <alignment vertical="center"/>
    </xf>
    <xf numFmtId="49" fontId="37" fillId="0" borderId="2" xfId="0" applyNumberFormat="1" applyFont="1" applyBorder="1">
      <alignment vertical="center"/>
    </xf>
    <xf numFmtId="14" fontId="46" fillId="0" borderId="0" xfId="0" applyNumberFormat="1" applyFont="1" applyAlignment="1">
      <alignment horizontal="center" vertical="center"/>
    </xf>
    <xf numFmtId="14" fontId="47" fillId="0" borderId="0" xfId="0" applyNumberFormat="1" applyFont="1" applyAlignment="1">
      <alignment horizontal="center" vertical="center"/>
    </xf>
    <xf numFmtId="0" fontId="26" fillId="0" borderId="21" xfId="0" applyFont="1" applyBorder="1" applyAlignment="1">
      <alignment horizontal="center" vertical="top"/>
    </xf>
    <xf numFmtId="14" fontId="26" fillId="0" borderId="21" xfId="0" applyNumberFormat="1" applyFont="1" applyBorder="1" applyAlignment="1">
      <alignment horizontal="center" vertical="top"/>
    </xf>
    <xf numFmtId="0" fontId="36" fillId="0" borderId="21" xfId="0" applyFont="1" applyBorder="1" applyAlignment="1">
      <alignment horizontal="center" vertical="top"/>
    </xf>
    <xf numFmtId="0" fontId="27" fillId="0" borderId="21" xfId="0" applyFont="1" applyBorder="1" applyAlignment="1">
      <alignment horizontal="center" vertical="top"/>
    </xf>
    <xf numFmtId="0" fontId="26" fillId="0" borderId="21" xfId="0" applyFont="1" applyBorder="1" applyAlignment="1">
      <alignment horizontal="center" vertical="top" wrapText="1"/>
    </xf>
    <xf numFmtId="0" fontId="28" fillId="0" borderId="21" xfId="0" applyFont="1" applyBorder="1" applyAlignment="1">
      <alignment horizontal="center" vertical="top"/>
    </xf>
    <xf numFmtId="14" fontId="30" fillId="5" borderId="21" xfId="0" applyNumberFormat="1" applyFont="1" applyFill="1" applyBorder="1" applyAlignment="1">
      <alignment horizontal="center" vertical="top"/>
    </xf>
    <xf numFmtId="0" fontId="30" fillId="5" borderId="21" xfId="0" applyFont="1" applyFill="1" applyBorder="1" applyAlignment="1">
      <alignment horizontal="center" vertical="top"/>
    </xf>
    <xf numFmtId="0" fontId="22" fillId="0" borderId="2" xfId="0" applyFont="1" applyBorder="1" applyAlignment="1">
      <alignment horizontal="left" vertical="center"/>
    </xf>
    <xf numFmtId="14" fontId="22" fillId="0" borderId="2" xfId="0" applyNumberFormat="1" applyFont="1" applyBorder="1" applyAlignment="1">
      <alignment horizontal="center" vertical="center"/>
    </xf>
    <xf numFmtId="0" fontId="48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center" vertical="center"/>
    </xf>
    <xf numFmtId="49" fontId="26" fillId="0" borderId="2" xfId="0" applyNumberFormat="1" applyFont="1" applyBorder="1" applyAlignment="1">
      <alignment horizontal="center" vertical="top"/>
    </xf>
    <xf numFmtId="0" fontId="50" fillId="0" borderId="1" xfId="0" applyFont="1" applyBorder="1" applyAlignment="1">
      <alignment horizontal="left"/>
    </xf>
    <xf numFmtId="14" fontId="0" fillId="0" borderId="1" xfId="0" applyNumberFormat="1" applyBorder="1" applyAlignment="1"/>
    <xf numFmtId="0" fontId="19" fillId="0" borderId="6" xfId="0" applyFont="1" applyBorder="1" applyAlignment="1">
      <alignment horizontal="right"/>
    </xf>
    <xf numFmtId="3" fontId="4" fillId="0" borderId="2" xfId="0" applyNumberFormat="1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12" fillId="11" borderId="3" xfId="0" applyFont="1" applyFill="1" applyBorder="1" applyAlignment="1"/>
    <xf numFmtId="49" fontId="4" fillId="0" borderId="1" xfId="0" applyNumberFormat="1" applyFont="1" applyBorder="1" applyAlignment="1">
      <alignment horizontal="left"/>
    </xf>
    <xf numFmtId="1" fontId="22" fillId="0" borderId="0" xfId="0" applyNumberFormat="1" applyFont="1" applyAlignment="1">
      <alignment textRotation="90"/>
    </xf>
    <xf numFmtId="0" fontId="22" fillId="0" borderId="0" xfId="0" applyFont="1" applyAlignment="1">
      <alignment horizontal="center" textRotation="90"/>
    </xf>
    <xf numFmtId="0" fontId="22" fillId="0" borderId="0" xfId="0" applyFont="1" applyAlignment="1">
      <alignment horizontal="center"/>
    </xf>
    <xf numFmtId="40" fontId="22" fillId="0" borderId="0" xfId="1" applyFont="1" applyAlignment="1">
      <alignment textRotation="90"/>
    </xf>
    <xf numFmtId="40" fontId="22" fillId="0" borderId="0" xfId="1" applyFont="1" applyAlignment="1">
      <alignment horizontal="center" vertical="center"/>
    </xf>
    <xf numFmtId="38" fontId="22" fillId="0" borderId="0" xfId="1" applyNumberFormat="1" applyFont="1" applyAlignment="1">
      <alignment horizontal="center" vertical="center"/>
    </xf>
    <xf numFmtId="0" fontId="52" fillId="0" borderId="0" xfId="0" applyFont="1" applyAlignment="1">
      <alignment horizontal="center" vertical="center"/>
    </xf>
    <xf numFmtId="38" fontId="22" fillId="0" borderId="0" xfId="1" applyNumberFormat="1" applyFont="1" applyFill="1" applyAlignment="1">
      <alignment horizontal="center" vertical="center"/>
    </xf>
    <xf numFmtId="40" fontId="22" fillId="0" borderId="0" xfId="1" applyFont="1" applyFill="1" applyAlignment="1">
      <alignment horizontal="center" vertical="center"/>
    </xf>
    <xf numFmtId="49" fontId="53" fillId="0" borderId="13" xfId="0" applyNumberFormat="1" applyFont="1" applyBorder="1">
      <alignment vertical="center"/>
    </xf>
    <xf numFmtId="49" fontId="54" fillId="7" borderId="4" xfId="0" applyNumberFormat="1" applyFont="1" applyFill="1" applyBorder="1" applyAlignment="1">
      <alignment horizontal="center" vertical="center"/>
    </xf>
    <xf numFmtId="0" fontId="54" fillId="0" borderId="18" xfId="0" applyFont="1" applyBorder="1" applyAlignment="1">
      <alignment horizontal="center" vertical="center"/>
    </xf>
    <xf numFmtId="49" fontId="55" fillId="7" borderId="0" xfId="0" applyNumberFormat="1" applyFont="1" applyFill="1" applyAlignment="1">
      <alignment horizontal="center" vertical="center"/>
    </xf>
    <xf numFmtId="0" fontId="55" fillId="4" borderId="0" xfId="0" applyFont="1" applyFill="1" applyAlignment="1">
      <alignment horizontal="left" vertical="center"/>
    </xf>
    <xf numFmtId="0" fontId="55" fillId="4" borderId="0" xfId="0" applyFont="1" applyFill="1" applyAlignment="1">
      <alignment horizontal="center" vertical="center"/>
    </xf>
    <xf numFmtId="14" fontId="55" fillId="4" borderId="0" xfId="0" applyNumberFormat="1" applyFont="1" applyFill="1" applyAlignment="1">
      <alignment horizontal="center" vertical="center"/>
    </xf>
    <xf numFmtId="38" fontId="56" fillId="0" borderId="0" xfId="0" applyNumberFormat="1" applyFont="1" applyAlignment="1"/>
    <xf numFmtId="0" fontId="56" fillId="0" borderId="0" xfId="0" applyFont="1" applyAlignment="1"/>
    <xf numFmtId="49" fontId="56" fillId="7" borderId="13" xfId="0" applyNumberFormat="1" applyFont="1" applyFill="1" applyBorder="1" applyAlignment="1">
      <alignment horizontal="center" vertical="center"/>
    </xf>
    <xf numFmtId="0" fontId="56" fillId="4" borderId="13" xfId="0" applyFont="1" applyFill="1" applyBorder="1" applyAlignment="1">
      <alignment horizontal="left" vertical="center"/>
    </xf>
    <xf numFmtId="0" fontId="56" fillId="4" borderId="13" xfId="0" applyFont="1" applyFill="1" applyBorder="1" applyAlignment="1">
      <alignment horizontal="center" vertical="center"/>
    </xf>
    <xf numFmtId="14" fontId="56" fillId="4" borderId="13" xfId="0" applyNumberFormat="1" applyFont="1" applyFill="1" applyBorder="1" applyAlignment="1">
      <alignment horizontal="center" vertical="center"/>
    </xf>
    <xf numFmtId="0" fontId="56" fillId="4" borderId="0" xfId="0" applyFont="1" applyFill="1" applyAlignment="1">
      <alignment horizontal="center" vertical="center"/>
    </xf>
    <xf numFmtId="0" fontId="56" fillId="4" borderId="0" xfId="0" applyFont="1" applyFill="1" applyAlignment="1"/>
    <xf numFmtId="49" fontId="56" fillId="7" borderId="0" xfId="0" applyNumberFormat="1" applyFont="1" applyFill="1" applyAlignment="1">
      <alignment horizontal="center" vertical="center"/>
    </xf>
    <xf numFmtId="0" fontId="56" fillId="4" borderId="0" xfId="0" applyFont="1" applyFill="1" applyAlignment="1">
      <alignment horizontal="left" vertical="center"/>
    </xf>
    <xf numFmtId="14" fontId="56" fillId="4" borderId="0" xfId="0" applyNumberFormat="1" applyFont="1" applyFill="1" applyAlignment="1">
      <alignment horizontal="center" vertical="center"/>
    </xf>
    <xf numFmtId="49" fontId="57" fillId="7" borderId="15" xfId="0" applyNumberFormat="1" applyFont="1" applyFill="1" applyBorder="1" applyAlignment="1">
      <alignment horizontal="center" vertical="center"/>
    </xf>
    <xf numFmtId="49" fontId="57" fillId="7" borderId="16" xfId="0" quotePrefix="1" applyNumberFormat="1" applyFont="1" applyFill="1" applyBorder="1" applyAlignment="1">
      <alignment horizontal="center" vertical="center"/>
    </xf>
    <xf numFmtId="0" fontId="57" fillId="0" borderId="16" xfId="0" applyFont="1" applyBorder="1" applyAlignment="1">
      <alignment horizontal="left" vertical="center"/>
    </xf>
    <xf numFmtId="0" fontId="57" fillId="0" borderId="16" xfId="0" applyFont="1" applyBorder="1" applyAlignment="1">
      <alignment horizontal="center" vertical="center"/>
    </xf>
    <xf numFmtId="14" fontId="57" fillId="0" borderId="16" xfId="0" applyNumberFormat="1" applyFont="1" applyBorder="1" applyAlignment="1">
      <alignment horizontal="center" vertical="center"/>
    </xf>
    <xf numFmtId="0" fontId="57" fillId="0" borderId="17" xfId="0" applyFont="1" applyBorder="1" applyAlignment="1">
      <alignment horizontal="center" vertical="center"/>
    </xf>
    <xf numFmtId="49" fontId="57" fillId="7" borderId="4" xfId="0" applyNumberFormat="1" applyFont="1" applyFill="1" applyBorder="1" applyAlignment="1">
      <alignment horizontal="center" vertical="center"/>
    </xf>
    <xf numFmtId="49" fontId="57" fillId="7" borderId="0" xfId="0" applyNumberFormat="1" applyFont="1" applyFill="1" applyAlignment="1">
      <alignment horizontal="center" vertical="center"/>
    </xf>
    <xf numFmtId="0" fontId="57" fillId="0" borderId="0" xfId="0" applyFont="1" applyAlignment="1">
      <alignment horizontal="left" vertical="center"/>
    </xf>
    <xf numFmtId="0" fontId="57" fillId="0" borderId="0" xfId="0" applyFont="1" applyAlignment="1">
      <alignment horizontal="center" vertical="center"/>
    </xf>
    <xf numFmtId="14" fontId="57" fillId="0" borderId="0" xfId="0" applyNumberFormat="1" applyFont="1" applyAlignment="1">
      <alignment horizontal="center" vertical="center"/>
    </xf>
    <xf numFmtId="0" fontId="57" fillId="0" borderId="18" xfId="0" applyFont="1" applyBorder="1" applyAlignment="1">
      <alignment horizontal="center" vertical="center"/>
    </xf>
    <xf numFmtId="49" fontId="57" fillId="7" borderId="12" xfId="0" applyNumberFormat="1" applyFont="1" applyFill="1" applyBorder="1" applyAlignment="1">
      <alignment horizontal="center" vertical="center"/>
    </xf>
    <xf numFmtId="49" fontId="57" fillId="7" borderId="5" xfId="0" applyNumberFormat="1" applyFont="1" applyFill="1" applyBorder="1" applyAlignment="1">
      <alignment horizontal="center" vertical="center"/>
    </xf>
    <xf numFmtId="0" fontId="57" fillId="0" borderId="5" xfId="0" applyFont="1" applyBorder="1" applyAlignment="1">
      <alignment horizontal="left" vertical="center"/>
    </xf>
    <xf numFmtId="0" fontId="57" fillId="0" borderId="5" xfId="0" applyFont="1" applyBorder="1" applyAlignment="1">
      <alignment horizontal="center" vertical="center"/>
    </xf>
    <xf numFmtId="14" fontId="57" fillId="0" borderId="5" xfId="0" applyNumberFormat="1" applyFont="1" applyBorder="1" applyAlignment="1">
      <alignment horizontal="center" vertical="center"/>
    </xf>
    <xf numFmtId="0" fontId="57" fillId="0" borderId="19" xfId="0" applyFont="1" applyBorder="1" applyAlignment="1">
      <alignment horizontal="center" vertical="center"/>
    </xf>
    <xf numFmtId="49" fontId="57" fillId="7" borderId="0" xfId="0" quotePrefix="1" applyNumberFormat="1" applyFont="1" applyFill="1" applyAlignment="1">
      <alignment horizontal="center" vertical="center"/>
    </xf>
    <xf numFmtId="14" fontId="10" fillId="0" borderId="0" xfId="0" applyNumberFormat="1" applyFont="1" applyAlignment="1">
      <alignment horizontal="center" vertical="center"/>
    </xf>
    <xf numFmtId="14" fontId="34" fillId="0" borderId="0" xfId="0" applyNumberFormat="1" applyFont="1" applyAlignment="1">
      <alignment horizontal="center" vertical="center"/>
    </xf>
    <xf numFmtId="0" fontId="60" fillId="0" borderId="0" xfId="0" applyFont="1" applyAlignment="1">
      <alignment horizontal="center" vertical="center"/>
    </xf>
    <xf numFmtId="0" fontId="0" fillId="0" borderId="0" xfId="0" pivotButton="1">
      <alignment vertical="center"/>
    </xf>
    <xf numFmtId="0" fontId="15" fillId="5" borderId="0" xfId="0" applyFont="1" applyFill="1">
      <alignment vertical="center"/>
    </xf>
    <xf numFmtId="49" fontId="54" fillId="7" borderId="0" xfId="0" applyNumberFormat="1" applyFont="1" applyFill="1" applyAlignment="1">
      <alignment horizontal="center" vertical="center"/>
    </xf>
    <xf numFmtId="1" fontId="54" fillId="0" borderId="0" xfId="0" applyNumberFormat="1" applyFont="1" applyAlignment="1"/>
    <xf numFmtId="1" fontId="54" fillId="0" borderId="0" xfId="0" applyNumberFormat="1" applyFont="1" applyAlignment="1">
      <alignment horizontal="center" vertical="center"/>
    </xf>
    <xf numFmtId="14" fontId="54" fillId="0" borderId="0" xfId="0" applyNumberFormat="1" applyFont="1" applyAlignment="1">
      <alignment horizontal="center" vertical="center"/>
    </xf>
    <xf numFmtId="0" fontId="54" fillId="0" borderId="0" xfId="0" applyFont="1" applyAlignment="1">
      <alignment horizontal="center" vertical="center"/>
    </xf>
    <xf numFmtId="14" fontId="22" fillId="0" borderId="0" xfId="0" applyNumberFormat="1" applyFont="1" applyAlignment="1">
      <alignment horizontal="left" vertical="center"/>
    </xf>
    <xf numFmtId="0" fontId="52" fillId="0" borderId="0" xfId="0" applyFont="1" applyAlignment="1">
      <alignment horizontal="left" vertical="center"/>
    </xf>
    <xf numFmtId="14" fontId="52" fillId="0" borderId="0" xfId="0" applyNumberFormat="1" applyFont="1" applyAlignment="1">
      <alignment horizontal="center" vertical="center"/>
    </xf>
    <xf numFmtId="0" fontId="61" fillId="0" borderId="0" xfId="0" applyFont="1" applyAlignment="1">
      <alignment horizontal="center" vertical="center"/>
    </xf>
    <xf numFmtId="38" fontId="52" fillId="0" borderId="0" xfId="1" applyNumberFormat="1" applyFont="1" applyFill="1" applyBorder="1" applyAlignment="1">
      <alignment horizontal="center" vertical="center"/>
    </xf>
    <xf numFmtId="0" fontId="62" fillId="5" borderId="0" xfId="0" applyFont="1" applyFill="1" applyAlignment="1">
      <alignment horizontal="center" vertical="center"/>
    </xf>
    <xf numFmtId="0" fontId="59" fillId="0" borderId="0" xfId="0" applyFont="1" applyAlignment="1">
      <alignment horizontal="center" vertical="center"/>
    </xf>
    <xf numFmtId="14" fontId="62" fillId="5" borderId="0" xfId="0" applyNumberFormat="1" applyFont="1" applyFill="1" applyAlignment="1">
      <alignment horizontal="center" vertical="center"/>
    </xf>
    <xf numFmtId="49" fontId="4" fillId="0" borderId="1" xfId="0" quotePrefix="1" applyNumberFormat="1" applyFont="1" applyBorder="1" applyAlignment="1">
      <alignment horizontal="left"/>
    </xf>
    <xf numFmtId="0" fontId="0" fillId="0" borderId="0" xfId="0" applyAlignment="1">
      <alignment horizontal="right" vertical="center"/>
    </xf>
    <xf numFmtId="0" fontId="15" fillId="0" borderId="0" xfId="0" applyFont="1" applyAlignment="1"/>
    <xf numFmtId="0" fontId="58" fillId="0" borderId="0" xfId="0" applyFont="1" applyAlignment="1"/>
    <xf numFmtId="0" fontId="28" fillId="12" borderId="0" xfId="0" applyFont="1" applyFill="1" applyAlignment="1"/>
    <xf numFmtId="0" fontId="63" fillId="0" borderId="0" xfId="0" applyFont="1" applyAlignment="1"/>
    <xf numFmtId="0" fontId="64" fillId="0" borderId="0" xfId="0" applyFont="1">
      <alignment vertical="center"/>
    </xf>
    <xf numFmtId="0" fontId="63" fillId="5" borderId="0" xfId="0" applyFont="1" applyFill="1">
      <alignment vertical="center"/>
    </xf>
    <xf numFmtId="0" fontId="38" fillId="0" borderId="0" xfId="0" applyFont="1" applyAlignment="1"/>
    <xf numFmtId="0" fontId="15" fillId="0" borderId="0" xfId="0" applyFont="1">
      <alignment vertical="center"/>
    </xf>
    <xf numFmtId="0" fontId="15" fillId="0" borderId="0" xfId="0" applyFont="1" applyAlignment="1">
      <alignment horizontal="right" vertical="center"/>
    </xf>
    <xf numFmtId="0" fontId="0" fillId="0" borderId="2" xfId="0" applyBorder="1">
      <alignment vertical="center"/>
    </xf>
    <xf numFmtId="1" fontId="38" fillId="0" borderId="0" xfId="0" applyNumberFormat="1" applyFont="1" applyAlignment="1"/>
    <xf numFmtId="0" fontId="38" fillId="0" borderId="0" xfId="0" applyFont="1" applyAlignment="1">
      <alignment horizontal="center"/>
    </xf>
    <xf numFmtId="0" fontId="25" fillId="0" borderId="0" xfId="0" applyFont="1" applyAlignment="1"/>
    <xf numFmtId="0" fontId="65" fillId="0" borderId="0" xfId="0" applyFont="1" applyAlignment="1"/>
    <xf numFmtId="0" fontId="46" fillId="10" borderId="0" xfId="0" applyFont="1" applyFill="1" applyAlignment="1"/>
    <xf numFmtId="49" fontId="23" fillId="10" borderId="0" xfId="0" applyNumberFormat="1" applyFont="1" applyFill="1" applyAlignment="1"/>
    <xf numFmtId="0" fontId="58" fillId="0" borderId="0" xfId="0" applyFont="1" applyAlignment="1">
      <alignment horizontal="center" textRotation="90"/>
    </xf>
    <xf numFmtId="0" fontId="58" fillId="0" borderId="0" xfId="0" applyFont="1" applyAlignment="1">
      <alignment horizontal="center"/>
    </xf>
    <xf numFmtId="40" fontId="58" fillId="0" borderId="0" xfId="1" applyFont="1" applyAlignment="1">
      <alignment horizontal="center"/>
    </xf>
    <xf numFmtId="0" fontId="66" fillId="0" borderId="0" xfId="0" applyFont="1" applyAlignment="1"/>
    <xf numFmtId="0" fontId="68" fillId="0" borderId="0" xfId="0" applyFont="1" applyAlignment="1"/>
    <xf numFmtId="0" fontId="67" fillId="13" borderId="0" xfId="0" applyFont="1" applyFill="1" applyAlignment="1"/>
    <xf numFmtId="49" fontId="58" fillId="0" borderId="0" xfId="0" applyNumberFormat="1" applyFont="1" applyAlignment="1"/>
    <xf numFmtId="0" fontId="54" fillId="12" borderId="0" xfId="0" applyFont="1" applyFill="1">
      <alignment vertical="center"/>
    </xf>
    <xf numFmtId="38" fontId="46" fillId="5" borderId="22" xfId="1" applyNumberFormat="1" applyFont="1" applyFill="1" applyBorder="1" applyAlignment="1"/>
    <xf numFmtId="0" fontId="23" fillId="0" borderId="0" xfId="0" applyFont="1" applyAlignment="1">
      <alignment horizontal="center" textRotation="90"/>
    </xf>
    <xf numFmtId="0" fontId="22" fillId="0" borderId="14" xfId="0" applyFont="1" applyBorder="1" applyAlignment="1">
      <alignment horizontal="left" vertical="center"/>
    </xf>
    <xf numFmtId="0" fontId="69" fillId="0" borderId="0" xfId="0" applyFont="1" applyAlignment="1">
      <alignment horizontal="center" vertical="center"/>
    </xf>
    <xf numFmtId="0" fontId="69" fillId="0" borderId="0" xfId="0" applyFont="1" applyAlignment="1">
      <alignment horizontal="left" vertical="center"/>
    </xf>
    <xf numFmtId="14" fontId="69" fillId="0" borderId="0" xfId="0" applyNumberFormat="1" applyFont="1" applyAlignment="1">
      <alignment horizontal="center" vertical="center"/>
    </xf>
    <xf numFmtId="0" fontId="70" fillId="0" borderId="0" xfId="0" applyFont="1" applyAlignment="1">
      <alignment horizontal="center" vertical="center"/>
    </xf>
    <xf numFmtId="38" fontId="69" fillId="0" borderId="0" xfId="1" applyNumberFormat="1" applyFont="1" applyFill="1" applyBorder="1" applyAlignment="1">
      <alignment horizontal="center" vertical="center"/>
    </xf>
    <xf numFmtId="0" fontId="71" fillId="5" borderId="0" xfId="0" applyFont="1" applyFill="1" applyAlignment="1">
      <alignment horizontal="center" vertical="center"/>
    </xf>
    <xf numFmtId="0" fontId="72" fillId="0" borderId="0" xfId="0" applyFont="1" applyAlignment="1">
      <alignment horizontal="center" vertical="center"/>
    </xf>
    <xf numFmtId="14" fontId="71" fillId="5" borderId="0" xfId="0" applyNumberFormat="1" applyFont="1" applyFill="1" applyAlignment="1">
      <alignment horizontal="center" vertical="center"/>
    </xf>
    <xf numFmtId="49" fontId="33" fillId="0" borderId="0" xfId="0" applyNumberFormat="1" applyFont="1" applyAlignment="1">
      <alignment horizontal="left" vertical="center"/>
    </xf>
    <xf numFmtId="49" fontId="73" fillId="7" borderId="0" xfId="0" applyNumberFormat="1" applyFont="1" applyFill="1" applyAlignment="1">
      <alignment horizontal="center" vertical="center"/>
    </xf>
    <xf numFmtId="49" fontId="69" fillId="0" borderId="0" xfId="0" applyNumberFormat="1" applyFont="1" applyAlignment="1">
      <alignment horizontal="center" vertical="center"/>
    </xf>
    <xf numFmtId="49" fontId="52" fillId="0" borderId="0" xfId="0" applyNumberFormat="1" applyFont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74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0" fillId="0" borderId="0" xfId="0" pivotButton="1" applyAlignment="1">
      <alignment vertical="center" wrapText="1"/>
    </xf>
    <xf numFmtId="0" fontId="0" fillId="0" borderId="0" xfId="0" pivotButton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6" fillId="0" borderId="0" xfId="0" applyFont="1">
      <alignment vertical="center"/>
    </xf>
    <xf numFmtId="0" fontId="75" fillId="0" borderId="0" xfId="0" applyFont="1">
      <alignment vertical="center"/>
    </xf>
    <xf numFmtId="49" fontId="48" fillId="0" borderId="0" xfId="0" applyNumberFormat="1" applyFont="1" applyAlignment="1">
      <alignment horizontal="left" vertical="center"/>
    </xf>
    <xf numFmtId="40" fontId="46" fillId="0" borderId="0" xfId="1" applyFont="1">
      <alignment vertical="center"/>
    </xf>
    <xf numFmtId="0" fontId="22" fillId="0" borderId="0" xfId="0" quotePrefix="1" applyFont="1" applyAlignment="1"/>
    <xf numFmtId="49" fontId="54" fillId="7" borderId="12" xfId="0" applyNumberFormat="1" applyFont="1" applyFill="1" applyBorder="1" applyAlignment="1">
      <alignment horizontal="center" vertical="center"/>
    </xf>
    <xf numFmtId="49" fontId="54" fillId="7" borderId="5" xfId="0" applyNumberFormat="1" applyFont="1" applyFill="1" applyBorder="1" applyAlignment="1">
      <alignment horizontal="center" vertical="center"/>
    </xf>
    <xf numFmtId="1" fontId="54" fillId="0" borderId="5" xfId="0" applyNumberFormat="1" applyFont="1" applyBorder="1" applyAlignment="1"/>
    <xf numFmtId="1" fontId="54" fillId="0" borderId="5" xfId="0" applyNumberFormat="1" applyFont="1" applyBorder="1" applyAlignment="1">
      <alignment horizontal="center" vertical="center"/>
    </xf>
    <xf numFmtId="14" fontId="54" fillId="0" borderId="5" xfId="0" applyNumberFormat="1" applyFont="1" applyBorder="1" applyAlignment="1">
      <alignment horizontal="center" vertical="center"/>
    </xf>
    <xf numFmtId="0" fontId="54" fillId="0" borderId="5" xfId="0" applyFont="1" applyBorder="1" applyAlignment="1">
      <alignment horizontal="center" vertical="center"/>
    </xf>
    <xf numFmtId="0" fontId="54" fillId="0" borderId="19" xfId="0" applyFont="1" applyBorder="1" applyAlignment="1">
      <alignment horizontal="center" vertical="center"/>
    </xf>
    <xf numFmtId="49" fontId="23" fillId="0" borderId="2" xfId="0" applyNumberFormat="1" applyFont="1" applyBorder="1" applyAlignment="1">
      <alignment horizontal="center" vertical="center"/>
    </xf>
    <xf numFmtId="49" fontId="23" fillId="0" borderId="2" xfId="0" quotePrefix="1" applyNumberFormat="1" applyFont="1" applyBorder="1" applyAlignment="1">
      <alignment horizontal="center" vertical="center"/>
    </xf>
    <xf numFmtId="49" fontId="22" fillId="5" borderId="0" xfId="0" applyNumberFormat="1" applyFont="1" applyFill="1" applyAlignment="1">
      <alignment horizontal="center" vertical="center"/>
    </xf>
    <xf numFmtId="0" fontId="22" fillId="5" borderId="0" xfId="0" applyFont="1" applyFill="1" applyAlignment="1">
      <alignment horizontal="left" vertical="center"/>
    </xf>
    <xf numFmtId="0" fontId="22" fillId="5" borderId="0" xfId="0" applyFont="1" applyFill="1" applyAlignment="1">
      <alignment horizontal="center" vertical="center"/>
    </xf>
    <xf numFmtId="14" fontId="22" fillId="5" borderId="0" xfId="0" applyNumberFormat="1" applyFont="1" applyFill="1" applyAlignment="1">
      <alignment horizontal="center" vertical="center"/>
    </xf>
    <xf numFmtId="0" fontId="22" fillId="5" borderId="0" xfId="0" applyFont="1" applyFill="1" applyAlignment="1"/>
    <xf numFmtId="0" fontId="58" fillId="5" borderId="0" xfId="0" applyFont="1" applyFill="1" applyAlignment="1">
      <alignment horizontal="center"/>
    </xf>
    <xf numFmtId="40" fontId="58" fillId="5" borderId="0" xfId="1" applyFont="1" applyFill="1" applyAlignment="1">
      <alignment horizontal="center"/>
    </xf>
    <xf numFmtId="0" fontId="22" fillId="5" borderId="0" xfId="0" quotePrefix="1" applyFont="1" applyFill="1" applyAlignment="1"/>
    <xf numFmtId="49" fontId="23" fillId="5" borderId="0" xfId="0" applyNumberFormat="1" applyFont="1" applyFill="1" applyAlignment="1"/>
    <xf numFmtId="0" fontId="22" fillId="5" borderId="0" xfId="0" applyFont="1" applyFill="1" applyAlignment="1">
      <alignment horizontal="center"/>
    </xf>
    <xf numFmtId="0" fontId="0" fillId="6" borderId="0" xfId="0" applyFill="1">
      <alignment vertical="center"/>
    </xf>
    <xf numFmtId="0" fontId="46" fillId="10" borderId="0" xfId="0" applyFont="1" applyFill="1" applyAlignment="1">
      <alignment horizontal="left"/>
    </xf>
    <xf numFmtId="49" fontId="0" fillId="0" borderId="0" xfId="0" applyNumberFormat="1" applyAlignment="1">
      <alignment horizontal="center" vertical="center"/>
    </xf>
    <xf numFmtId="49" fontId="46" fillId="0" borderId="0" xfId="0" applyNumberFormat="1" applyFont="1">
      <alignment vertical="center"/>
    </xf>
    <xf numFmtId="49" fontId="0" fillId="6" borderId="0" xfId="0" applyNumberFormat="1" applyFill="1">
      <alignment vertical="center"/>
    </xf>
    <xf numFmtId="49" fontId="57" fillId="14" borderId="12" xfId="0" applyNumberFormat="1" applyFont="1" applyFill="1" applyBorder="1" applyAlignment="1">
      <alignment horizontal="center" vertical="center"/>
    </xf>
    <xf numFmtId="49" fontId="57" fillId="14" borderId="5" xfId="0" applyNumberFormat="1" applyFont="1" applyFill="1" applyBorder="1" applyAlignment="1">
      <alignment horizontal="center" vertical="center"/>
    </xf>
    <xf numFmtId="0" fontId="57" fillId="14" borderId="5" xfId="0" applyFont="1" applyFill="1" applyBorder="1" applyAlignment="1">
      <alignment horizontal="left" vertical="center"/>
    </xf>
    <xf numFmtId="0" fontId="57" fillId="14" borderId="5" xfId="0" applyFont="1" applyFill="1" applyBorder="1" applyAlignment="1">
      <alignment horizontal="center" vertical="center"/>
    </xf>
    <xf numFmtId="14" fontId="57" fillId="14" borderId="5" xfId="0" applyNumberFormat="1" applyFont="1" applyFill="1" applyBorder="1" applyAlignment="1">
      <alignment horizontal="center" vertical="center"/>
    </xf>
    <xf numFmtId="0" fontId="57" fillId="14" borderId="19" xfId="0" applyFont="1" applyFill="1" applyBorder="1" applyAlignment="1">
      <alignment horizontal="center" vertical="center"/>
    </xf>
    <xf numFmtId="49" fontId="23" fillId="15" borderId="2" xfId="0" applyNumberFormat="1" applyFont="1" applyFill="1" applyBorder="1" applyAlignment="1">
      <alignment horizontal="center" vertical="center"/>
    </xf>
    <xf numFmtId="49" fontId="23" fillId="15" borderId="2" xfId="0" quotePrefix="1" applyNumberFormat="1" applyFont="1" applyFill="1" applyBorder="1" applyAlignment="1">
      <alignment horizontal="center" vertical="center"/>
    </xf>
    <xf numFmtId="0" fontId="77" fillId="0" borderId="0" xfId="0" applyFont="1" applyAlignment="1">
      <alignment horizontal="center" vertical="center"/>
    </xf>
    <xf numFmtId="0" fontId="26" fillId="0" borderId="1" xfId="0" applyFont="1" applyBorder="1" applyAlignment="1">
      <alignment horizontal="center" vertical="top"/>
    </xf>
    <xf numFmtId="14" fontId="26" fillId="0" borderId="1" xfId="0" applyNumberFormat="1" applyFont="1" applyBorder="1" applyAlignment="1">
      <alignment horizontal="center" vertical="top"/>
    </xf>
    <xf numFmtId="0" fontId="36" fillId="0" borderId="1" xfId="0" applyFont="1" applyBorder="1" applyAlignment="1">
      <alignment horizontal="center" vertical="top"/>
    </xf>
    <xf numFmtId="0" fontId="27" fillId="0" borderId="1" xfId="0" applyFont="1" applyBorder="1" applyAlignment="1">
      <alignment horizontal="center" vertical="top"/>
    </xf>
    <xf numFmtId="38" fontId="36" fillId="0" borderId="1" xfId="1" applyNumberFormat="1" applyFont="1" applyFill="1" applyBorder="1" applyAlignment="1">
      <alignment vertical="top"/>
    </xf>
    <xf numFmtId="0" fontId="30" fillId="0" borderId="1" xfId="0" applyFont="1" applyBorder="1" applyAlignment="1">
      <alignment vertical="top"/>
    </xf>
    <xf numFmtId="0" fontId="26" fillId="0" borderId="1" xfId="0" applyFont="1" applyBorder="1" applyAlignment="1">
      <alignment horizontal="center" vertical="top" wrapText="1"/>
    </xf>
    <xf numFmtId="0" fontId="28" fillId="0" borderId="1" xfId="0" applyFont="1" applyBorder="1" applyAlignment="1">
      <alignment horizontal="center" vertical="top"/>
    </xf>
    <xf numFmtId="14" fontId="30" fillId="0" borderId="1" xfId="0" applyNumberFormat="1" applyFont="1" applyBorder="1" applyAlignment="1">
      <alignment horizontal="center" vertical="top"/>
    </xf>
    <xf numFmtId="0" fontId="30" fillId="0" borderId="1" xfId="0" applyFont="1" applyBorder="1" applyAlignment="1">
      <alignment horizontal="center" vertical="top"/>
    </xf>
    <xf numFmtId="0" fontId="22" fillId="15" borderId="2" xfId="0" applyFont="1" applyFill="1" applyBorder="1" applyAlignment="1">
      <alignment horizontal="center" vertical="center"/>
    </xf>
    <xf numFmtId="0" fontId="22" fillId="15" borderId="2" xfId="0" applyFont="1" applyFill="1" applyBorder="1" applyAlignment="1">
      <alignment horizontal="center" vertical="center" wrapText="1"/>
    </xf>
    <xf numFmtId="38" fontId="22" fillId="15" borderId="2" xfId="1" applyNumberFormat="1" applyFont="1" applyFill="1" applyBorder="1" applyAlignment="1">
      <alignment horizontal="center" vertical="center"/>
    </xf>
    <xf numFmtId="0" fontId="2" fillId="15" borderId="0" xfId="0" applyFont="1" applyFill="1" applyAlignment="1">
      <alignment horizontal="left" vertical="center"/>
    </xf>
    <xf numFmtId="0" fontId="2" fillId="15" borderId="0" xfId="0" applyFont="1" applyFill="1" applyAlignment="1">
      <alignment horizontal="center" vertical="center"/>
    </xf>
    <xf numFmtId="0" fontId="2" fillId="15" borderId="0" xfId="0" quotePrefix="1" applyFont="1" applyFill="1" applyAlignment="1">
      <alignment horizontal="left" vertical="center"/>
    </xf>
    <xf numFmtId="49" fontId="23" fillId="16" borderId="2" xfId="0" applyNumberFormat="1" applyFont="1" applyFill="1" applyBorder="1" applyAlignment="1">
      <alignment horizontal="center" vertical="center"/>
    </xf>
    <xf numFmtId="49" fontId="23" fillId="16" borderId="2" xfId="0" quotePrefix="1" applyNumberFormat="1" applyFont="1" applyFill="1" applyBorder="1" applyAlignment="1">
      <alignment horizontal="center" vertical="center"/>
    </xf>
    <xf numFmtId="0" fontId="22" fillId="16" borderId="2" xfId="0" applyFont="1" applyFill="1" applyBorder="1" applyAlignment="1">
      <alignment horizontal="left" vertical="center"/>
    </xf>
    <xf numFmtId="0" fontId="22" fillId="16" borderId="14" xfId="0" applyFont="1" applyFill="1" applyBorder="1" applyAlignment="1">
      <alignment horizontal="left" vertical="center"/>
    </xf>
    <xf numFmtId="0" fontId="22" fillId="16" borderId="2" xfId="0" applyFont="1" applyFill="1" applyBorder="1" applyAlignment="1">
      <alignment horizontal="center" vertical="center"/>
    </xf>
    <xf numFmtId="14" fontId="22" fillId="16" borderId="2" xfId="0" applyNumberFormat="1" applyFont="1" applyFill="1" applyBorder="1" applyAlignment="1">
      <alignment horizontal="center" vertical="center"/>
    </xf>
    <xf numFmtId="0" fontId="22" fillId="16" borderId="2" xfId="0" applyFont="1" applyFill="1" applyBorder="1" applyAlignment="1">
      <alignment horizontal="center" vertical="center" wrapText="1"/>
    </xf>
    <xf numFmtId="0" fontId="38" fillId="16" borderId="2" xfId="0" applyFont="1" applyFill="1" applyBorder="1" applyAlignment="1">
      <alignment horizontal="center" vertical="center"/>
    </xf>
    <xf numFmtId="38" fontId="22" fillId="16" borderId="2" xfId="1" applyNumberFormat="1" applyFont="1" applyFill="1" applyBorder="1" applyAlignment="1">
      <alignment horizontal="center" vertical="center"/>
    </xf>
    <xf numFmtId="0" fontId="22" fillId="16" borderId="0" xfId="0" quotePrefix="1" applyFont="1" applyFill="1" applyAlignment="1">
      <alignment horizontal="left" vertical="center"/>
    </xf>
    <xf numFmtId="0" fontId="22" fillId="16" borderId="0" xfId="0" applyFont="1" applyFill="1" applyAlignment="1">
      <alignment horizontal="center" vertical="center"/>
    </xf>
    <xf numFmtId="38" fontId="22" fillId="16" borderId="0" xfId="1" applyNumberFormat="1" applyFont="1" applyFill="1" applyAlignment="1">
      <alignment horizontal="center" vertical="center"/>
    </xf>
    <xf numFmtId="14" fontId="22" fillId="16" borderId="0" xfId="0" applyNumberFormat="1" applyFont="1" applyFill="1" applyAlignment="1">
      <alignment horizontal="left" vertical="center"/>
    </xf>
    <xf numFmtId="40" fontId="22" fillId="16" borderId="0" xfId="1" applyFont="1" applyFill="1" applyAlignment="1">
      <alignment horizontal="center" vertical="center"/>
    </xf>
    <xf numFmtId="49" fontId="23" fillId="17" borderId="2" xfId="0" applyNumberFormat="1" applyFont="1" applyFill="1" applyBorder="1" applyAlignment="1">
      <alignment horizontal="center" vertical="center"/>
    </xf>
    <xf numFmtId="49" fontId="23" fillId="17" borderId="2" xfId="0" quotePrefix="1" applyNumberFormat="1" applyFont="1" applyFill="1" applyBorder="1" applyAlignment="1">
      <alignment horizontal="center" vertical="center"/>
    </xf>
    <xf numFmtId="0" fontId="22" fillId="17" borderId="2" xfId="0" applyFont="1" applyFill="1" applyBorder="1" applyAlignment="1">
      <alignment horizontal="left" vertical="center"/>
    </xf>
    <xf numFmtId="0" fontId="22" fillId="17" borderId="14" xfId="0" applyFont="1" applyFill="1" applyBorder="1" applyAlignment="1">
      <alignment horizontal="left" vertical="center"/>
    </xf>
    <xf numFmtId="0" fontId="22" fillId="17" borderId="2" xfId="0" applyFont="1" applyFill="1" applyBorder="1" applyAlignment="1">
      <alignment horizontal="center" vertical="center"/>
    </xf>
    <xf numFmtId="14" fontId="22" fillId="17" borderId="2" xfId="0" applyNumberFormat="1" applyFont="1" applyFill="1" applyBorder="1" applyAlignment="1">
      <alignment horizontal="center" vertical="center"/>
    </xf>
    <xf numFmtId="0" fontId="22" fillId="17" borderId="2" xfId="0" applyFont="1" applyFill="1" applyBorder="1" applyAlignment="1">
      <alignment horizontal="center" vertical="center" wrapText="1"/>
    </xf>
    <xf numFmtId="0" fontId="38" fillId="17" borderId="2" xfId="0" applyFont="1" applyFill="1" applyBorder="1" applyAlignment="1">
      <alignment horizontal="center" vertical="center"/>
    </xf>
    <xf numFmtId="38" fontId="22" fillId="17" borderId="2" xfId="1" applyNumberFormat="1" applyFont="1" applyFill="1" applyBorder="1" applyAlignment="1">
      <alignment horizontal="center" vertical="center"/>
    </xf>
    <xf numFmtId="0" fontId="22" fillId="17" borderId="0" xfId="0" applyFont="1" applyFill="1" applyAlignment="1">
      <alignment horizontal="center" vertical="center"/>
    </xf>
    <xf numFmtId="38" fontId="22" fillId="17" borderId="0" xfId="1" applyNumberFormat="1" applyFont="1" applyFill="1" applyAlignment="1">
      <alignment horizontal="center" vertical="center"/>
    </xf>
    <xf numFmtId="14" fontId="22" fillId="17" borderId="0" xfId="0" applyNumberFormat="1" applyFont="1" applyFill="1" applyAlignment="1">
      <alignment horizontal="left" vertical="center"/>
    </xf>
    <xf numFmtId="40" fontId="22" fillId="17" borderId="0" xfId="1" applyFont="1" applyFill="1" applyAlignment="1">
      <alignment horizontal="center" vertical="center"/>
    </xf>
    <xf numFmtId="0" fontId="22" fillId="17" borderId="0" xfId="0" quotePrefix="1" applyFont="1" applyFill="1" applyAlignment="1">
      <alignment horizontal="left" vertical="center"/>
    </xf>
    <xf numFmtId="0" fontId="2" fillId="17" borderId="0" xfId="0" applyFont="1" applyFill="1" applyAlignment="1">
      <alignment horizontal="center" vertical="center"/>
    </xf>
    <xf numFmtId="0" fontId="78" fillId="0" borderId="0" xfId="0" applyFont="1" applyAlignment="1">
      <alignment horizontal="center" vertical="center"/>
    </xf>
    <xf numFmtId="40" fontId="2" fillId="0" borderId="0" xfId="1" applyFont="1" applyAlignment="1">
      <alignment horizontal="center" vertical="center"/>
    </xf>
    <xf numFmtId="40" fontId="26" fillId="0" borderId="0" xfId="1" applyFont="1" applyAlignment="1">
      <alignment horizontal="left" vertical="center"/>
    </xf>
    <xf numFmtId="38" fontId="2" fillId="0" borderId="0" xfId="1" applyNumberFormat="1" applyFont="1" applyAlignment="1">
      <alignment horizontal="center" vertical="center"/>
    </xf>
    <xf numFmtId="38" fontId="31" fillId="0" borderId="0" xfId="1" applyNumberFormat="1" applyFont="1" applyAlignment="1">
      <alignment horizontal="center" vertical="center"/>
    </xf>
    <xf numFmtId="38" fontId="26" fillId="0" borderId="0" xfId="1" applyNumberFormat="1" applyFont="1" applyAlignment="1">
      <alignment horizontal="center" vertical="top"/>
    </xf>
    <xf numFmtId="0" fontId="2" fillId="17" borderId="0" xfId="0" applyFont="1" applyFill="1" applyAlignment="1">
      <alignment horizontal="left" vertical="center"/>
    </xf>
    <xf numFmtId="14" fontId="2" fillId="17" borderId="0" xfId="0" applyNumberFormat="1" applyFont="1" applyFill="1" applyAlignment="1">
      <alignment horizontal="center" vertical="center"/>
    </xf>
    <xf numFmtId="0" fontId="27" fillId="17" borderId="0" xfId="0" applyFont="1" applyFill="1" applyAlignment="1">
      <alignment horizontal="center" vertical="center"/>
    </xf>
    <xf numFmtId="38" fontId="2" fillId="17" borderId="0" xfId="1" applyNumberFormat="1" applyFont="1" applyFill="1" applyBorder="1" applyAlignment="1">
      <alignment horizontal="center" vertical="center"/>
    </xf>
    <xf numFmtId="0" fontId="29" fillId="17" borderId="0" xfId="0" applyFont="1" applyFill="1" applyAlignment="1">
      <alignment horizontal="center" vertical="center"/>
    </xf>
    <xf numFmtId="0" fontId="28" fillId="17" borderId="0" xfId="0" applyFont="1" applyFill="1" applyAlignment="1">
      <alignment horizontal="center" vertical="center"/>
    </xf>
    <xf numFmtId="14" fontId="29" fillId="17" borderId="0" xfId="0" applyNumberFormat="1" applyFont="1" applyFill="1" applyAlignment="1">
      <alignment horizontal="center" vertical="center"/>
    </xf>
    <xf numFmtId="0" fontId="52" fillId="17" borderId="0" xfId="0" applyFont="1" applyFill="1" applyAlignment="1">
      <alignment horizontal="center" vertical="center"/>
    </xf>
    <xf numFmtId="0" fontId="29" fillId="0" borderId="0" xfId="0" applyFont="1" applyAlignment="1">
      <alignment horizontal="center" vertical="center"/>
    </xf>
    <xf numFmtId="14" fontId="29" fillId="0" borderId="0" xfId="0" applyNumberFormat="1" applyFont="1" applyAlignment="1">
      <alignment horizontal="center" vertical="center"/>
    </xf>
    <xf numFmtId="38" fontId="2" fillId="0" borderId="0" xfId="1" applyNumberFormat="1" applyFont="1" applyFill="1" applyAlignment="1">
      <alignment horizontal="center" vertical="center"/>
    </xf>
    <xf numFmtId="0" fontId="44" fillId="0" borderId="0" xfId="0" applyFont="1" applyAlignment="1">
      <alignment horizontal="center" textRotation="90" wrapText="1"/>
    </xf>
    <xf numFmtId="49" fontId="37" fillId="0" borderId="3" xfId="0" applyNumberFormat="1" applyFont="1" applyBorder="1" applyAlignment="1">
      <alignment horizontal="left" vertical="center"/>
    </xf>
    <xf numFmtId="49" fontId="37" fillId="0" borderId="13" xfId="0" applyNumberFormat="1" applyFont="1" applyBorder="1" applyAlignment="1">
      <alignment horizontal="left" vertical="center"/>
    </xf>
    <xf numFmtId="49" fontId="37" fillId="0" borderId="14" xfId="0" applyNumberFormat="1" applyFont="1" applyBorder="1" applyAlignment="1">
      <alignment horizontal="left" vertical="center"/>
    </xf>
    <xf numFmtId="0" fontId="35" fillId="0" borderId="5" xfId="0" applyFont="1" applyBorder="1" applyAlignment="1">
      <alignment horizontal="center" vertical="center"/>
    </xf>
    <xf numFmtId="38" fontId="36" fillId="0" borderId="3" xfId="1" applyNumberFormat="1" applyFont="1" applyFill="1" applyBorder="1" applyAlignment="1">
      <alignment horizontal="center" vertical="top"/>
    </xf>
    <xf numFmtId="38" fontId="36" fillId="0" borderId="13" xfId="1" applyNumberFormat="1" applyFont="1" applyFill="1" applyBorder="1" applyAlignment="1">
      <alignment horizontal="center" vertical="top"/>
    </xf>
    <xf numFmtId="38" fontId="36" fillId="0" borderId="14" xfId="1" applyNumberFormat="1" applyFont="1" applyFill="1" applyBorder="1" applyAlignment="1">
      <alignment horizontal="center" vertical="top"/>
    </xf>
    <xf numFmtId="0" fontId="30" fillId="5" borderId="3" xfId="0" applyFont="1" applyFill="1" applyBorder="1" applyAlignment="1">
      <alignment horizontal="center" vertical="top"/>
    </xf>
    <xf numFmtId="0" fontId="30" fillId="5" borderId="13" xfId="0" applyFont="1" applyFill="1" applyBorder="1" applyAlignment="1">
      <alignment horizontal="center" vertical="top"/>
    </xf>
    <xf numFmtId="0" fontId="30" fillId="5" borderId="14" xfId="0" applyFont="1" applyFill="1" applyBorder="1" applyAlignment="1">
      <alignment horizontal="center" vertical="top"/>
    </xf>
    <xf numFmtId="14" fontId="29" fillId="5" borderId="5" xfId="0" applyNumberFormat="1" applyFont="1" applyFill="1" applyBorder="1" applyAlignment="1">
      <alignment horizontal="center" vertical="center"/>
    </xf>
    <xf numFmtId="14" fontId="34" fillId="5" borderId="5" xfId="0" applyNumberFormat="1" applyFont="1" applyFill="1" applyBorder="1" applyAlignment="1">
      <alignment horizontal="center" vertical="center"/>
    </xf>
    <xf numFmtId="38" fontId="36" fillId="0" borderId="21" xfId="1" applyNumberFormat="1" applyFont="1" applyFill="1" applyBorder="1" applyAlignment="1">
      <alignment horizontal="center" vertical="top"/>
    </xf>
    <xf numFmtId="0" fontId="30" fillId="5" borderId="21" xfId="0" applyFont="1" applyFill="1" applyBorder="1" applyAlignment="1">
      <alignment horizontal="center" vertical="top"/>
    </xf>
    <xf numFmtId="14" fontId="34" fillId="0" borderId="5" xfId="0" applyNumberFormat="1" applyFont="1" applyBorder="1" applyAlignment="1">
      <alignment horizontal="center" vertical="center"/>
    </xf>
    <xf numFmtId="38" fontId="36" fillId="0" borderId="2" xfId="1" applyNumberFormat="1" applyFont="1" applyFill="1" applyBorder="1" applyAlignment="1">
      <alignment horizontal="center" vertical="top"/>
    </xf>
    <xf numFmtId="0" fontId="30" fillId="5" borderId="2" xfId="0" applyFont="1" applyFill="1" applyBorder="1" applyAlignment="1">
      <alignment horizontal="center" vertical="top"/>
    </xf>
    <xf numFmtId="0" fontId="0" fillId="0" borderId="0" xfId="0" applyAlignment="1">
      <alignment horizontal="center" vertical="center"/>
    </xf>
  </cellXfs>
  <cellStyles count="14">
    <cellStyle name="Excel Built-in Normal" xfId="9" xr:uid="{C5A29E1A-11FB-408E-900D-92B9D745079A}"/>
    <cellStyle name="Moeda 2" xfId="13" xr:uid="{2C0FD0AB-7CF6-48C1-8143-A60DC85D1510}"/>
    <cellStyle name="Normal" xfId="0" builtinId="0"/>
    <cellStyle name="Normal 2" xfId="3" xr:uid="{F6F40FC8-F08E-42A5-946A-EE1489C46A5C}"/>
    <cellStyle name="Normal 2 2" xfId="11" xr:uid="{6C992B9A-4B5F-4A40-BCCA-3D73EA573805}"/>
    <cellStyle name="Normal 3" xfId="4" xr:uid="{BB6A18A2-618E-4765-9F4F-87BE8E2D37F3}"/>
    <cellStyle name="Normal 4" xfId="5" xr:uid="{BE6F2F2C-C65A-4276-A02C-BAB8047795B1}"/>
    <cellStyle name="Normal 5" xfId="2" xr:uid="{A3A331DA-24BC-4975-9C4A-BA71AB6A0674}"/>
    <cellStyle name="Normal 6" xfId="7" xr:uid="{40588D67-1B29-4953-926A-53FE5BCA8771}"/>
    <cellStyle name="Normal 6 2" xfId="10" xr:uid="{B8A7D671-F119-4620-B42D-C915513F34E6}"/>
    <cellStyle name="Normal 7" xfId="8" xr:uid="{6CA73E49-E015-45F9-8AF4-EEB9FE0B0AE1}"/>
    <cellStyle name="Porcentagem 2" xfId="6" xr:uid="{A88B66BD-1651-464F-B25B-C23FD9151E15}"/>
    <cellStyle name="Vírgula" xfId="1" builtinId="3"/>
    <cellStyle name="Vírgula 2" xfId="12" xr:uid="{E5EEF8F3-5463-4DAD-B592-76A78568A186}"/>
  </cellStyles>
  <dxfs count="14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2" tint="-0.499984740745262"/>
        <name val="Calibri"/>
        <family val="2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2" tint="-0.499984740745262"/>
        <name val="Calibri"/>
        <family val="2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2" tint="-0.499984740745262"/>
        <name val="Calibri"/>
        <family val="2"/>
        <scheme val="minor"/>
      </font>
      <numFmt numFmtId="19" formatCode="dd/mm/yyyy"/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FF000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2" tint="-0.499984740745262"/>
        <name val="Calibri"/>
        <family val="2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2" tint="-0.499984740745262"/>
        <name val="Calibri"/>
        <family val="2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2" tint="-0.499984740745262"/>
        <name val="Calibri"/>
        <family val="2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2" tint="-0.499984740745262"/>
        <name val="Calibri"/>
        <family val="2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2" tint="-0.499984740745262"/>
        <name val="Calibri"/>
        <family val="2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2" tint="-0.499984740745262"/>
        <name val="Calibri"/>
        <family val="2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2" tint="-0.499984740745262"/>
        <name val="Calibri"/>
        <family val="2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2" tint="-0.499984740745262"/>
        <name val="Calibri"/>
        <family val="2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6" formatCode="#,##0;[Red]\-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6" formatCode="#,##0;[Red]\-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6" formatCode="#,##0;[Red]\-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6" formatCode="#,##0;[Red]\-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6" formatCode="#,##0;[Red]\-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6" formatCode="#,##0;[Red]\-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6" formatCode="#,##0;[Red]\-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6" formatCode="#,##0;[Red]\-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7030A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9" formatCode="dd/mm/yyyy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border outline="0">
        <top style="thin">
          <color rgb="FF000000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family val="2"/>
        <scheme val="none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CCFFCC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  <border>
        <left style="dashDot">
          <color rgb="FFFF0000"/>
        </left>
        <right style="dashDot">
          <color rgb="FFFF0000"/>
        </right>
        <top style="dashDot">
          <color rgb="FFFF0000"/>
        </top>
        <bottom style="dashDot">
          <color rgb="FFFF0000"/>
        </bottom>
        <vertical/>
        <horizontal/>
      </border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horizontal="center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horizontal="center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horizontal="center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horizontal="center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horizontal="center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horizontal="center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horizontal="center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horizontal="center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2" tint="-0.499984740745262"/>
        <name val="Calibri"/>
        <family val="2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2" tint="-0.499984740745262"/>
        <name val="Calibri"/>
        <family val="2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2" tint="-0.499984740745262"/>
        <name val="Calibri"/>
        <family val="2"/>
        <scheme val="minor"/>
      </font>
      <numFmt numFmtId="19" formatCode="dd/mm/yyyy"/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FF000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2" tint="-0.499984740745262"/>
        <name val="Calibri"/>
        <family val="2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2" tint="-0.499984740745262"/>
        <name val="Calibri"/>
        <family val="2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2" tint="-0.499984740745262"/>
        <name val="Calibri"/>
        <family val="2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2" tint="-0.499984740745262"/>
        <name val="Calibri"/>
        <family val="2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2" tint="-0.499984740745262"/>
        <name val="Calibri"/>
        <family val="2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2" tint="-0.499984740745262"/>
        <name val="Calibri"/>
        <family val="2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2" tint="-0.499984740745262"/>
        <name val="Calibri"/>
        <family val="2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2" tint="-0.499984740745262"/>
        <name val="Calibri"/>
        <family val="2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6" formatCode="#,##0;[Red]\-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6" formatCode="#,##0;[Red]\-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6" formatCode="#,##0;[Red]\-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6" formatCode="#,##0;[Red]\-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6" formatCode="#,##0;[Red]\-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6" formatCode="#,##0;[Red]\-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6" formatCode="#,##0;[Red]\-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6" formatCode="#,##0;[Red]\-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7030A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9" formatCode="dd/mm/yyyy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  <colors>
    <mruColors>
      <color rgb="FF66FF66"/>
      <color rgb="FF00FF00"/>
      <color rgb="FFFF3399"/>
      <color rgb="FF0000FF"/>
      <color rgb="FFCC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pivotCacheDefinition" Target="pivotCache/pivotCacheDefinition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pivotCacheDefinition" Target="pivotCache/pivotCacheDefinition1.xml"/><Relationship Id="rId28" Type="http://schemas.openxmlformats.org/officeDocument/2006/relationships/sheetMetadata" Target="metadata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Relationship Id="rId30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266700</xdr:colOff>
      <xdr:row>2</xdr:row>
      <xdr:rowOff>180974</xdr:rowOff>
    </xdr:from>
    <xdr:to>
      <xdr:col>19</xdr:col>
      <xdr:colOff>152400</xdr:colOff>
      <xdr:row>9</xdr:row>
      <xdr:rowOff>152400</xdr:rowOff>
    </xdr:to>
    <xdr:sp macro="" textlink="">
      <xdr:nvSpPr>
        <xdr:cNvPr id="3" name="Texto Explicativo em Seta para a Esquerda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7781925" y="1543049"/>
          <a:ext cx="3486150" cy="1438276"/>
        </a:xfrm>
        <a:prstGeom prst="leftArrowCallout">
          <a:avLst>
            <a:gd name="adj1" fmla="val 25000"/>
            <a:gd name="adj2" fmla="val 25000"/>
            <a:gd name="adj3" fmla="val 25000"/>
            <a:gd name="adj4" fmla="val 80479"/>
          </a:avLst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pt-BR" sz="1100"/>
            <a:t>&gt; Copiar</a:t>
          </a:r>
          <a:r>
            <a:rPr lang="pt-BR" sz="1100" baseline="0"/>
            <a:t> e colar a lista atualizada.</a:t>
          </a:r>
        </a:p>
        <a:p>
          <a:pPr algn="ctr"/>
          <a:r>
            <a:rPr lang="pt-BR" sz="1100" baseline="0"/>
            <a:t>&gt; Pedir base atualizada (Fumiyoshi, Emilia ou Paulo Taniguchi) </a:t>
          </a:r>
        </a:p>
        <a:p>
          <a:pPr algn="ctr"/>
          <a:endParaRPr lang="pt-BR" sz="1100" baseline="0"/>
        </a:p>
        <a:p>
          <a:pPr algn="ctr"/>
          <a:r>
            <a:rPr lang="pt-BR" sz="1100" baseline="0">
              <a:solidFill>
                <a:srgbClr val="FF0000"/>
              </a:solidFill>
            </a:rPr>
            <a:t>Última lista atualizada em 30/09/2025</a:t>
          </a:r>
          <a:endParaRPr lang="pt-BR" sz="1100">
            <a:solidFill>
              <a:srgbClr val="FF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36</xdr:col>
      <xdr:colOff>523875</xdr:colOff>
      <xdr:row>0</xdr:row>
      <xdr:rowOff>142874</xdr:rowOff>
    </xdr:from>
    <xdr:to>
      <xdr:col>43</xdr:col>
      <xdr:colOff>610620</xdr:colOff>
      <xdr:row>2</xdr:row>
      <xdr:rowOff>163284</xdr:rowOff>
    </xdr:to>
    <xdr:sp macro="" textlink="">
      <xdr:nvSpPr>
        <xdr:cNvPr id="3" name="Texto Explicativo em Seta para a Esquerda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25098375" y="142874"/>
          <a:ext cx="4372995" cy="1476374"/>
        </a:xfrm>
        <a:prstGeom prst="leftArrowCallout">
          <a:avLst>
            <a:gd name="adj1" fmla="val 25000"/>
            <a:gd name="adj2" fmla="val 25000"/>
            <a:gd name="adj3" fmla="val 25000"/>
            <a:gd name="adj4" fmla="val 80766"/>
          </a:avLst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lang="pt-BR" sz="1100"/>
            <a:t>Na</a:t>
          </a:r>
          <a:r>
            <a:rPr lang="pt-BR" sz="1100" baseline="0"/>
            <a:t> coluna "A" digitar o número do candidato.</a:t>
          </a:r>
        </a:p>
        <a:p>
          <a:pPr algn="l"/>
          <a:endParaRPr lang="pt-BR" sz="1100" baseline="0"/>
        </a:p>
        <a:p>
          <a:pPr algn="l"/>
          <a:r>
            <a:rPr lang="pt-BR" sz="1100" baseline="0"/>
            <a:t>Atenção: nas colunas "B" até "M" são fórmulas. Elas devem estar coladas em todas as linhas.</a:t>
          </a:r>
          <a:endParaRPr lang="pt-BR" sz="1100"/>
        </a:p>
      </xdr:txBody>
    </xdr:sp>
    <xdr:clientData/>
  </xdr:twoCellAnchor>
  <xdr:twoCellAnchor>
    <xdr:from>
      <xdr:col>31</xdr:col>
      <xdr:colOff>35718</xdr:colOff>
      <xdr:row>4</xdr:row>
      <xdr:rowOff>61233</xdr:rowOff>
    </xdr:from>
    <xdr:to>
      <xdr:col>42</xdr:col>
      <xdr:colOff>331674</xdr:colOff>
      <xdr:row>17</xdr:row>
      <xdr:rowOff>132670</xdr:rowOff>
    </xdr:to>
    <xdr:sp macro="" textlink="">
      <xdr:nvSpPr>
        <xdr:cNvPr id="2" name="Retângulo 1">
          <a:extLst>
            <a:ext uri="{FF2B5EF4-FFF2-40B4-BE49-F238E27FC236}">
              <a16:creationId xmlns:a16="http://schemas.microsoft.com/office/drawing/2014/main" id="{FAB106CB-757D-98B9-683B-4E2A9BC320B1}"/>
            </a:ext>
          </a:extLst>
        </xdr:cNvPr>
        <xdr:cNvSpPr/>
      </xdr:nvSpPr>
      <xdr:spPr>
        <a:xfrm>
          <a:off x="21548611" y="1898197"/>
          <a:ext cx="7031492" cy="2547937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200" b="1"/>
            <a:t>Procedimento:</a:t>
          </a:r>
        </a:p>
        <a:p>
          <a:pPr algn="l"/>
          <a:r>
            <a:rPr lang="pt-BR" sz="1100"/>
            <a:t>1) O</a:t>
          </a:r>
          <a:r>
            <a:rPr lang="pt-BR" sz="1100" baseline="0"/>
            <a:t> Paulo irá passar uma lista dos jogadores já organizado por grupos.</a:t>
          </a:r>
        </a:p>
        <a:p>
          <a:pPr algn="l"/>
          <a:endParaRPr lang="pt-BR" sz="1100" baseline="0"/>
        </a:p>
        <a:p>
          <a:pPr algn="l"/>
          <a:r>
            <a:rPr lang="pt-BR" sz="1100" baseline="0"/>
            <a:t>2) Digitar APENAS o código do jogardor  na "coluna A". O resto dos dados é automático. (se necessário apenas verificar se TODAS as linhas contêm fórmula). </a:t>
          </a:r>
        </a:p>
        <a:p>
          <a:pPr algn="l"/>
          <a:endParaRPr lang="pt-BR" sz="1100" baseline="0"/>
        </a:p>
        <a:p>
          <a:pPr algn="l"/>
          <a:endParaRPr lang="pt-BR" sz="1100" baseline="0"/>
        </a:p>
        <a:p>
          <a:pPr algn="l"/>
          <a:endParaRPr lang="pt-BR" sz="1100" baseline="0"/>
        </a:p>
        <a:p>
          <a:pPr algn="l"/>
          <a:r>
            <a:rPr lang="pt-BR" sz="1100" baseline="0"/>
            <a:t>**</a:t>
          </a:r>
        </a:p>
        <a:p>
          <a:pPr algn="l"/>
          <a:endParaRPr lang="pt-BR" sz="1100" baseline="0"/>
        </a:p>
        <a:p>
          <a:pPr algn="l"/>
          <a:r>
            <a:rPr lang="pt-BR" sz="1100" baseline="0"/>
            <a:t>Para confimar que todas as linhas contêm fórmula:</a:t>
          </a:r>
        </a:p>
        <a:p>
          <a:pPr algn="l"/>
          <a:r>
            <a:rPr lang="pt-BR" sz="1100" baseline="0"/>
            <a:t>1) Selecionar da  "celula B2" até a "célula M2".</a:t>
          </a:r>
        </a:p>
        <a:p>
          <a:pPr algn="l"/>
          <a:r>
            <a:rPr lang="pt-BR" sz="1100" baseline="0"/>
            <a:t>2) Copiar e colar para todas as linhas abaixo</a:t>
          </a:r>
          <a:endParaRPr lang="pt-BR" sz="1100"/>
        </a:p>
      </xdr:txBody>
    </xdr:sp>
    <xdr:clientData/>
  </xdr:twoCellAnchor>
  <xdr:twoCellAnchor>
    <xdr:from>
      <xdr:col>27</xdr:col>
      <xdr:colOff>598714</xdr:colOff>
      <xdr:row>0</xdr:row>
      <xdr:rowOff>1143002</xdr:rowOff>
    </xdr:from>
    <xdr:to>
      <xdr:col>30</xdr:col>
      <xdr:colOff>381000</xdr:colOff>
      <xdr:row>4</xdr:row>
      <xdr:rowOff>68038</xdr:rowOff>
    </xdr:to>
    <xdr:sp macro="" textlink="">
      <xdr:nvSpPr>
        <xdr:cNvPr id="6" name="Seta: para a Esquerda 5">
          <a:extLst>
            <a:ext uri="{FF2B5EF4-FFF2-40B4-BE49-F238E27FC236}">
              <a16:creationId xmlns:a16="http://schemas.microsoft.com/office/drawing/2014/main" id="{74537301-B051-43EF-8D99-B9375D7A9E16}"/>
            </a:ext>
          </a:extLst>
        </xdr:cNvPr>
        <xdr:cNvSpPr/>
      </xdr:nvSpPr>
      <xdr:spPr>
        <a:xfrm rot="21179964">
          <a:off x="19648714" y="1143002"/>
          <a:ext cx="1619250" cy="762000"/>
        </a:xfrm>
        <a:prstGeom prst="leftArrow">
          <a:avLst>
            <a:gd name="adj1" fmla="val 64286"/>
            <a:gd name="adj2" fmla="val 50000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100"/>
            <a:t>AJUSTAR COLUNA V E W ATÉ VIRAR ZERO</a:t>
          </a:r>
        </a:p>
      </xdr:txBody>
    </xdr:sp>
    <xdr:clientData/>
  </xdr:twoCellAnchor>
  <xdr:twoCellAnchor>
    <xdr:from>
      <xdr:col>36</xdr:col>
      <xdr:colOff>537482</xdr:colOff>
      <xdr:row>0</xdr:row>
      <xdr:rowOff>142874</xdr:rowOff>
    </xdr:from>
    <xdr:to>
      <xdr:col>43</xdr:col>
      <xdr:colOff>624227</xdr:colOff>
      <xdr:row>2</xdr:row>
      <xdr:rowOff>163284</xdr:rowOff>
    </xdr:to>
    <xdr:sp macro="" textlink="">
      <xdr:nvSpPr>
        <xdr:cNvPr id="11" name="Texto Explicativo em Seta para a Esquerda 2">
          <a:extLst>
            <a:ext uri="{FF2B5EF4-FFF2-40B4-BE49-F238E27FC236}">
              <a16:creationId xmlns:a16="http://schemas.microsoft.com/office/drawing/2014/main" id="{88589B9F-B503-4179-9558-4D6CEFCEAA71}"/>
            </a:ext>
          </a:extLst>
        </xdr:cNvPr>
        <xdr:cNvSpPr/>
      </xdr:nvSpPr>
      <xdr:spPr>
        <a:xfrm>
          <a:off x="25098375" y="142874"/>
          <a:ext cx="4372995" cy="1476374"/>
        </a:xfrm>
        <a:prstGeom prst="leftArrowCallout">
          <a:avLst>
            <a:gd name="adj1" fmla="val 25000"/>
            <a:gd name="adj2" fmla="val 25000"/>
            <a:gd name="adj3" fmla="val 25000"/>
            <a:gd name="adj4" fmla="val 80766"/>
          </a:avLst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lang="pt-BR" sz="1100"/>
            <a:t>Na</a:t>
          </a:r>
          <a:r>
            <a:rPr lang="pt-BR" sz="1100" baseline="0"/>
            <a:t> coluna "A" digitar o número do candidato.</a:t>
          </a:r>
        </a:p>
        <a:p>
          <a:pPr algn="l"/>
          <a:endParaRPr lang="pt-BR" sz="1100" baseline="0"/>
        </a:p>
        <a:p>
          <a:pPr algn="l"/>
          <a:r>
            <a:rPr lang="pt-BR" sz="1100" baseline="0"/>
            <a:t>Atenção: nas colunas "B" até "M" são fórmulas. Elas devem estar coladas em todas as linhas.</a:t>
          </a:r>
          <a:endParaRPr lang="pt-BR" sz="1100"/>
        </a:p>
      </xdr:txBody>
    </xdr:sp>
    <xdr:clientData/>
  </xdr:twoCellAnchor>
  <xdr:twoCellAnchor>
    <xdr:from>
      <xdr:col>20</xdr:col>
      <xdr:colOff>54429</xdr:colOff>
      <xdr:row>0</xdr:row>
      <xdr:rowOff>54429</xdr:rowOff>
    </xdr:from>
    <xdr:to>
      <xdr:col>23</xdr:col>
      <xdr:colOff>503465</xdr:colOff>
      <xdr:row>0</xdr:row>
      <xdr:rowOff>1047750</xdr:rowOff>
    </xdr:to>
    <xdr:sp macro="" textlink="">
      <xdr:nvSpPr>
        <xdr:cNvPr id="12" name="Texto Explicativo em Seta para a Esquerda 2">
          <a:extLst>
            <a:ext uri="{FF2B5EF4-FFF2-40B4-BE49-F238E27FC236}">
              <a16:creationId xmlns:a16="http://schemas.microsoft.com/office/drawing/2014/main" id="{7B8FE96D-6DAA-4C92-A100-94626300E885}"/>
            </a:ext>
          </a:extLst>
        </xdr:cNvPr>
        <xdr:cNvSpPr/>
      </xdr:nvSpPr>
      <xdr:spPr>
        <a:xfrm>
          <a:off x="14586858" y="54429"/>
          <a:ext cx="2517321" cy="993321"/>
        </a:xfrm>
        <a:prstGeom prst="downArrowCallout">
          <a:avLst/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lang="pt-BR" sz="1100"/>
            <a:t>DIGITAR A QUANTIDADE DE GRUPOS</a:t>
          </a:r>
          <a:r>
            <a:rPr lang="pt-BR" sz="1100" baseline="0"/>
            <a:t> ATÉ A COLUNA "AB" SER ZERO</a:t>
          </a:r>
          <a:endParaRPr lang="pt-BR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35155</xdr:colOff>
      <xdr:row>1</xdr:row>
      <xdr:rowOff>49724</xdr:rowOff>
    </xdr:from>
    <xdr:to>
      <xdr:col>14</xdr:col>
      <xdr:colOff>550766</xdr:colOff>
      <xdr:row>1</xdr:row>
      <xdr:rowOff>665786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pSpPr>
          <a:grpSpLocks/>
        </xdr:cNvGrpSpPr>
      </xdr:nvGrpSpPr>
      <xdr:grpSpPr bwMode="auto">
        <a:xfrm>
          <a:off x="9322590" y="112477"/>
          <a:ext cx="1125211" cy="616062"/>
          <a:chOff x="2018" y="645"/>
          <a:chExt cx="1680" cy="1306"/>
        </a:xfrm>
      </xdr:grpSpPr>
      <xdr:grpSp>
        <xdr:nvGrpSpPr>
          <xdr:cNvPr id="3" name="Group 2">
            <a:extLst>
              <a:ext uri="{FF2B5EF4-FFF2-40B4-BE49-F238E27FC236}">
                <a16:creationId xmlns:a16="http://schemas.microsoft.com/office/drawing/2014/main" id="{00000000-0008-0000-0200-000003000000}"/>
              </a:ext>
            </a:extLst>
          </xdr:cNvPr>
          <xdr:cNvGrpSpPr>
            <a:grpSpLocks/>
          </xdr:cNvGrpSpPr>
        </xdr:nvGrpSpPr>
        <xdr:grpSpPr bwMode="auto">
          <a:xfrm>
            <a:off x="2018" y="645"/>
            <a:ext cx="1680" cy="1306"/>
            <a:chOff x="2498" y="2883"/>
            <a:chExt cx="1680" cy="1306"/>
          </a:xfrm>
        </xdr:grpSpPr>
        <xdr:grpSp>
          <xdr:nvGrpSpPr>
            <xdr:cNvPr id="5" name="Group 3">
              <a:extLst>
                <a:ext uri="{FF2B5EF4-FFF2-40B4-BE49-F238E27FC236}">
                  <a16:creationId xmlns:a16="http://schemas.microsoft.com/office/drawing/2014/main" id="{00000000-0008-0000-0200-000005000000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2498" y="2883"/>
              <a:ext cx="1680" cy="1306"/>
              <a:chOff x="2738" y="2885"/>
              <a:chExt cx="1680" cy="1306"/>
            </a:xfrm>
          </xdr:grpSpPr>
          <xdr:sp macro="" textlink="">
            <xdr:nvSpPr>
              <xdr:cNvPr id="8" name="Rectangle 4">
                <a:extLst>
                  <a:ext uri="{FF2B5EF4-FFF2-40B4-BE49-F238E27FC236}">
                    <a16:creationId xmlns:a16="http://schemas.microsoft.com/office/drawing/2014/main" id="{00000000-0008-0000-0200-000008000000}"/>
                  </a:ext>
                </a:extLst>
              </xdr:cNvPr>
              <xdr:cNvSpPr>
                <a:spLocks noChangeArrowheads="1"/>
              </xdr:cNvSpPr>
            </xdr:nvSpPr>
            <xdr:spPr bwMode="auto">
              <a:xfrm>
                <a:off x="3578" y="2885"/>
                <a:ext cx="840" cy="1304"/>
              </a:xfrm>
              <a:prstGeom prst="rect">
                <a:avLst/>
              </a:prstGeom>
              <a:solidFill>
                <a:srgbClr val="008000"/>
              </a:solidFill>
              <a:ln w="9525">
                <a:solidFill>
                  <a:srgbClr val="808080"/>
                </a:solidFill>
                <a:miter lim="800000"/>
                <a:headEnd/>
                <a:tailEnd/>
              </a:ln>
            </xdr:spPr>
          </xdr:sp>
          <xdr:grpSp>
            <xdr:nvGrpSpPr>
              <xdr:cNvPr id="9" name="Group 5">
                <a:extLst>
                  <a:ext uri="{FF2B5EF4-FFF2-40B4-BE49-F238E27FC236}">
                    <a16:creationId xmlns:a16="http://schemas.microsoft.com/office/drawing/2014/main" id="{00000000-0008-0000-0200-000009000000}"/>
                  </a:ext>
                </a:extLst>
              </xdr:cNvPr>
              <xdr:cNvGrpSpPr>
                <a:grpSpLocks/>
              </xdr:cNvGrpSpPr>
            </xdr:nvGrpSpPr>
            <xdr:grpSpPr bwMode="auto">
              <a:xfrm>
                <a:off x="2738" y="2885"/>
                <a:ext cx="1680" cy="1306"/>
                <a:chOff x="2738" y="2885"/>
                <a:chExt cx="1680" cy="1306"/>
              </a:xfrm>
            </xdr:grpSpPr>
            <xdr:sp macro="" textlink="">
              <xdr:nvSpPr>
                <xdr:cNvPr id="10" name="AutoShape 6">
                  <a:extLst>
                    <a:ext uri="{FF2B5EF4-FFF2-40B4-BE49-F238E27FC236}">
                      <a16:creationId xmlns:a16="http://schemas.microsoft.com/office/drawing/2014/main" id="{00000000-0008-0000-0200-00000A000000}"/>
                    </a:ext>
                  </a:extLst>
                </xdr:cNvPr>
                <xdr:cNvSpPr>
                  <a:spLocks noChangeArrowheads="1"/>
                </xdr:cNvSpPr>
              </xdr:nvSpPr>
              <xdr:spPr bwMode="auto">
                <a:xfrm rot="5415894">
                  <a:off x="3345" y="3118"/>
                  <a:ext cx="1306" cy="840"/>
                </a:xfrm>
                <a:prstGeom prst="triangle">
                  <a:avLst>
                    <a:gd name="adj" fmla="val 50000"/>
                  </a:avLst>
                </a:prstGeom>
                <a:solidFill>
                  <a:srgbClr val="FFFF00"/>
                </a:solidFill>
                <a:ln w="9525">
                  <a:solidFill>
                    <a:srgbClr val="FFFF00"/>
                  </a:solidFill>
                  <a:miter lim="800000"/>
                  <a:headEnd/>
                  <a:tailEnd/>
                </a:ln>
              </xdr:spPr>
            </xdr:sp>
            <xdr:sp macro="" textlink="">
              <xdr:nvSpPr>
                <xdr:cNvPr id="11" name="Rectangle 7">
                  <a:extLst>
                    <a:ext uri="{FF2B5EF4-FFF2-40B4-BE49-F238E27FC236}">
                      <a16:creationId xmlns:a16="http://schemas.microsoft.com/office/drawing/2014/main" id="{00000000-0008-0000-0200-00000B000000}"/>
                    </a:ext>
                  </a:extLst>
                </xdr:cNvPr>
                <xdr:cNvSpPr>
                  <a:spLocks noChangeArrowheads="1"/>
                </xdr:cNvSpPr>
              </xdr:nvSpPr>
              <xdr:spPr bwMode="auto">
                <a:xfrm>
                  <a:off x="2738" y="2885"/>
                  <a:ext cx="840" cy="1304"/>
                </a:xfrm>
                <a:prstGeom prst="rect">
                  <a:avLst/>
                </a:prstGeom>
                <a:solidFill>
                  <a:srgbClr val="FFFFFF"/>
                </a:solidFill>
                <a:ln w="9525">
                  <a:solidFill>
                    <a:srgbClr val="969696"/>
                  </a:solidFill>
                  <a:miter lim="800000"/>
                  <a:headEnd/>
                  <a:tailEnd/>
                </a:ln>
              </xdr:spPr>
            </xdr:sp>
          </xdr:grpSp>
        </xdr:grpSp>
        <xdr:sp macro="" textlink="">
          <xdr:nvSpPr>
            <xdr:cNvPr id="6" name="WordArt 8">
              <a:extLst>
                <a:ext uri="{FF2B5EF4-FFF2-40B4-BE49-F238E27FC236}">
                  <a16:creationId xmlns:a16="http://schemas.microsoft.com/office/drawing/2014/main" id="{00000000-0008-0000-0200-000006000000}"/>
                </a:ext>
              </a:extLst>
            </xdr:cNvPr>
            <xdr:cNvSpPr>
              <a:spLocks noChangeArrowheads="1" noChangeShapeType="1" noTextEdit="1"/>
            </xdr:cNvSpPr>
          </xdr:nvSpPr>
          <xdr:spPr bwMode="auto">
            <a:xfrm>
              <a:off x="3338" y="3211"/>
              <a:ext cx="600" cy="652"/>
            </a:xfrm>
            <a:prstGeom prst="rect">
              <a:avLst/>
            </a:prstGeom>
            <a:extLst>
              <a:ext uri="{AF507438-7753-43E0-B8FC-AC1667EBCBE1}">
                <a14:hiddenEffects xmlns:a14="http://schemas.microsoft.com/office/drawing/2010/main">
                  <a:effectLst/>
                </a14:hiddenEffects>
              </a:ext>
            </a:extLst>
          </xdr:spPr>
          <xdr:txBody>
            <a:bodyPr wrap="none" fromWordArt="1">
              <a:prstTxWarp prst="textPlain">
                <a:avLst>
                  <a:gd name="adj" fmla="val 50000"/>
                </a:avLst>
              </a:prstTxWarp>
            </a:bodyPr>
            <a:lstStyle/>
            <a:p>
              <a:pPr algn="ctr" rtl="0">
                <a:buNone/>
              </a:pPr>
              <a:r>
                <a:rPr lang="pt-BR" sz="3600" kern="10" spc="-252">
                  <a:ln w="9525">
                    <a:solidFill>
                      <a:srgbClr val="0000FF"/>
                    </a:solidFill>
                    <a:round/>
                    <a:headEnd/>
                    <a:tailEnd/>
                  </a:ln>
                  <a:solidFill>
                    <a:srgbClr val="0000FF"/>
                  </a:solidFill>
                  <a:effectLst/>
                  <a:latin typeface="Arial Black"/>
                </a:rPr>
                <a:t>B</a:t>
              </a:r>
            </a:p>
          </xdr:txBody>
        </xdr:sp>
        <xdr:sp macro="" textlink="">
          <xdr:nvSpPr>
            <xdr:cNvPr id="7" name="WordArt 9">
              <a:extLst>
                <a:ext uri="{FF2B5EF4-FFF2-40B4-BE49-F238E27FC236}">
                  <a16:creationId xmlns:a16="http://schemas.microsoft.com/office/drawing/2014/main" id="{00000000-0008-0000-0200-000007000000}"/>
                </a:ext>
              </a:extLst>
            </xdr:cNvPr>
            <xdr:cNvSpPr>
              <a:spLocks noChangeArrowheads="1" noChangeShapeType="1" noTextEdit="1"/>
            </xdr:cNvSpPr>
          </xdr:nvSpPr>
          <xdr:spPr bwMode="auto">
            <a:xfrm>
              <a:off x="2738" y="3211"/>
              <a:ext cx="600" cy="652"/>
            </a:xfrm>
            <a:prstGeom prst="rect">
              <a:avLst/>
            </a:prstGeom>
            <a:extLst>
              <a:ext uri="{AF507438-7753-43E0-B8FC-AC1667EBCBE1}">
                <a14:hiddenEffects xmlns:a14="http://schemas.microsoft.com/office/drawing/2010/main">
                  <a:effectLst/>
                </a14:hiddenEffects>
              </a:ext>
            </a:extLst>
          </xdr:spPr>
          <xdr:txBody>
            <a:bodyPr wrap="none" fromWordArt="1">
              <a:prstTxWarp prst="textPlain">
                <a:avLst>
                  <a:gd name="adj" fmla="val 50000"/>
                </a:avLst>
              </a:prstTxWarp>
            </a:bodyPr>
            <a:lstStyle/>
            <a:p>
              <a:pPr algn="ctr" rtl="0">
                <a:buNone/>
              </a:pPr>
              <a:r>
                <a:rPr lang="pt-BR" sz="3600" kern="10" spc="-252">
                  <a:ln w="9525">
                    <a:solidFill>
                      <a:srgbClr val="0000FF"/>
                    </a:solidFill>
                    <a:round/>
                    <a:headEnd/>
                    <a:tailEnd/>
                  </a:ln>
                  <a:solidFill>
                    <a:srgbClr val="0000FF"/>
                  </a:solidFill>
                  <a:effectLst/>
                  <a:latin typeface="Arial Black"/>
                </a:rPr>
                <a:t>N</a:t>
              </a:r>
            </a:p>
          </xdr:txBody>
        </xdr:sp>
      </xdr:grpSp>
      <xdr:sp macro="" textlink="">
        <xdr:nvSpPr>
          <xdr:cNvPr id="4" name="Oval 10">
            <a:extLst>
              <a:ext uri="{FF2B5EF4-FFF2-40B4-BE49-F238E27FC236}">
                <a16:creationId xmlns:a16="http://schemas.microsoft.com/office/drawing/2014/main" id="{00000000-0008-0000-0200-000004000000}"/>
              </a:ext>
            </a:extLst>
          </xdr:cNvPr>
          <xdr:cNvSpPr>
            <a:spLocks noChangeArrowheads="1"/>
          </xdr:cNvSpPr>
        </xdr:nvSpPr>
        <xdr:spPr bwMode="auto">
          <a:xfrm rot="-5278155">
            <a:off x="2694" y="1133"/>
            <a:ext cx="326" cy="326"/>
          </a:xfrm>
          <a:prstGeom prst="ellipse">
            <a:avLst/>
          </a:prstGeom>
          <a:solidFill>
            <a:srgbClr val="FF0000"/>
          </a:solidFill>
          <a:ln w="9525">
            <a:solidFill>
              <a:srgbClr val="FF0000"/>
            </a:solidFill>
            <a:round/>
            <a:headEnd/>
            <a:tailEnd/>
          </a:ln>
        </xdr:spPr>
      </xdr:sp>
    </xdr:grpSp>
    <xdr:clientData/>
  </xdr:twoCellAnchor>
  <xdr:twoCellAnchor>
    <xdr:from>
      <xdr:col>21</xdr:col>
      <xdr:colOff>59519</xdr:colOff>
      <xdr:row>3</xdr:row>
      <xdr:rowOff>161369</xdr:rowOff>
    </xdr:from>
    <xdr:to>
      <xdr:col>26</xdr:col>
      <xdr:colOff>53787</xdr:colOff>
      <xdr:row>10</xdr:row>
      <xdr:rowOff>89231</xdr:rowOff>
    </xdr:to>
    <xdr:sp macro="" textlink="">
      <xdr:nvSpPr>
        <xdr:cNvPr id="12" name="Texto Explicativo em Seta para a Esquerda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/>
      </xdr:nvSpPr>
      <xdr:spPr>
        <a:xfrm>
          <a:off x="10996460" y="1792945"/>
          <a:ext cx="3131915" cy="1138098"/>
        </a:xfrm>
        <a:prstGeom prst="leftArrowCallout">
          <a:avLst>
            <a:gd name="adj1" fmla="val 25000"/>
            <a:gd name="adj2" fmla="val 25000"/>
            <a:gd name="adj3" fmla="val 25000"/>
            <a:gd name="adj4" fmla="val 80766"/>
          </a:avLst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lang="pt-BR" sz="1100"/>
            <a:t>Na</a:t>
          </a:r>
          <a:r>
            <a:rPr lang="pt-BR" sz="1100" baseline="0"/>
            <a:t> coluna "C" , "D", "E" e "F" digitar as informações. As demias colunas devem conter a formula.</a:t>
          </a:r>
          <a:endParaRPr lang="pt-BR" sz="1100"/>
        </a:p>
      </xdr:txBody>
    </xdr:sp>
    <xdr:clientData/>
  </xdr:twoCellAnchor>
  <xdr:twoCellAnchor>
    <xdr:from>
      <xdr:col>21</xdr:col>
      <xdr:colOff>59519</xdr:colOff>
      <xdr:row>11</xdr:row>
      <xdr:rowOff>0</xdr:rowOff>
    </xdr:from>
    <xdr:to>
      <xdr:col>26</xdr:col>
      <xdr:colOff>53787</xdr:colOff>
      <xdr:row>15</xdr:row>
      <xdr:rowOff>35723</xdr:rowOff>
    </xdr:to>
    <xdr:sp macro="" textlink="">
      <xdr:nvSpPr>
        <xdr:cNvPr id="13" name="Texto Explicativo em Seta para a Esquerda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/>
      </xdr:nvSpPr>
      <xdr:spPr>
        <a:xfrm>
          <a:off x="10996460" y="3021110"/>
          <a:ext cx="3131915" cy="1066660"/>
        </a:xfrm>
        <a:prstGeom prst="leftArrowCallout">
          <a:avLst>
            <a:gd name="adj1" fmla="val 25000"/>
            <a:gd name="adj2" fmla="val 25000"/>
            <a:gd name="adj3" fmla="val 25000"/>
            <a:gd name="adj4" fmla="val 80766"/>
          </a:avLst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lang="pt-BR" sz="1100"/>
            <a:t>Após</a:t>
          </a:r>
          <a:r>
            <a:rPr lang="pt-BR" sz="1100" baseline="0"/>
            <a:t> preencher todas as colunas verificar na coluna "T" se não existem itens duplicados. </a:t>
          </a:r>
        </a:p>
        <a:p>
          <a:pPr algn="l"/>
          <a:r>
            <a:rPr lang="pt-BR" sz="1100" baseline="0"/>
            <a:t>Número maiores que 1 = duplicado. </a:t>
          </a:r>
        </a:p>
        <a:p>
          <a:pPr algn="l"/>
          <a:r>
            <a:rPr lang="pt-BR" sz="1100" b="1" baseline="0">
              <a:solidFill>
                <a:srgbClr val="FF0000"/>
              </a:solidFill>
            </a:rPr>
            <a:t>(o mesmo jogador está em 2 grupos)</a:t>
          </a:r>
        </a:p>
      </xdr:txBody>
    </xdr:sp>
    <xdr:clientData/>
  </xdr:twoCellAnchor>
  <xdr:twoCellAnchor>
    <xdr:from>
      <xdr:col>21</xdr:col>
      <xdr:colOff>60219</xdr:colOff>
      <xdr:row>16</xdr:row>
      <xdr:rowOff>788</xdr:rowOff>
    </xdr:from>
    <xdr:to>
      <xdr:col>26</xdr:col>
      <xdr:colOff>54487</xdr:colOff>
      <xdr:row>20</xdr:row>
      <xdr:rowOff>178598</xdr:rowOff>
    </xdr:to>
    <xdr:sp macro="" textlink="">
      <xdr:nvSpPr>
        <xdr:cNvPr id="14" name="Texto Explicativo em Seta para a Esquerda 1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/>
      </xdr:nvSpPr>
      <xdr:spPr>
        <a:xfrm>
          <a:off x="10694601" y="3765964"/>
          <a:ext cx="3019857" cy="883781"/>
        </a:xfrm>
        <a:prstGeom prst="leftArrowCallout">
          <a:avLst>
            <a:gd name="adj1" fmla="val 25000"/>
            <a:gd name="adj2" fmla="val 25000"/>
            <a:gd name="adj3" fmla="val 25000"/>
            <a:gd name="adj4" fmla="val 80766"/>
          </a:avLst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lang="pt-BR" sz="1100"/>
            <a:t>Após todas as checagens,</a:t>
          </a:r>
          <a:r>
            <a:rPr lang="pt-BR" sz="1100" baseline="0"/>
            <a:t> copiar as colunas "C" até "F" para  a planilha "INCR.(Ent)" e para a "Apuração".</a:t>
          </a:r>
          <a:endParaRPr lang="pt-BR" sz="1100"/>
        </a:p>
      </xdr:txBody>
    </xdr:sp>
    <xdr:clientData/>
  </xdr:twoCellAnchor>
  <xdr:twoCellAnchor>
    <xdr:from>
      <xdr:col>31</xdr:col>
      <xdr:colOff>115548</xdr:colOff>
      <xdr:row>4</xdr:row>
      <xdr:rowOff>26899</xdr:rowOff>
    </xdr:from>
    <xdr:to>
      <xdr:col>39</xdr:col>
      <xdr:colOff>44823</xdr:colOff>
      <xdr:row>15</xdr:row>
      <xdr:rowOff>190500</xdr:rowOff>
    </xdr:to>
    <xdr:sp macro="" textlink="">
      <xdr:nvSpPr>
        <xdr:cNvPr id="15" name="Texto Explicativo em Seta para a Esquerda 11">
          <a:extLst>
            <a:ext uri="{FF2B5EF4-FFF2-40B4-BE49-F238E27FC236}">
              <a16:creationId xmlns:a16="http://schemas.microsoft.com/office/drawing/2014/main" id="{B3157EA7-A0E2-4E8B-9534-FDE055607578}"/>
            </a:ext>
          </a:extLst>
        </xdr:cNvPr>
        <xdr:cNvSpPr/>
      </xdr:nvSpPr>
      <xdr:spPr>
        <a:xfrm>
          <a:off x="19568960" y="1898281"/>
          <a:ext cx="4770216" cy="2382366"/>
        </a:xfrm>
        <a:prstGeom prst="leftArrowCallout">
          <a:avLst>
            <a:gd name="adj1" fmla="val 25000"/>
            <a:gd name="adj2" fmla="val 25000"/>
            <a:gd name="adj3" fmla="val 25000"/>
            <a:gd name="adj4" fmla="val 80766"/>
          </a:avLst>
        </a:prstGeom>
        <a:solidFill>
          <a:srgbClr val="FFFF99"/>
        </a:solidFill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lang="pt-BR" sz="1100"/>
            <a:t>1)</a:t>
          </a:r>
          <a:r>
            <a:rPr lang="pt-BR" sz="1100" baseline="0"/>
            <a:t> </a:t>
          </a:r>
          <a:r>
            <a:rPr lang="pt-BR" sz="1100"/>
            <a:t>Copiar</a:t>
          </a:r>
          <a:r>
            <a:rPr lang="pt-BR" sz="1100" baseline="0"/>
            <a:t> e colar os números dos jogadores que deseja sortear. </a:t>
          </a:r>
        </a:p>
        <a:p>
          <a:pPr algn="l"/>
          <a:endParaRPr lang="pt-BR" sz="1100" baseline="0"/>
        </a:p>
        <a:p>
          <a:pPr algn="l"/>
          <a:r>
            <a:rPr lang="pt-BR" sz="1100" baseline="0"/>
            <a:t>para copiar apenas os que NÃO tem grupo, ir na aba "INSCRIÇÃO", filtrar a "coluna M" apenas os "SEM GRUPO"</a:t>
          </a:r>
        </a:p>
        <a:p>
          <a:pPr algn="l"/>
          <a:endParaRPr lang="pt-BR" sz="1100" baseline="0"/>
        </a:p>
        <a:p>
          <a:pPr algn="l"/>
          <a:r>
            <a:rPr lang="pt-BR" sz="1100" baseline="0"/>
            <a:t>2) sempre verificar se a "coluna T" não indica se o jogador está repetido</a:t>
          </a:r>
          <a:endParaRPr lang="pt-BR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381952</xdr:colOff>
      <xdr:row>1</xdr:row>
      <xdr:rowOff>47624</xdr:rowOff>
    </xdr:from>
    <xdr:to>
      <xdr:col>13</xdr:col>
      <xdr:colOff>135254</xdr:colOff>
      <xdr:row>1</xdr:row>
      <xdr:rowOff>663686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pSpPr>
          <a:grpSpLocks/>
        </xdr:cNvGrpSpPr>
      </xdr:nvGrpSpPr>
      <xdr:grpSpPr bwMode="auto">
        <a:xfrm>
          <a:off x="8372066" y="112938"/>
          <a:ext cx="1429702" cy="616062"/>
          <a:chOff x="2018" y="645"/>
          <a:chExt cx="1680" cy="1306"/>
        </a:xfrm>
      </xdr:grpSpPr>
      <xdr:grpSp>
        <xdr:nvGrpSpPr>
          <xdr:cNvPr id="3" name="Group 2">
            <a:extLst>
              <a:ext uri="{FF2B5EF4-FFF2-40B4-BE49-F238E27FC236}">
                <a16:creationId xmlns:a16="http://schemas.microsoft.com/office/drawing/2014/main" id="{00000000-0008-0000-0300-000003000000}"/>
              </a:ext>
            </a:extLst>
          </xdr:cNvPr>
          <xdr:cNvGrpSpPr>
            <a:grpSpLocks/>
          </xdr:cNvGrpSpPr>
        </xdr:nvGrpSpPr>
        <xdr:grpSpPr bwMode="auto">
          <a:xfrm>
            <a:off x="2018" y="645"/>
            <a:ext cx="1680" cy="1306"/>
            <a:chOff x="2498" y="2883"/>
            <a:chExt cx="1680" cy="1306"/>
          </a:xfrm>
        </xdr:grpSpPr>
        <xdr:grpSp>
          <xdr:nvGrpSpPr>
            <xdr:cNvPr id="5" name="Group 3">
              <a:extLst>
                <a:ext uri="{FF2B5EF4-FFF2-40B4-BE49-F238E27FC236}">
                  <a16:creationId xmlns:a16="http://schemas.microsoft.com/office/drawing/2014/main" id="{00000000-0008-0000-0300-000005000000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2498" y="2883"/>
              <a:ext cx="1680" cy="1306"/>
              <a:chOff x="2738" y="2885"/>
              <a:chExt cx="1680" cy="1306"/>
            </a:xfrm>
          </xdr:grpSpPr>
          <xdr:sp macro="" textlink="">
            <xdr:nvSpPr>
              <xdr:cNvPr id="8" name="Rectangle 4">
                <a:extLst>
                  <a:ext uri="{FF2B5EF4-FFF2-40B4-BE49-F238E27FC236}">
                    <a16:creationId xmlns:a16="http://schemas.microsoft.com/office/drawing/2014/main" id="{00000000-0008-0000-0300-000008000000}"/>
                  </a:ext>
                </a:extLst>
              </xdr:cNvPr>
              <xdr:cNvSpPr>
                <a:spLocks noChangeArrowheads="1"/>
              </xdr:cNvSpPr>
            </xdr:nvSpPr>
            <xdr:spPr bwMode="auto">
              <a:xfrm>
                <a:off x="3578" y="2885"/>
                <a:ext cx="840" cy="1304"/>
              </a:xfrm>
              <a:prstGeom prst="rect">
                <a:avLst/>
              </a:prstGeom>
              <a:solidFill>
                <a:srgbClr val="008000"/>
              </a:solidFill>
              <a:ln w="9525">
                <a:solidFill>
                  <a:srgbClr val="808080"/>
                </a:solidFill>
                <a:miter lim="800000"/>
                <a:headEnd/>
                <a:tailEnd/>
              </a:ln>
            </xdr:spPr>
          </xdr:sp>
          <xdr:grpSp>
            <xdr:nvGrpSpPr>
              <xdr:cNvPr id="9" name="Group 5">
                <a:extLst>
                  <a:ext uri="{FF2B5EF4-FFF2-40B4-BE49-F238E27FC236}">
                    <a16:creationId xmlns:a16="http://schemas.microsoft.com/office/drawing/2014/main" id="{00000000-0008-0000-0300-000009000000}"/>
                  </a:ext>
                </a:extLst>
              </xdr:cNvPr>
              <xdr:cNvGrpSpPr>
                <a:grpSpLocks/>
              </xdr:cNvGrpSpPr>
            </xdr:nvGrpSpPr>
            <xdr:grpSpPr bwMode="auto">
              <a:xfrm>
                <a:off x="2738" y="2885"/>
                <a:ext cx="1680" cy="1306"/>
                <a:chOff x="2738" y="2885"/>
                <a:chExt cx="1680" cy="1306"/>
              </a:xfrm>
            </xdr:grpSpPr>
            <xdr:sp macro="" textlink="">
              <xdr:nvSpPr>
                <xdr:cNvPr id="10" name="AutoShape 6">
                  <a:extLst>
                    <a:ext uri="{FF2B5EF4-FFF2-40B4-BE49-F238E27FC236}">
                      <a16:creationId xmlns:a16="http://schemas.microsoft.com/office/drawing/2014/main" id="{00000000-0008-0000-0300-00000A000000}"/>
                    </a:ext>
                  </a:extLst>
                </xdr:cNvPr>
                <xdr:cNvSpPr>
                  <a:spLocks noChangeArrowheads="1"/>
                </xdr:cNvSpPr>
              </xdr:nvSpPr>
              <xdr:spPr bwMode="auto">
                <a:xfrm rot="5415894">
                  <a:off x="3345" y="3118"/>
                  <a:ext cx="1306" cy="840"/>
                </a:xfrm>
                <a:prstGeom prst="triangle">
                  <a:avLst>
                    <a:gd name="adj" fmla="val 50000"/>
                  </a:avLst>
                </a:prstGeom>
                <a:solidFill>
                  <a:srgbClr val="FFFF00"/>
                </a:solidFill>
                <a:ln w="9525">
                  <a:solidFill>
                    <a:srgbClr val="FFFF00"/>
                  </a:solidFill>
                  <a:miter lim="800000"/>
                  <a:headEnd/>
                  <a:tailEnd/>
                </a:ln>
              </xdr:spPr>
            </xdr:sp>
            <xdr:sp macro="" textlink="">
              <xdr:nvSpPr>
                <xdr:cNvPr id="11" name="Rectangle 7">
                  <a:extLst>
                    <a:ext uri="{FF2B5EF4-FFF2-40B4-BE49-F238E27FC236}">
                      <a16:creationId xmlns:a16="http://schemas.microsoft.com/office/drawing/2014/main" id="{00000000-0008-0000-0300-00000B000000}"/>
                    </a:ext>
                  </a:extLst>
                </xdr:cNvPr>
                <xdr:cNvSpPr>
                  <a:spLocks noChangeArrowheads="1"/>
                </xdr:cNvSpPr>
              </xdr:nvSpPr>
              <xdr:spPr bwMode="auto">
                <a:xfrm>
                  <a:off x="2738" y="2885"/>
                  <a:ext cx="840" cy="1304"/>
                </a:xfrm>
                <a:prstGeom prst="rect">
                  <a:avLst/>
                </a:prstGeom>
                <a:solidFill>
                  <a:srgbClr val="FFFFFF"/>
                </a:solidFill>
                <a:ln w="9525">
                  <a:solidFill>
                    <a:srgbClr val="969696"/>
                  </a:solidFill>
                  <a:miter lim="800000"/>
                  <a:headEnd/>
                  <a:tailEnd/>
                </a:ln>
              </xdr:spPr>
            </xdr:sp>
          </xdr:grpSp>
        </xdr:grpSp>
        <xdr:sp macro="" textlink="">
          <xdr:nvSpPr>
            <xdr:cNvPr id="6" name="WordArt 8">
              <a:extLst>
                <a:ext uri="{FF2B5EF4-FFF2-40B4-BE49-F238E27FC236}">
                  <a16:creationId xmlns:a16="http://schemas.microsoft.com/office/drawing/2014/main" id="{00000000-0008-0000-0300-000006000000}"/>
                </a:ext>
              </a:extLst>
            </xdr:cNvPr>
            <xdr:cNvSpPr>
              <a:spLocks noChangeArrowheads="1" noChangeShapeType="1" noTextEdit="1"/>
            </xdr:cNvSpPr>
          </xdr:nvSpPr>
          <xdr:spPr bwMode="auto">
            <a:xfrm>
              <a:off x="3338" y="3211"/>
              <a:ext cx="600" cy="652"/>
            </a:xfrm>
            <a:prstGeom prst="rect">
              <a:avLst/>
            </a:prstGeom>
            <a:extLst>
              <a:ext uri="{AF507438-7753-43E0-B8FC-AC1667EBCBE1}">
                <a14:hiddenEffects xmlns:a14="http://schemas.microsoft.com/office/drawing/2010/main">
                  <a:effectLst/>
                </a14:hiddenEffects>
              </a:ext>
            </a:extLst>
          </xdr:spPr>
          <xdr:txBody>
            <a:bodyPr wrap="none" fromWordArt="1">
              <a:prstTxWarp prst="textPlain">
                <a:avLst>
                  <a:gd name="adj" fmla="val 50000"/>
                </a:avLst>
              </a:prstTxWarp>
            </a:bodyPr>
            <a:lstStyle/>
            <a:p>
              <a:pPr algn="ctr" rtl="0">
                <a:buNone/>
              </a:pPr>
              <a:r>
                <a:rPr lang="pt-BR" sz="3600" kern="10" spc="-252">
                  <a:ln w="9525">
                    <a:solidFill>
                      <a:srgbClr val="0000FF"/>
                    </a:solidFill>
                    <a:round/>
                    <a:headEnd/>
                    <a:tailEnd/>
                  </a:ln>
                  <a:solidFill>
                    <a:srgbClr val="0000FF"/>
                  </a:solidFill>
                  <a:effectLst/>
                  <a:latin typeface="Arial Black"/>
                </a:rPr>
                <a:t>B</a:t>
              </a:r>
            </a:p>
          </xdr:txBody>
        </xdr:sp>
        <xdr:sp macro="" textlink="">
          <xdr:nvSpPr>
            <xdr:cNvPr id="7" name="WordArt 9">
              <a:extLst>
                <a:ext uri="{FF2B5EF4-FFF2-40B4-BE49-F238E27FC236}">
                  <a16:creationId xmlns:a16="http://schemas.microsoft.com/office/drawing/2014/main" id="{00000000-0008-0000-0300-000007000000}"/>
                </a:ext>
              </a:extLst>
            </xdr:cNvPr>
            <xdr:cNvSpPr>
              <a:spLocks noChangeArrowheads="1" noChangeShapeType="1" noTextEdit="1"/>
            </xdr:cNvSpPr>
          </xdr:nvSpPr>
          <xdr:spPr bwMode="auto">
            <a:xfrm>
              <a:off x="2738" y="3211"/>
              <a:ext cx="600" cy="652"/>
            </a:xfrm>
            <a:prstGeom prst="rect">
              <a:avLst/>
            </a:prstGeom>
            <a:extLst>
              <a:ext uri="{AF507438-7753-43E0-B8FC-AC1667EBCBE1}">
                <a14:hiddenEffects xmlns:a14="http://schemas.microsoft.com/office/drawing/2010/main">
                  <a:effectLst/>
                </a14:hiddenEffects>
              </a:ext>
            </a:extLst>
          </xdr:spPr>
          <xdr:txBody>
            <a:bodyPr wrap="none" fromWordArt="1">
              <a:prstTxWarp prst="textPlain">
                <a:avLst>
                  <a:gd name="adj" fmla="val 50000"/>
                </a:avLst>
              </a:prstTxWarp>
            </a:bodyPr>
            <a:lstStyle/>
            <a:p>
              <a:pPr algn="ctr" rtl="0">
                <a:buNone/>
              </a:pPr>
              <a:r>
                <a:rPr lang="pt-BR" sz="3600" kern="10" spc="-252">
                  <a:ln w="9525">
                    <a:solidFill>
                      <a:srgbClr val="0000FF"/>
                    </a:solidFill>
                    <a:round/>
                    <a:headEnd/>
                    <a:tailEnd/>
                  </a:ln>
                  <a:solidFill>
                    <a:srgbClr val="0000FF"/>
                  </a:solidFill>
                  <a:effectLst/>
                  <a:latin typeface="Arial Black"/>
                </a:rPr>
                <a:t>N</a:t>
              </a:r>
            </a:p>
          </xdr:txBody>
        </xdr:sp>
      </xdr:grpSp>
      <xdr:sp macro="" textlink="">
        <xdr:nvSpPr>
          <xdr:cNvPr id="4" name="Oval 10">
            <a:extLst>
              <a:ext uri="{FF2B5EF4-FFF2-40B4-BE49-F238E27FC236}">
                <a16:creationId xmlns:a16="http://schemas.microsoft.com/office/drawing/2014/main" id="{00000000-0008-0000-0300-000004000000}"/>
              </a:ext>
            </a:extLst>
          </xdr:cNvPr>
          <xdr:cNvSpPr>
            <a:spLocks noChangeArrowheads="1"/>
          </xdr:cNvSpPr>
        </xdr:nvSpPr>
        <xdr:spPr bwMode="auto">
          <a:xfrm rot="-5278155">
            <a:off x="2694" y="1133"/>
            <a:ext cx="326" cy="326"/>
          </a:xfrm>
          <a:prstGeom prst="ellipse">
            <a:avLst/>
          </a:prstGeom>
          <a:solidFill>
            <a:srgbClr val="FF0000"/>
          </a:solidFill>
          <a:ln w="9525">
            <a:solidFill>
              <a:srgbClr val="FF0000"/>
            </a:solidFill>
            <a:round/>
            <a:headEnd/>
            <a:tailEnd/>
          </a:ln>
        </xdr:spPr>
      </xdr:sp>
    </xdr:grpSp>
    <xdr:clientData/>
  </xdr:twoCellAnchor>
  <xdr:twoCellAnchor>
    <xdr:from>
      <xdr:col>16</xdr:col>
      <xdr:colOff>179070</xdr:colOff>
      <xdr:row>1</xdr:row>
      <xdr:rowOff>112395</xdr:rowOff>
    </xdr:from>
    <xdr:to>
      <xdr:col>23</xdr:col>
      <xdr:colOff>95250</xdr:colOff>
      <xdr:row>2</xdr:row>
      <xdr:rowOff>557073</xdr:rowOff>
    </xdr:to>
    <xdr:sp macro="" textlink="">
      <xdr:nvSpPr>
        <xdr:cNvPr id="12" name="Texto Explicativo em Seta para a Esquerda 11">
          <a:extLst>
            <a:ext uri="{FF2B5EF4-FFF2-40B4-BE49-F238E27FC236}">
              <a16:creationId xmlns:a16="http://schemas.microsoft.com/office/drawing/2014/main" id="{80B8910F-FB80-429F-A05F-2FE54003606C}"/>
            </a:ext>
          </a:extLst>
        </xdr:cNvPr>
        <xdr:cNvSpPr/>
      </xdr:nvSpPr>
      <xdr:spPr>
        <a:xfrm>
          <a:off x="9199245" y="179070"/>
          <a:ext cx="4459605" cy="1140003"/>
        </a:xfrm>
        <a:prstGeom prst="leftArrowCallout">
          <a:avLst>
            <a:gd name="adj1" fmla="val 25000"/>
            <a:gd name="adj2" fmla="val 25000"/>
            <a:gd name="adj3" fmla="val 25000"/>
            <a:gd name="adj4" fmla="val 80766"/>
          </a:avLst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lang="pt-BR" sz="1100"/>
            <a:t>ESTA ABA SERVE APENAS PARA IMPRIMIR</a:t>
          </a:r>
          <a:r>
            <a:rPr lang="pt-BR" sz="1100" baseline="0"/>
            <a:t> AS LISTAS A SEREM COLOCADAS NO PAINEL. </a:t>
          </a:r>
        </a:p>
        <a:p>
          <a:pPr algn="l"/>
          <a:r>
            <a:rPr lang="pt-BR" sz="1100" baseline="0"/>
            <a:t>ORDENAR "CÓDIGO" E DEPOIS POR "ENTIDADE".</a:t>
          </a:r>
        </a:p>
        <a:p>
          <a:pPr algn="l"/>
          <a:endParaRPr lang="pt-BR" sz="1100" baseline="0"/>
        </a:p>
        <a:p>
          <a:pPr algn="l"/>
          <a:r>
            <a:rPr lang="pt-BR" sz="1100" baseline="0"/>
            <a:t>FILTRAR A ENTIDADE E IMPRIMIR VISÍVEL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47</xdr:col>
      <xdr:colOff>503465</xdr:colOff>
      <xdr:row>2</xdr:row>
      <xdr:rowOff>122464</xdr:rowOff>
    </xdr:from>
    <xdr:to>
      <xdr:col>55</xdr:col>
      <xdr:colOff>173355</xdr:colOff>
      <xdr:row>7</xdr:row>
      <xdr:rowOff>37824</xdr:rowOff>
    </xdr:to>
    <xdr:sp macro="" textlink="">
      <xdr:nvSpPr>
        <xdr:cNvPr id="2" name="Texto Explicativo em Seta para a Esquerda 11">
          <a:extLst>
            <a:ext uri="{FF2B5EF4-FFF2-40B4-BE49-F238E27FC236}">
              <a16:creationId xmlns:a16="http://schemas.microsoft.com/office/drawing/2014/main" id="{1EBFE2E2-270C-499F-B18F-D97F1B125FAC}"/>
            </a:ext>
          </a:extLst>
        </xdr:cNvPr>
        <xdr:cNvSpPr/>
      </xdr:nvSpPr>
      <xdr:spPr>
        <a:xfrm>
          <a:off x="21880286" y="802821"/>
          <a:ext cx="4459605" cy="1140003"/>
        </a:xfrm>
        <a:prstGeom prst="leftArrowCallout">
          <a:avLst>
            <a:gd name="adj1" fmla="val 25000"/>
            <a:gd name="adj2" fmla="val 25000"/>
            <a:gd name="adj3" fmla="val 25000"/>
            <a:gd name="adj4" fmla="val 80766"/>
          </a:avLst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lang="pt-BR" sz="1100"/>
            <a:t>&gt; Copiar</a:t>
          </a:r>
          <a:r>
            <a:rPr lang="pt-BR" sz="1100" baseline="0"/>
            <a:t> a informação da coluna A-B-C-D da aba "GRUPOS".</a:t>
          </a:r>
        </a:p>
        <a:p>
          <a:pPr algn="l"/>
          <a:r>
            <a:rPr lang="pt-BR" sz="1100" baseline="0"/>
            <a:t>(copiar e colar valor)</a:t>
          </a:r>
        </a:p>
        <a:p>
          <a:pPr algn="l"/>
          <a:endParaRPr lang="pt-BR" sz="1100" baseline="0"/>
        </a:p>
        <a:p>
          <a:pPr algn="l"/>
          <a:r>
            <a:rPr lang="pt-BR" sz="1100" baseline="0"/>
            <a:t>&gt; garantir que todas as linhas possuem fórmulas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47</xdr:col>
      <xdr:colOff>503465</xdr:colOff>
      <xdr:row>2</xdr:row>
      <xdr:rowOff>122464</xdr:rowOff>
    </xdr:from>
    <xdr:to>
      <xdr:col>55</xdr:col>
      <xdr:colOff>173355</xdr:colOff>
      <xdr:row>7</xdr:row>
      <xdr:rowOff>37824</xdr:rowOff>
    </xdr:to>
    <xdr:sp macro="" textlink="">
      <xdr:nvSpPr>
        <xdr:cNvPr id="2" name="Texto Explicativo em Seta para a Esquerda 11">
          <a:extLst>
            <a:ext uri="{FF2B5EF4-FFF2-40B4-BE49-F238E27FC236}">
              <a16:creationId xmlns:a16="http://schemas.microsoft.com/office/drawing/2014/main" id="{702EA179-C448-4128-841B-B807E6585BFA}"/>
            </a:ext>
          </a:extLst>
        </xdr:cNvPr>
        <xdr:cNvSpPr/>
      </xdr:nvSpPr>
      <xdr:spPr>
        <a:xfrm>
          <a:off x="18439040" y="666750"/>
          <a:ext cx="4470490" cy="0"/>
        </a:xfrm>
        <a:prstGeom prst="leftArrowCallout">
          <a:avLst>
            <a:gd name="adj1" fmla="val 25000"/>
            <a:gd name="adj2" fmla="val 25000"/>
            <a:gd name="adj3" fmla="val 25000"/>
            <a:gd name="adj4" fmla="val 80766"/>
          </a:avLst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lang="pt-BR" sz="1100"/>
            <a:t>&gt; Copiar</a:t>
          </a:r>
          <a:r>
            <a:rPr lang="pt-BR" sz="1100" baseline="0"/>
            <a:t> a informação da coluna A-B-C-D da aba "GRUPOS".</a:t>
          </a:r>
        </a:p>
        <a:p>
          <a:pPr algn="l"/>
          <a:r>
            <a:rPr lang="pt-BR" sz="1100" baseline="0"/>
            <a:t>(copiar e colar valor)</a:t>
          </a:r>
        </a:p>
        <a:p>
          <a:pPr algn="l"/>
          <a:endParaRPr lang="pt-BR" sz="1100" baseline="0"/>
        </a:p>
        <a:p>
          <a:pPr algn="l"/>
          <a:r>
            <a:rPr lang="pt-BR" sz="1100" baseline="0"/>
            <a:t>&gt; garantir que todas as linhas possuem fórmulas</a:t>
          </a: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manda Suguihara" refreshedDate="46072.461233333335" createdVersion="7" refreshedVersion="7" minRefreshableVersion="3" recordCount="48" xr:uid="{A794847E-0AF9-429A-9D4A-A0790639B452}">
  <cacheSource type="worksheet">
    <worksheetSource ref="O2:Q50" sheet="CABEÇAS"/>
  </cacheSource>
  <cacheFields count="3">
    <cacheField name="Num" numFmtId="0">
      <sharedItems count="48">
        <s v="878"/>
        <s v="860"/>
        <s v="131"/>
        <s v="671"/>
        <s v="929"/>
        <s v="216"/>
        <s v="756"/>
        <s v="617"/>
        <s v="626"/>
        <s v="552"/>
        <s v="375"/>
        <s v="842"/>
        <s v="170"/>
        <s v="733"/>
        <s v="030"/>
        <s v="951"/>
        <s v="292"/>
        <s v="786"/>
        <s v="952"/>
        <s v="847"/>
        <s v="636"/>
        <s v="785"/>
        <s v="555"/>
        <s v="865"/>
        <s v="506"/>
        <s v="587"/>
        <s v="888"/>
        <s v="801"/>
        <s v="296"/>
        <s v="990"/>
        <s v="933"/>
        <s v="250"/>
        <s v="848"/>
        <s v="811"/>
        <s v="609"/>
        <s v="248"/>
        <s v="975"/>
        <s v="900"/>
        <s v="539"/>
        <s v="480"/>
        <s v="781"/>
        <s v="537"/>
        <s v="976"/>
        <s v="600"/>
        <s v="954"/>
        <s v="479"/>
        <s v="672"/>
        <s v="768"/>
      </sharedItems>
    </cacheField>
    <cacheField name="Cat" numFmtId="0">
      <sharedItems count="5">
        <s v="EX"/>
        <s v="A"/>
        <s v="B"/>
        <s v="C"/>
        <e v="#N/A"/>
      </sharedItems>
    </cacheField>
    <cacheField name="x" numFmtId="0">
      <sharedItems count="22">
        <s v="878"/>
        <s v="860"/>
        <e v="#N/A"/>
        <s v="216"/>
        <s v="626"/>
        <s v="552"/>
        <s v="842"/>
        <s v="733"/>
        <s v="951"/>
        <s v="292"/>
        <s v="952"/>
        <s v="847"/>
        <s v="587"/>
        <s v="801"/>
        <s v="296"/>
        <s v="848"/>
        <s v="811"/>
        <s v="609"/>
        <s v="900"/>
        <s v="539"/>
        <s v="781"/>
        <s v="976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manda Suguihara" refreshedDate="46075.56056435185" createdVersion="7" refreshedVersion="7" minRefreshableVersion="3" recordCount="197" xr:uid="{FB544A71-EB81-4E41-86FF-D091F0EE1D62}">
  <cacheSource type="worksheet">
    <worksheetSource name="Tabela1"/>
  </cacheSource>
  <cacheFields count="41">
    <cacheField name="C.A." numFmtId="0">
      <sharedItems count="249">
        <s v="951"/>
        <s v="878"/>
        <s v="366"/>
        <s v="889"/>
        <s v="131"/>
        <s v="216"/>
        <s v="800"/>
        <s v="847"/>
        <s v="952"/>
        <s v="434"/>
        <s v="170"/>
        <s v="626"/>
        <s v="892"/>
        <s v="552"/>
        <s v="292"/>
        <s v="478"/>
        <s v="177"/>
        <s v="271"/>
        <s v="719"/>
        <s v="178"/>
        <s v="855"/>
        <s v="929"/>
        <s v="671"/>
        <s v="342"/>
        <s v="991"/>
        <s v="511"/>
        <s v="437"/>
        <s v="489"/>
        <s v="983"/>
        <s v="620"/>
        <s v="733"/>
        <s v="842"/>
        <s v="990"/>
        <s v="201"/>
        <s v="635"/>
        <s v="637"/>
        <s v="860"/>
        <s v="786"/>
        <s v="811"/>
        <s v="553"/>
        <s v="914"/>
        <s v="873"/>
        <s v="375"/>
        <s v="535"/>
        <s v="756"/>
        <s v="676"/>
        <s v="479"/>
        <s v="781"/>
        <s v="894"/>
        <s v="572"/>
        <s v="480"/>
        <s v="825"/>
        <s v="513"/>
        <s v="617"/>
        <s v="805"/>
        <s v="656"/>
        <s v="736"/>
        <s v="215"/>
        <s v="411"/>
        <s v="884"/>
        <s v="780"/>
        <s v="875"/>
        <s v="624"/>
        <s v="903"/>
        <s v="887"/>
        <s v="030"/>
        <s v="803"/>
        <s v="512"/>
        <s v="907"/>
        <s v="108"/>
        <s v="582"/>
        <s v="395"/>
        <s v="670"/>
        <s v="203"/>
        <s v="836"/>
        <s v="118"/>
        <s v="793"/>
        <s v="784"/>
        <s v="850"/>
        <s v="843"/>
        <s v="677"/>
        <s v="578"/>
        <s v="453"/>
        <s v="895"/>
        <s v="539"/>
        <s v="604"/>
        <s v="697"/>
        <s v="653"/>
        <s v="976"/>
        <s v="899"/>
        <s v="859"/>
        <s v="715"/>
        <s v="549"/>
        <s v="473"/>
        <s v="728"/>
        <s v="017"/>
        <s v="335"/>
        <s v="636"/>
        <s v="555"/>
        <s v="320"/>
        <s v="427"/>
        <s v="643"/>
        <s v="834"/>
        <s v="472"/>
        <s v="256"/>
        <s v="785"/>
        <s v="587"/>
        <s v="888"/>
        <s v="073"/>
        <s v="347"/>
        <s v="993"/>
        <s v="647"/>
        <s v="308"/>
        <s v="267"/>
        <s v="249"/>
        <s v="768"/>
        <s v="002"/>
        <s v="176"/>
        <s v="152"/>
        <s v="848"/>
        <s v="835"/>
        <s v="801"/>
        <s v="691"/>
        <s v="250"/>
        <s v="814"/>
        <s v="709"/>
        <s v="764"/>
        <s v="977"/>
        <s v="749"/>
        <s v="711"/>
        <s v="699"/>
        <s v="798"/>
        <s v="609"/>
        <s v="410"/>
        <s v="162"/>
        <s v="794"/>
        <s v="831"/>
        <s v="900"/>
        <s v="522"/>
        <s v="698"/>
        <s v="550"/>
        <s v="652"/>
        <s v="642"/>
        <s v="693"/>
        <s v="735"/>
        <s v="891"/>
        <s v="958"/>
        <s v="540"/>
        <s v="523"/>
        <s v="725"/>
        <s v="646"/>
        <s v="621"/>
        <s v="744"/>
        <s v="941"/>
        <s v="782"/>
        <s v="248"/>
        <s v="815"/>
        <s v="129"/>
        <s v="707"/>
        <s v="526"/>
        <s v="506"/>
        <s v="446"/>
        <s v="607"/>
        <s v="955"/>
        <s v="917"/>
        <s v="696"/>
        <s v="795"/>
        <s v="605"/>
        <s v="665"/>
        <s v="820"/>
        <s v="853"/>
        <s v="398"/>
        <s v="463"/>
        <s v="273"/>
        <s v="763"/>
        <s v="943"/>
        <s v="769"/>
        <s v="169"/>
        <s v="167"/>
        <s v="714"/>
        <s v="495"/>
        <s v="716"/>
        <s v="467"/>
        <s v="986"/>
        <s v="068"/>
        <s v="296"/>
        <s v="533"/>
        <s v="673"/>
        <s v="757"/>
        <s v="706"/>
        <s v="270"/>
        <s v="012"/>
        <s v="896"/>
        <s v="406"/>
        <s v="898"/>
        <s v="532"/>
        <s v="978"/>
        <s v="619" u="1"/>
        <s v="638" u="1"/>
        <s v="675" u="1"/>
        <s v="527" u="1"/>
        <s v="911" u="1"/>
        <s v="322" u="1"/>
        <s v="565" u="1"/>
        <s v="306" u="1"/>
        <s v="933" u="1"/>
        <s v="840" u="1"/>
        <s v="326" u="1"/>
        <s v="971" u="1"/>
        <s v="382" u="1"/>
        <s v="935" u="1"/>
        <s v="954" u="1"/>
        <s v="141" u="1"/>
        <s v="600" u="1"/>
        <s v="918" u="1"/>
        <s v="862" u="1"/>
        <s v="881" u="1"/>
        <s v="826" u="1"/>
        <s v="975" u="1"/>
        <s v="882" u="1"/>
        <s v="163" u="1"/>
        <s v="734" u="1"/>
        <s v="829" u="1"/>
        <s v="885" u="1"/>
        <s v="979" u="1"/>
        <s v="278" u="1"/>
        <s v="737" u="1"/>
        <s v="886" u="1"/>
        <s v="462" u="1"/>
        <s v="537" u="1"/>
        <s v="481" u="1"/>
        <s v="593" u="1"/>
        <s v="669" u="1"/>
        <s v="904" u="1"/>
        <s v="464" u="1"/>
        <s v="923" u="1"/>
        <s v="466" u="1"/>
        <s v="813" u="1"/>
        <s v="908" u="1"/>
        <s v="722" u="1"/>
        <s v="856" u="1"/>
        <s v="155" u="1"/>
        <s v="521" u="1"/>
        <s v="615" u="1"/>
        <s v="876" u="1"/>
        <s v="616" u="1"/>
        <s v="690" u="1"/>
        <s v="672" u="1"/>
        <s v="561" u="1"/>
      </sharedItems>
    </cacheField>
    <cacheField name="grp" numFmtId="0">
      <sharedItems/>
    </cacheField>
    <cacheField name="cmp" numFmtId="0">
      <sharedItems/>
    </cacheField>
    <cacheField name="pst" numFmtId="0">
      <sharedItems/>
    </cacheField>
    <cacheField name="SOBRENOME" numFmtId="0">
      <sharedItems count="188">
        <s v="YOSHIDA"/>
        <s v="TANIGUTI"/>
        <s v="KOJA"/>
        <s v="BAPTISTA"/>
        <s v="IBUSUKI"/>
        <s v="ADATI"/>
        <s v="FIUZA DE OLIVEIRA"/>
        <s v="KANOMATA"/>
        <s v="HAYASI ARIMORI"/>
        <s v="KATO"/>
        <s v="YAMAKAWA"/>
        <s v="SHIMURA"/>
        <s v="FERREIRA SOUTO"/>
        <s v="NISHIOKA"/>
        <s v="OKADA"/>
        <s v="HIGUCHI"/>
        <s v="KAWAKAMI"/>
        <s v="WATANABE"/>
        <s v="AZEVEDO"/>
        <s v="YAMANO"/>
        <s v="MATSUMOTO"/>
        <s v="OKAWARA"/>
        <s v="TOBIMATSU"/>
        <s v="KANAI"/>
        <s v="DE MATOS"/>
        <s v="SACAMOTO"/>
        <s v="TOGO"/>
        <s v="OSAKO"/>
        <s v="OGATA"/>
        <s v="T. NISHIKAWA"/>
        <s v="CYRINEO"/>
        <s v="MASUDA"/>
        <s v="BABATA"/>
        <s v="RIBEIRO DE SOUZA"/>
        <s v="MORI"/>
        <s v="KAMIMURA"/>
        <s v="SATAKE"/>
        <s v="TSUTSUMI"/>
        <s v="ODA"/>
        <s v="M. TANIGUTI"/>
        <s v="ASHITANI"/>
        <s v="TABATA"/>
        <s v="SATO"/>
        <s v="NAKAGAWA"/>
        <s v="TAKANO"/>
        <s v="SIGAKI HIGUCHI"/>
        <s v="TIZUKA"/>
        <s v="DOKAN"/>
        <s v="SUZUKI KANOMATA"/>
        <s v="MORISHITA"/>
        <s v="ANTUNES DE SOUZA"/>
        <s v="ITO"/>
        <s v="SATO YOSHINO"/>
        <s v="KODA "/>
        <s v="TOMITA"/>
        <s v="KAWASAKA"/>
        <s v="YOKOYAMA"/>
        <s v="NAGATA"/>
        <s v="A. GOMES"/>
        <s v="FUGIKAWA"/>
        <s v="IWANAGA"/>
        <s v="MATSUMURA"/>
        <s v="MUKAI"/>
        <s v="KAWANO"/>
        <s v="TAKEYA"/>
        <s v="UEMURA"/>
        <s v="FUKUZAWA"/>
        <s v="NAKAMURA"/>
        <s v="MINAMI"/>
        <s v="OSHIRO"/>
        <s v="CICERI"/>
        <s v="KANASHIRO"/>
        <s v="TAKAHASHI"/>
        <s v="SHINOZAKI"/>
        <s v="TOYONAGA"/>
        <s v="NICIHOKA"/>
        <s v="P. DA S. DE OLIVEIRA"/>
        <s v="YADOYA"/>
        <s v="TAKAMUNE"/>
        <s v="MAEDA"/>
        <s v="KAWABATA"/>
        <s v="NAKANO"/>
        <s v="DOS SANTOS LUZ LIMA"/>
        <s v="SHIMOYAMA"/>
        <s v="KITANO"/>
        <s v="CASSIMIRO"/>
        <s v="SIQUEIRA OLIVEIRA"/>
        <s v="WAKABAYASHI"/>
        <s v="HORITA"/>
        <s v="GUNJI"/>
        <s v="MORIYA"/>
        <s v="I. YOKOYAMA"/>
        <s v="ABEMATSU"/>
        <s v="YOKOTI"/>
        <s v="UEYAMA"/>
        <s v="NISHIMURA"/>
        <s v="SAITO"/>
        <s v="SHAKUDA"/>
        <s v="SHIRAHATA"/>
        <s v="NOZAWA"/>
        <s v="KOMOTO SATAKE"/>
        <s v="HIRATA"/>
        <s v="OSADA"/>
        <s v="MADUREIRA"/>
        <s v="ISHIHARA"/>
        <s v="DE ARAUJO A. GOMES"/>
        <s v="HIRANO"/>
        <s v="MISOBUSHI"/>
        <s v="ARIKI"/>
        <s v="NAKASHIMA"/>
        <s v="YOSHINO"/>
        <s v="KANEGANE"/>
        <s v="YAMATO"/>
        <s v="HARA TABATA"/>
        <s v="HAYAKAWA"/>
        <s v="PEREIRA T. MACHADO"/>
        <s v="BARBOSA DE LIMA"/>
        <s v="LAFAIETE"/>
        <s v="NUNES"/>
        <s v="ANZAI"/>
        <s v="KUNII"/>
        <s v="OKUYAMA"/>
        <s v="KUADA"/>
        <s v="IWAMOTO HIRAKAWA"/>
        <s v="KIYOHARA"/>
        <s v="ABE"/>
        <s v="ISSHIKI"/>
        <s v="SAKAGUTI KAWANAKA"/>
        <s v="M. SILVA YADOYA"/>
        <s v="UTSUMI"/>
        <s v="RIBEIRO"/>
        <s v="YAMADA"/>
        <s v="MURAKAMI DOKAN"/>
        <s v="ISHII"/>
        <s v="ANTAL MASUDA"/>
        <s v="HASOBE"/>
        <s v="SOTOTUKA"/>
        <s v="SILVA"/>
        <s v="MARTINS DE MELLO"/>
        <s v="SHIMANOE"/>
        <s v="KUSANO"/>
        <s v="TSUDA"/>
        <s v="NAGAE"/>
        <s v="OZAKI"/>
        <s v="UTSUNOMIYA"/>
        <s v="TANAKA"/>
        <s v="KADOWAKI"/>
        <s v="VIDAL BARRETO"/>
        <s v="HIRAKAWA"/>
        <s v="SHIMIZU"/>
        <s v="CUKAUSKAS"/>
        <s v="VALERO ARIAS"/>
        <s v="FREITAS MENDES"/>
        <s v="KANDA"/>
        <s v="TANIGUTHI" u="1"/>
        <s v="HASHIMOTO" u="1"/>
        <s v="TANIGUCHI" u="1"/>
        <s v="OKAMOTO SEKITA" u="1"/>
        <s v="DE MELO DE JESUS" u="1"/>
        <s v="DE SANTANA CASSIMIRO" u="1"/>
        <s v="SATO ARAUJO" u="1"/>
        <s v="YAMADA AYKAWA" u="1"/>
        <s v="COGA" u="1"/>
        <s v="HORIUCHI" u="1"/>
        <s v="KUDO" u="1"/>
        <s v="KONDO" u="1"/>
        <s v="HIDAKA" u="1"/>
        <s v="TOMABECHI" u="1"/>
        <s v="SEI  ISHII" u="1"/>
        <s v="KODAMA" u="1"/>
        <s v="TAMURA" u="1"/>
        <s v="AKITA" u="1"/>
        <s v="AMORIM ARAUJO" u="1"/>
        <s v="MARUYA" u="1"/>
        <s v="HASHIZUME" u="1"/>
        <s v="HAGUIMOTO" u="1"/>
        <s v="SAKATA" u="1"/>
        <s v="DOS SANTOS" u="1"/>
        <s v="OGAWA" u="1"/>
        <s v="MORITA" u="1"/>
        <s v="TOYAMA" u="1"/>
        <s v="ITAGAKI" u="1"/>
        <s v="MAEMURA" u="1"/>
        <s v="TAMAI" u="1"/>
        <s v="AYKAWA" u="1"/>
        <s v="KAWASOME" u="1"/>
        <s v="NISHIJIMA" u="1"/>
        <s v="NISHIWAKI" u="1"/>
      </sharedItems>
    </cacheField>
    <cacheField name="MONE" numFmtId="0">
      <sharedItems count="221">
        <s v="AKIMITSU"/>
        <s v="PAULO HIDEAKI"/>
        <s v="T.EDISON"/>
        <s v="LUIZ CARLOS"/>
        <s v="FUMIYOSHI"/>
        <s v="MARCIO SHIGUEO"/>
        <s v="IVAN"/>
        <s v="KOKI"/>
        <s v="IZAURA KAZUE"/>
        <s v="MASSAKAZU"/>
        <s v="YOCHINOBU"/>
        <s v="ALICE MIWAKO"/>
        <s v="JOVENILIO"/>
        <s v="LAYUDO"/>
        <s v="OLIMPIO"/>
        <s v="ARTUR KEN"/>
        <s v="LIKA"/>
        <s v="HIROMI"/>
        <s v="IDELSON"/>
        <s v="TETSUSHI"/>
        <s v="MASSAKATSU"/>
        <s v="ALESSANDRA A."/>
        <s v="TOSHIO"/>
        <s v="SHINYA"/>
        <s v="MICHIO"/>
        <s v="VANETE CLARO"/>
        <s v="MORIO"/>
        <s v="NARIKO"/>
        <s v="SERGIO"/>
        <s v="NELSON"/>
        <s v="EMILIA"/>
        <s v="RUI"/>
        <s v="JORGE"/>
        <s v="TERUO"/>
        <s v="JORGE TOSHIO"/>
        <s v="TANIA DE FATIMA"/>
        <s v="TORAO"/>
        <s v="PAULO Y."/>
        <s v="MARIO KANEYUKI"/>
        <s v="HIROSHI"/>
        <s v="TOMIKO"/>
        <s v="MARINA JUNKO"/>
        <s v="J. JORGE"/>
        <s v="TADATAKA"/>
        <s v="PAULO YUKIHARU"/>
        <s v="SUMIRE"/>
        <s v="EDSON ATUSHI"/>
        <s v="MARIO"/>
        <s v="MARIA"/>
        <s v="ELZA FARUYO"/>
        <s v="LOURDES YASSUKO"/>
        <s v="NOBUKI"/>
        <s v="SACHIKO"/>
        <s v="CARLOS EIITI"/>
        <s v="ELENA TIKA"/>
        <s v="MASAHARU"/>
        <s v="BRUNO RAFAEL"/>
        <s v="MINORU"/>
        <s v="MARLI"/>
        <s v="MASAO"/>
        <s v="LUIZ"/>
        <s v="M. INES KINUKO"/>
        <s v="AROLDO KOJI"/>
        <s v="CLAUDEMIR"/>
        <s v="WATARU"/>
        <s v="ERNESTO T."/>
        <s v="TERUAKI"/>
        <s v="MASAAKI"/>
        <s v="KIYOKO"/>
        <s v="JUNKO"/>
        <s v="LUCIA"/>
        <s v="AKIRA"/>
        <s v="EDSON"/>
        <s v="YOSHIO"/>
        <s v="TEREZA"/>
        <s v="TADAHIRO"/>
        <s v="TSUTOMU"/>
        <s v="MARIO VANDER"/>
        <s v="TERUMI APARECIDO"/>
        <s v="EDSON SHOJI"/>
        <s v="TERUMI"/>
        <s v="SEIJIN"/>
        <s v="LUCIA MIEKO"/>
        <s v="MARIA APARECIDA"/>
        <s v="KITARO"/>
        <s v="ATSUSHI"/>
        <s v="SADAO"/>
        <s v="YOSHITAKA"/>
        <s v="EURICO MINORU"/>
        <s v="ALLAN YUJI"/>
        <s v="TAKAO"/>
        <s v="RUBENS SHOZI"/>
        <s v="LUCILENA"/>
        <s v="KAZUKO"/>
        <s v="KAZUO"/>
        <s v="HELVECIO"/>
        <s v="KOITI"/>
        <s v="SETSUOMI"/>
        <s v="PAULO"/>
        <s v="MARIA LUCIA"/>
        <s v="YASUGI"/>
        <s v="JUSCELINO"/>
        <s v="ELISA MASSAE"/>
        <s v="YASUO"/>
        <s v="TIZUKO"/>
        <s v="KATSUYUKI"/>
        <s v="HIROYUKI"/>
        <s v="MARIA KIYOKO"/>
        <s v="MITIKO"/>
        <s v="NOBUO"/>
        <s v="SETSUKO"/>
        <s v="MIYOKO"/>
        <s v="MAKOTO"/>
        <s v="CARLOS MASAYUKI"/>
        <s v="ROSA"/>
        <s v="TOSHIE"/>
        <s v="IRINEU YASSAYUKI"/>
        <s v="ASAO"/>
        <s v="EMILIA TERUKO"/>
        <s v="CESAR AUGUSTO"/>
        <s v="HILTON HARUAKI"/>
        <s v="ROSIMAR"/>
        <s v="KAZUNORI"/>
        <s v="ELENA"/>
        <s v="ARMANDO KOMI"/>
        <s v="TERESA HIROKO"/>
        <s v="MITSUKO"/>
        <s v="GUIDO YOSHIAKI"/>
        <s v="YOSHIE"/>
        <s v="EDUARDO HIROSHI"/>
        <s v="MARIO KAZUNORI"/>
        <s v="ROSA HIDEKO"/>
        <s v="YOLANDO TOSHIO"/>
        <s v="EIKO"/>
        <s v="KATUMI"/>
        <s v="MARIA DO SOCORRO"/>
        <s v="JOSE HILTON"/>
        <s v="CELSO APARECIDO"/>
        <s v="MARIA HELENA"/>
        <s v="MAKICO"/>
        <s v="EMIKO"/>
        <s v="SEISHI"/>
        <s v="MEGUMI"/>
        <s v="NOBORU"/>
        <s v="KESAO"/>
        <s v="TEREZINHA ARICO"/>
        <s v="NORIE"/>
        <s v="EMI KAWAKAMI"/>
        <s v="IKUO"/>
        <s v="MASARU"/>
        <s v="YOUKO"/>
        <s v="ROSILEIDE"/>
        <s v="LUIZA"/>
        <s v="TETSUO"/>
        <s v="JORGE LUIZ"/>
        <s v="NEWTON KAZUO"/>
        <s v="RUMI"/>
        <s v="HISANOBU"/>
        <s v="TADASHI"/>
        <s v="RODRIGO YUJI"/>
        <s v="MIEKO"/>
        <s v="MASSAHIKO"/>
        <s v="MANOEL"/>
        <s v="YURIKO"/>
        <s v="VANESSA"/>
        <s v="PAULO MASSATO"/>
        <s v="JULIA  KIEKO"/>
        <s v="MILTON"/>
        <s v="YUKIO"/>
        <s v="TAKAAKI"/>
        <s v="SUELY"/>
        <s v="MARIA VALDICE"/>
        <s v="ISAO"/>
        <s v="ASSAMI"/>
        <s v="HIDEO"/>
        <s v="ADELIA"/>
        <s v="CARMEN"/>
        <s v="BENEDITO"/>
        <s v="EMILIA YURIKO" u="1"/>
        <s v="AKIKO" u="1"/>
        <s v="CRISTINA KEIKO" u="1"/>
        <s v="ROSA LHOKO" u="1"/>
        <s v="TAKESHI" u="1"/>
        <s v="EDUARDO KIYOSHI" u="1"/>
        <s v="MINAYUKI" u="1"/>
        <s v="BRUNO" u="1"/>
        <s v="MIDORI" u="1"/>
        <s v="TERUKO" u="1"/>
        <s v="FUMIE" u="1"/>
        <s v="MITSUHIRO" u="1"/>
        <s v="PEDRO KUNIHIRO" u="1"/>
        <s v="IROKO" u="1"/>
        <s v="ALICE Y." u="1"/>
        <s v="MARINA" u="1"/>
        <s v="ROBERTO" u="1"/>
        <s v="KUNIAKI" u="1"/>
        <s v="DAVID" u="1"/>
        <s v="SIMONE" u="1"/>
        <s v="SHIGETOMO" u="1"/>
        <s v="KIMIKO" u="1"/>
        <s v="IOSHISHIRO" u="1"/>
        <s v="WILSON ITIRO" u="1"/>
        <s v="ELAINE RODRIGUES" u="1"/>
        <s v="ARNALDO" u="1"/>
        <s v="ISABEL TIYOKO" u="1"/>
        <s v="ELZA MIYOKO" u="1"/>
        <s v="ISAURA" u="1"/>
        <s v="MERCIA KIMIE" u="1"/>
        <s v="MARINA YOSHIE" u="1"/>
        <s v="IKUKO" u="1"/>
        <s v="MINEKO" u="1"/>
        <s v="LUCIA HIROKO" u="1"/>
        <s v="MINEO" u="1"/>
        <s v="GERSON ARAUJO" u="1"/>
        <s v="MILTON NOBUHIRO" u="1"/>
        <s v="JULIO MAMORU" u="1"/>
        <s v="LUIZ YOSHIYASU" u="1"/>
        <s v="AKIO" u="1"/>
        <s v="ALICE" u="1"/>
        <s v="MARIO K." u="1"/>
        <s v="SHIGUEIKAZU" u="1"/>
      </sharedItems>
    </cacheField>
    <cacheField name="SEXO" numFmtId="0">
      <sharedItems count="2">
        <s v="M"/>
        <s v="F"/>
      </sharedItems>
    </cacheField>
    <cacheField name="Entid." numFmtId="0">
      <sharedItems/>
    </cacheField>
    <cacheField name="NASCIMENTO" numFmtId="14">
      <sharedItems containsDate="1" containsMixedTypes="1" minDate="1931-11-15T00:00:00" maxDate="2012-07-27T00:00:00"/>
    </cacheField>
    <cacheField name="H.C." numFmtId="0">
      <sharedItems containsSemiMixedTypes="0" containsString="0" containsNumber="1" containsInteger="1" minValue="0" maxValue="12"/>
    </cacheField>
    <cacheField name="CAT." numFmtId="0">
      <sharedItems count="4">
        <s v="EX"/>
        <s v="A"/>
        <s v="B"/>
        <s v="C"/>
      </sharedItems>
    </cacheField>
    <cacheField name="SENIOR" numFmtId="0">
      <sharedItems count="3">
        <s v="SR"/>
        <s v="NSR"/>
        <s v="MR"/>
      </sharedItems>
    </cacheField>
    <cacheField name="TAXA PG" numFmtId="0">
      <sharedItems/>
    </cacheField>
    <cacheField name="COM" numFmtId="0">
      <sharedItems/>
    </cacheField>
    <cacheField name="C1" numFmtId="0">
      <sharedItems containsSemiMixedTypes="0" containsString="0" containsNumber="1" containsInteger="1" minValue="46" maxValue="80"/>
    </cacheField>
    <cacheField name="C2" numFmtId="0">
      <sharedItems containsSemiMixedTypes="0" containsString="0" containsNumber="1" containsInteger="1" minValue="43" maxValue="73"/>
    </cacheField>
    <cacheField name="GROSS" numFmtId="0">
      <sharedItems containsSemiMixedTypes="0" containsString="0" containsNumber="1" containsInteger="1" minValue="94" maxValue="147"/>
    </cacheField>
    <cacheField name="HOLE-IN-ONE (CP1)" numFmtId="38">
      <sharedItems containsString="0" containsBlank="1" containsNumber="1" containsInteger="1" minValue="1" maxValue="17"/>
    </cacheField>
    <cacheField name="X" numFmtId="38">
      <sharedItems containsString="0" containsBlank="1" containsNumber="1" containsInteger="1" minValue="9" maxValue="9"/>
    </cacheField>
    <cacheField name="X2" numFmtId="38">
      <sharedItems containsNonDate="0" containsString="0" containsBlank="1"/>
    </cacheField>
    <cacheField name="X3" numFmtId="38">
      <sharedItems containsNonDate="0" containsString="0" containsBlank="1"/>
    </cacheField>
    <cacheField name="HOLE-IN-ONE (CP2)" numFmtId="38">
      <sharedItems containsString="0" containsBlank="1" containsNumber="1" containsInteger="1" minValue="1" maxValue="17"/>
    </cacheField>
    <cacheField name="X4" numFmtId="38">
      <sharedItems containsNonDate="0" containsString="0" containsBlank="1"/>
    </cacheField>
    <cacheField name="X5" numFmtId="38">
      <sharedItems containsNonDate="0" containsString="0" containsBlank="1"/>
    </cacheField>
    <cacheField name="X6" numFmtId="38">
      <sharedItems containsNonDate="0" containsString="0" containsBlank="1"/>
    </cacheField>
    <cacheField name="Campo 1" numFmtId="0">
      <sharedItems containsSemiMixedTypes="0" containsString="0" containsNumber="1" containsInteger="1" minValue="0" maxValue="26"/>
    </cacheField>
    <cacheField name="X7" numFmtId="0">
      <sharedItems containsSemiMixedTypes="0" containsString="0" containsNumber="1" containsInteger="1" minValue="0" maxValue="1"/>
    </cacheField>
    <cacheField name="X8" numFmtId="0">
      <sharedItems containsSemiMixedTypes="0" containsString="0" containsNumber="1" containsInteger="1" minValue="0" maxValue="0"/>
    </cacheField>
    <cacheField name="X9" numFmtId="0">
      <sharedItems containsSemiMixedTypes="0" containsString="0" containsNumber="1" containsInteger="1" minValue="0" maxValue="0"/>
    </cacheField>
    <cacheField name="Campo 2" numFmtId="0">
      <sharedItems containsSemiMixedTypes="0" containsString="0" containsNumber="1" containsInteger="1" minValue="0" maxValue="28"/>
    </cacheField>
    <cacheField name="X10" numFmtId="0">
      <sharedItems containsSemiMixedTypes="0" containsString="0" containsNumber="1" containsInteger="1" minValue="0" maxValue="0"/>
    </cacheField>
    <cacheField name="X11" numFmtId="0">
      <sharedItems containsSemiMixedTypes="0" containsString="0" containsNumber="1" containsInteger="1" minValue="0" maxValue="0"/>
    </cacheField>
    <cacheField name="X12" numFmtId="0">
      <sharedItems containsSemiMixedTypes="0" containsString="0" containsNumber="1" containsInteger="1" minValue="0" maxValue="0"/>
    </cacheField>
    <cacheField name="Hole" numFmtId="0">
      <sharedItems containsMixedTypes="1" containsNumber="1" containsInteger="1" minValue="3" maxValue="28"/>
    </cacheField>
    <cacheField name="NET" numFmtId="0">
      <sharedItems containsSemiMixedTypes="0" containsString="0" containsNumber="1" containsInteger="1" minValue="83" maxValue="123"/>
    </cacheField>
    <cacheField name="X13" numFmtId="14">
      <sharedItems containsDate="1" containsMixedTypes="1" minDate="1931-11-15T00:00:00" maxDate="2012-07-27T00:00:00"/>
    </cacheField>
    <cacheField name="X14" numFmtId="0">
      <sharedItems containsSemiMixedTypes="0" containsString="0" containsNumber="1" minValue="853.11997810299999" maxValue="906.00998202699998"/>
    </cacheField>
    <cacheField name="COLOCAÇÃO   GROSS" numFmtId="0">
      <sharedItems containsSemiMixedTypes="0" containsString="0" containsNumber="1" containsInteger="1" minValue="1" maxValue="197" count="197">
        <n v="1"/>
        <n v="2"/>
        <n v="3"/>
        <n v="4"/>
        <n v="5"/>
        <n v="6"/>
        <n v="7"/>
        <n v="8"/>
        <n v="9"/>
        <n v="10"/>
        <n v="11"/>
        <n v="12"/>
        <n v="13"/>
        <n v="14"/>
        <n v="15"/>
        <n v="16"/>
        <n v="17"/>
        <n v="18"/>
        <n v="19"/>
        <n v="20"/>
        <n v="21"/>
        <n v="22"/>
        <n v="23"/>
        <n v="24"/>
        <n v="25"/>
        <n v="26"/>
        <n v="27"/>
        <n v="28"/>
        <n v="29"/>
        <n v="30"/>
        <n v="31"/>
        <n v="32"/>
        <n v="33"/>
        <n v="34"/>
        <n v="35"/>
        <n v="36"/>
        <n v="37"/>
        <n v="38"/>
        <n v="39"/>
        <n v="40"/>
        <n v="41"/>
        <n v="42"/>
        <n v="43"/>
        <n v="44"/>
        <n v="45"/>
        <n v="46"/>
        <n v="47"/>
        <n v="48"/>
        <n v="49"/>
        <n v="50"/>
        <n v="51"/>
        <n v="52"/>
        <n v="53"/>
        <n v="54"/>
        <n v="55"/>
        <n v="56"/>
        <n v="57"/>
        <n v="58"/>
        <n v="59"/>
        <n v="60"/>
        <n v="61"/>
        <n v="62"/>
        <n v="63"/>
        <n v="64"/>
        <n v="65"/>
        <n v="66"/>
        <n v="67"/>
        <n v="68"/>
        <n v="69"/>
        <n v="70"/>
        <n v="71"/>
        <n v="72"/>
        <n v="73"/>
        <n v="74"/>
        <n v="75"/>
        <n v="76"/>
        <n v="77"/>
        <n v="78"/>
        <n v="79"/>
        <n v="80"/>
        <n v="81"/>
        <n v="82"/>
        <n v="83"/>
        <n v="84"/>
        <n v="85"/>
        <n v="86"/>
        <n v="87"/>
        <n v="88"/>
        <n v="89"/>
        <n v="90"/>
        <n v="91"/>
        <n v="92"/>
        <n v="93"/>
        <n v="94"/>
        <n v="95"/>
        <n v="96"/>
        <n v="97"/>
        <n v="98"/>
        <n v="99"/>
        <n v="100"/>
        <n v="101"/>
        <n v="102"/>
        <n v="103"/>
        <n v="104"/>
        <n v="105"/>
        <n v="106"/>
        <n v="107"/>
        <n v="108"/>
        <n v="109"/>
        <n v="110"/>
        <n v="111"/>
        <n v="112"/>
        <n v="113"/>
        <n v="114"/>
        <n v="115"/>
        <n v="116"/>
        <n v="117"/>
        <n v="118"/>
        <n v="119"/>
        <n v="120"/>
        <n v="121"/>
        <n v="122"/>
        <n v="123"/>
        <n v="124"/>
        <n v="125"/>
        <n v="126"/>
        <n v="127"/>
        <n v="128"/>
        <n v="129"/>
        <n v="130"/>
        <n v="131"/>
        <n v="132"/>
        <n v="133"/>
        <n v="134"/>
        <n v="135"/>
        <n v="136"/>
        <n v="137"/>
        <n v="138"/>
        <n v="139"/>
        <n v="140"/>
        <n v="141"/>
        <n v="142"/>
        <n v="143"/>
        <n v="144"/>
        <n v="145"/>
        <n v="146"/>
        <n v="147"/>
        <n v="148"/>
        <n v="149"/>
        <n v="150"/>
        <n v="151"/>
        <n v="152"/>
        <n v="153"/>
        <n v="154"/>
        <n v="155"/>
        <n v="156"/>
        <n v="157"/>
        <n v="158"/>
        <n v="159"/>
        <n v="160"/>
        <n v="161"/>
        <n v="162"/>
        <n v="163"/>
        <n v="164"/>
        <n v="165"/>
        <n v="166"/>
        <n v="167"/>
        <n v="168"/>
        <n v="169"/>
        <n v="170"/>
        <n v="171"/>
        <n v="172"/>
        <n v="173"/>
        <n v="174"/>
        <n v="175"/>
        <n v="176"/>
        <n v="177"/>
        <n v="178"/>
        <n v="179"/>
        <n v="180"/>
        <n v="181"/>
        <n v="182"/>
        <n v="183"/>
        <n v="184"/>
        <n v="185"/>
        <n v="186"/>
        <n v="187"/>
        <n v="188"/>
        <n v="189"/>
        <n v="190"/>
        <n v="191"/>
        <n v="192"/>
        <n v="193"/>
        <n v="194"/>
        <n v="195"/>
        <n v="196"/>
        <n v="197"/>
      </sharedItems>
    </cacheField>
    <cacheField name="X15" numFmtId="0">
      <sharedItems containsSemiMixedTypes="0" containsString="0" containsNumber="1" minValue="876.99979002999999" maxValue="917.04978081999991"/>
    </cacheField>
    <cacheField name="COLOCAÇÃO   NET" numFmtId="0">
      <sharedItems containsSemiMixedTypes="0" containsString="0" containsNumber="1" containsInteger="1" minValue="1" maxValue="197"/>
    </cacheField>
    <cacheField name="QTD. HOLE" numFmtId="0">
      <sharedItems containsMixedTypes="1" containsNumber="1" containsInteger="1" minValue="1" maxValue="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8">
  <r>
    <x v="0"/>
    <x v="0"/>
    <x v="0"/>
  </r>
  <r>
    <x v="1"/>
    <x v="0"/>
    <x v="1"/>
  </r>
  <r>
    <x v="2"/>
    <x v="1"/>
    <x v="2"/>
  </r>
  <r>
    <x v="3"/>
    <x v="0"/>
    <x v="2"/>
  </r>
  <r>
    <x v="4"/>
    <x v="0"/>
    <x v="2"/>
  </r>
  <r>
    <x v="5"/>
    <x v="0"/>
    <x v="3"/>
  </r>
  <r>
    <x v="6"/>
    <x v="1"/>
    <x v="2"/>
  </r>
  <r>
    <x v="7"/>
    <x v="1"/>
    <x v="2"/>
  </r>
  <r>
    <x v="8"/>
    <x v="0"/>
    <x v="4"/>
  </r>
  <r>
    <x v="9"/>
    <x v="0"/>
    <x v="5"/>
  </r>
  <r>
    <x v="10"/>
    <x v="0"/>
    <x v="2"/>
  </r>
  <r>
    <x v="11"/>
    <x v="0"/>
    <x v="6"/>
  </r>
  <r>
    <x v="12"/>
    <x v="0"/>
    <x v="2"/>
  </r>
  <r>
    <x v="13"/>
    <x v="0"/>
    <x v="7"/>
  </r>
  <r>
    <x v="14"/>
    <x v="1"/>
    <x v="2"/>
  </r>
  <r>
    <x v="15"/>
    <x v="0"/>
    <x v="8"/>
  </r>
  <r>
    <x v="16"/>
    <x v="0"/>
    <x v="9"/>
  </r>
  <r>
    <x v="17"/>
    <x v="0"/>
    <x v="2"/>
  </r>
  <r>
    <x v="18"/>
    <x v="0"/>
    <x v="10"/>
  </r>
  <r>
    <x v="19"/>
    <x v="0"/>
    <x v="11"/>
  </r>
  <r>
    <x v="20"/>
    <x v="2"/>
    <x v="2"/>
  </r>
  <r>
    <x v="21"/>
    <x v="2"/>
    <x v="2"/>
  </r>
  <r>
    <x v="22"/>
    <x v="1"/>
    <x v="2"/>
  </r>
  <r>
    <x v="23"/>
    <x v="2"/>
    <x v="2"/>
  </r>
  <r>
    <x v="24"/>
    <x v="2"/>
    <x v="2"/>
  </r>
  <r>
    <x v="25"/>
    <x v="2"/>
    <x v="12"/>
  </r>
  <r>
    <x v="26"/>
    <x v="2"/>
    <x v="2"/>
  </r>
  <r>
    <x v="27"/>
    <x v="2"/>
    <x v="13"/>
  </r>
  <r>
    <x v="28"/>
    <x v="2"/>
    <x v="14"/>
  </r>
  <r>
    <x v="29"/>
    <x v="1"/>
    <x v="2"/>
  </r>
  <r>
    <x v="30"/>
    <x v="2"/>
    <x v="2"/>
  </r>
  <r>
    <x v="31"/>
    <x v="1"/>
    <x v="2"/>
  </r>
  <r>
    <x v="32"/>
    <x v="2"/>
    <x v="15"/>
  </r>
  <r>
    <x v="33"/>
    <x v="2"/>
    <x v="16"/>
  </r>
  <r>
    <x v="34"/>
    <x v="2"/>
    <x v="17"/>
  </r>
  <r>
    <x v="35"/>
    <x v="2"/>
    <x v="2"/>
  </r>
  <r>
    <x v="36"/>
    <x v="3"/>
    <x v="2"/>
  </r>
  <r>
    <x v="37"/>
    <x v="2"/>
    <x v="18"/>
  </r>
  <r>
    <x v="38"/>
    <x v="2"/>
    <x v="19"/>
  </r>
  <r>
    <x v="39"/>
    <x v="1"/>
    <x v="2"/>
  </r>
  <r>
    <x v="40"/>
    <x v="2"/>
    <x v="20"/>
  </r>
  <r>
    <x v="41"/>
    <x v="3"/>
    <x v="2"/>
  </r>
  <r>
    <x v="42"/>
    <x v="2"/>
    <x v="21"/>
  </r>
  <r>
    <x v="43"/>
    <x v="3"/>
    <x v="2"/>
  </r>
  <r>
    <x v="44"/>
    <x v="4"/>
    <x v="2"/>
  </r>
  <r>
    <x v="45"/>
    <x v="3"/>
    <x v="2"/>
  </r>
  <r>
    <x v="46"/>
    <x v="2"/>
    <x v="2"/>
  </r>
  <r>
    <x v="47"/>
    <x v="2"/>
    <x v="2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97">
  <r>
    <x v="0"/>
    <s v="25"/>
    <s v="02"/>
    <s v="07"/>
    <x v="0"/>
    <x v="0"/>
    <x v="0"/>
    <s v="11. NCC"/>
    <d v="1946-06-20T00:00:00"/>
    <n v="1"/>
    <x v="0"/>
    <x v="0"/>
    <s v="X"/>
    <s v="LIB2026"/>
    <n v="49"/>
    <n v="45"/>
    <n v="94"/>
    <m/>
    <m/>
    <m/>
    <m/>
    <m/>
    <m/>
    <m/>
    <m/>
    <n v="0"/>
    <n v="0"/>
    <n v="0"/>
    <n v="0"/>
    <n v="0"/>
    <n v="0"/>
    <n v="0"/>
    <n v="0"/>
    <s v=""/>
    <n v="92"/>
    <d v="1946-06-20T00:00:00"/>
    <n v="906.00998202699998"/>
    <x v="0"/>
    <n v="908.10982926999998"/>
    <n v="9"/>
    <s v=""/>
  </r>
  <r>
    <x v="1"/>
    <s v="01"/>
    <s v="01"/>
    <s v="01"/>
    <x v="1"/>
    <x v="1"/>
    <x v="0"/>
    <s v="16. SUM"/>
    <d v="1954-01-25T00:00:00"/>
    <n v="1"/>
    <x v="0"/>
    <x v="1"/>
    <s v=""/>
    <s v="LIB2026"/>
    <n v="51"/>
    <n v="43"/>
    <n v="94"/>
    <m/>
    <m/>
    <m/>
    <m/>
    <n v="4"/>
    <m/>
    <m/>
    <m/>
    <n v="0"/>
    <n v="0"/>
    <n v="0"/>
    <n v="0"/>
    <n v="3"/>
    <n v="0"/>
    <n v="0"/>
    <n v="0"/>
    <n v="3"/>
    <n v="92"/>
    <d v="1954-01-25T00:00:00"/>
    <n v="906.009979251"/>
    <x v="1"/>
    <n v="908.10980151000001"/>
    <n v="10"/>
    <n v="1"/>
  </r>
  <r>
    <x v="2"/>
    <s v="07"/>
    <s v="01"/>
    <s v="07"/>
    <x v="2"/>
    <x v="2"/>
    <x v="0"/>
    <s v="11. NCC"/>
    <d v="1947-11-24T00:00:00"/>
    <n v="4"/>
    <x v="1"/>
    <x v="0"/>
    <s v=""/>
    <s v="LIB2026"/>
    <n v="47"/>
    <n v="49"/>
    <n v="96"/>
    <m/>
    <m/>
    <m/>
    <m/>
    <m/>
    <m/>
    <m/>
    <m/>
    <n v="0"/>
    <n v="0"/>
    <n v="0"/>
    <n v="0"/>
    <n v="0"/>
    <n v="0"/>
    <n v="0"/>
    <n v="0"/>
    <s v=""/>
    <n v="88"/>
    <d v="1947-11-24T00:00:00"/>
    <n v="904.03998150500001"/>
    <x v="2"/>
    <n v="912.07982405000007"/>
    <n v="3"/>
    <s v=""/>
  </r>
  <r>
    <x v="3"/>
    <s v="44"/>
    <s v="02"/>
    <s v="01"/>
    <x v="3"/>
    <x v="3"/>
    <x v="0"/>
    <s v="16. SUM"/>
    <d v="1959-09-25T00:00:00"/>
    <n v="7"/>
    <x v="2"/>
    <x v="1"/>
    <s v="X"/>
    <s v="LIB2026"/>
    <n v="50"/>
    <n v="47"/>
    <n v="97"/>
    <m/>
    <m/>
    <m/>
    <m/>
    <m/>
    <m/>
    <m/>
    <m/>
    <n v="0"/>
    <n v="0"/>
    <n v="0"/>
    <n v="0"/>
    <n v="0"/>
    <n v="0"/>
    <n v="0"/>
    <n v="0"/>
    <s v=""/>
    <n v="83"/>
    <d v="1959-09-25T00:00:00"/>
    <n v="903.069977182"/>
    <x v="3"/>
    <n v="917.04978081999991"/>
    <n v="1"/>
    <s v=""/>
  </r>
  <r>
    <x v="4"/>
    <s v="33"/>
    <s v="02"/>
    <s v="15"/>
    <x v="4"/>
    <x v="4"/>
    <x v="0"/>
    <s v="01. PIE"/>
    <d v="1968-05-27T00:00:00"/>
    <n v="4"/>
    <x v="1"/>
    <x v="1"/>
    <s v=""/>
    <s v="LIB2026"/>
    <n v="47"/>
    <n v="50"/>
    <n v="97"/>
    <m/>
    <m/>
    <m/>
    <m/>
    <m/>
    <m/>
    <m/>
    <m/>
    <n v="0"/>
    <n v="0"/>
    <n v="0"/>
    <n v="0"/>
    <n v="0"/>
    <n v="0"/>
    <n v="0"/>
    <n v="0"/>
    <s v=""/>
    <n v="89"/>
    <d v="1968-05-27T00:00:00"/>
    <n v="903.03997401499998"/>
    <x v="4"/>
    <n v="911.07974915"/>
    <n v="6"/>
    <s v=""/>
  </r>
  <r>
    <x v="5"/>
    <s v="05"/>
    <s v="01"/>
    <s v="05"/>
    <x v="5"/>
    <x v="5"/>
    <x v="0"/>
    <s v="10. ITA"/>
    <d v="1958-02-03T00:00:00"/>
    <n v="2"/>
    <x v="0"/>
    <x v="1"/>
    <s v="X"/>
    <s v="LIB2026"/>
    <n v="50"/>
    <n v="47"/>
    <n v="97"/>
    <m/>
    <m/>
    <m/>
    <m/>
    <m/>
    <m/>
    <m/>
    <m/>
    <n v="0"/>
    <n v="0"/>
    <n v="0"/>
    <n v="0"/>
    <n v="0"/>
    <n v="0"/>
    <n v="0"/>
    <n v="0"/>
    <s v=""/>
    <n v="93"/>
    <d v="1958-02-03T00:00:00"/>
    <n v="903.01997778099997"/>
    <x v="5"/>
    <n v="907.09978681000007"/>
    <n v="15"/>
    <s v=""/>
  </r>
  <r>
    <x v="6"/>
    <s v="18"/>
    <s v="01"/>
    <s v="18"/>
    <x v="6"/>
    <x v="6"/>
    <x v="0"/>
    <s v="03. IBI"/>
    <d v="1981-09-20T00:00:00"/>
    <n v="2"/>
    <x v="0"/>
    <x v="1"/>
    <s v="X"/>
    <s v="LIB2026"/>
    <n v="46"/>
    <n v="52"/>
    <n v="98"/>
    <m/>
    <m/>
    <m/>
    <m/>
    <m/>
    <m/>
    <m/>
    <m/>
    <n v="0"/>
    <n v="0"/>
    <n v="0"/>
    <n v="0"/>
    <n v="0"/>
    <n v="0"/>
    <n v="0"/>
    <n v="0"/>
    <s v=""/>
    <n v="94"/>
    <d v="1981-09-20T00:00:00"/>
    <n v="902.01996915099994"/>
    <x v="6"/>
    <n v="906.09970051000005"/>
    <n v="20"/>
    <s v=""/>
  </r>
  <r>
    <x v="7"/>
    <s v="12"/>
    <s v="01"/>
    <s v="12"/>
    <x v="7"/>
    <x v="7"/>
    <x v="0"/>
    <s v="15. BIR"/>
    <d v="1968-04-22T00:00:00"/>
    <n v="0"/>
    <x v="0"/>
    <x v="1"/>
    <s v=""/>
    <s v="LIB2026"/>
    <n v="49"/>
    <n v="50"/>
    <n v="99"/>
    <m/>
    <m/>
    <m/>
    <m/>
    <m/>
    <m/>
    <m/>
    <m/>
    <n v="0"/>
    <n v="0"/>
    <n v="0"/>
    <n v="0"/>
    <n v="0"/>
    <n v="0"/>
    <n v="0"/>
    <n v="0"/>
    <s v=""/>
    <n v="99"/>
    <d v="1968-04-22T00:00:00"/>
    <n v="900.99997404999999"/>
    <x v="7"/>
    <n v="901.11974950000001"/>
    <n v="58"/>
    <s v=""/>
  </r>
  <r>
    <x v="8"/>
    <s v="29"/>
    <s v="02"/>
    <s v="11"/>
    <x v="8"/>
    <x v="8"/>
    <x v="1"/>
    <s v="11. NCC"/>
    <d v="1960-10-30T00:00:00"/>
    <n v="1"/>
    <x v="0"/>
    <x v="1"/>
    <s v="X"/>
    <s v="LIB2026"/>
    <n v="50"/>
    <n v="50"/>
    <n v="100"/>
    <m/>
    <m/>
    <m/>
    <m/>
    <m/>
    <m/>
    <m/>
    <m/>
    <n v="0"/>
    <n v="0"/>
    <n v="0"/>
    <n v="0"/>
    <n v="0"/>
    <n v="0"/>
    <n v="0"/>
    <n v="0"/>
    <s v=""/>
    <n v="98"/>
    <d v="1960-10-30T00:00:00"/>
    <n v="900.00997678099998"/>
    <x v="8"/>
    <n v="902.10977680999997"/>
    <n v="48"/>
    <s v=""/>
  </r>
  <r>
    <x v="9"/>
    <s v="25"/>
    <s v="02"/>
    <s v="07"/>
    <x v="9"/>
    <x v="9"/>
    <x v="0"/>
    <s v="01. PIE"/>
    <s v="15/07/1960"/>
    <n v="4"/>
    <x v="1"/>
    <x v="1"/>
    <s v=""/>
    <s v="LIB2026"/>
    <n v="53"/>
    <n v="48"/>
    <n v="101"/>
    <m/>
    <m/>
    <m/>
    <m/>
    <n v="16"/>
    <m/>
    <m/>
    <m/>
    <n v="0"/>
    <n v="0"/>
    <n v="0"/>
    <n v="0"/>
    <n v="11"/>
    <n v="0"/>
    <n v="0"/>
    <n v="0"/>
    <n v="11"/>
    <n v="93"/>
    <s v="15/07/1960"/>
    <n v="899.03997688799996"/>
    <x v="9"/>
    <n v="907.07977788000005"/>
    <n v="16"/>
    <n v="1"/>
  </r>
  <r>
    <x v="10"/>
    <s v="34"/>
    <s v="02"/>
    <s v="16"/>
    <x v="10"/>
    <x v="10"/>
    <x v="0"/>
    <s v="11. NCC"/>
    <d v="1949-03-05T00:00:00"/>
    <n v="2"/>
    <x v="0"/>
    <x v="0"/>
    <s v=""/>
    <s v="LIB2026"/>
    <n v="53"/>
    <n v="48"/>
    <n v="101"/>
    <m/>
    <m/>
    <m/>
    <m/>
    <m/>
    <m/>
    <m/>
    <m/>
    <n v="0"/>
    <n v="0"/>
    <n v="0"/>
    <n v="0"/>
    <n v="0"/>
    <n v="0"/>
    <n v="0"/>
    <n v="0"/>
    <s v=""/>
    <n v="97"/>
    <d v="1949-03-05T00:00:00"/>
    <n v="899.01998103799997"/>
    <x v="10"/>
    <n v="903.09981937999999"/>
    <n v="41"/>
    <s v=""/>
  </r>
  <r>
    <x v="11"/>
    <s v="17"/>
    <s v="01"/>
    <s v="17"/>
    <x v="11"/>
    <x v="11"/>
    <x v="1"/>
    <s v="07. GSP"/>
    <d v="1958-10-10T00:00:00"/>
    <n v="2"/>
    <x v="0"/>
    <x v="1"/>
    <s v="X"/>
    <s v="LIB2026"/>
    <n v="49"/>
    <n v="52"/>
    <n v="101"/>
    <m/>
    <m/>
    <m/>
    <m/>
    <m/>
    <m/>
    <m/>
    <m/>
    <n v="0"/>
    <n v="0"/>
    <n v="0"/>
    <n v="0"/>
    <n v="0"/>
    <n v="0"/>
    <n v="0"/>
    <n v="0"/>
    <s v=""/>
    <n v="97"/>
    <d v="1958-10-10T00:00:00"/>
    <n v="899.01997753199998"/>
    <x v="11"/>
    <n v="903.09978432000003"/>
    <n v="42"/>
    <s v=""/>
  </r>
  <r>
    <x v="12"/>
    <s v="04"/>
    <s v="01"/>
    <s v="04"/>
    <x v="12"/>
    <x v="12"/>
    <x v="0"/>
    <s v="16. SUM"/>
    <d v="1974-01-12T00:00:00"/>
    <n v="5"/>
    <x v="1"/>
    <x v="1"/>
    <s v="X"/>
    <s v="LIB2026"/>
    <n v="54"/>
    <n v="48"/>
    <n v="102"/>
    <m/>
    <m/>
    <m/>
    <m/>
    <m/>
    <m/>
    <m/>
    <m/>
    <n v="0"/>
    <n v="0"/>
    <n v="0"/>
    <n v="0"/>
    <n v="0"/>
    <n v="0"/>
    <n v="0"/>
    <n v="0"/>
    <s v=""/>
    <n v="92"/>
    <d v="1974-01-12T00:00:00"/>
    <n v="898.049971959"/>
    <x v="12"/>
    <n v="908.06972859000007"/>
    <n v="11"/>
    <s v=""/>
  </r>
  <r>
    <x v="13"/>
    <s v="09"/>
    <s v="01"/>
    <s v="09"/>
    <x v="13"/>
    <x v="13"/>
    <x v="0"/>
    <s v="08. SMA"/>
    <d v="1970-05-29T00:00:00"/>
    <n v="3"/>
    <x v="0"/>
    <x v="1"/>
    <s v="X"/>
    <s v="LIB2026"/>
    <n v="52"/>
    <n v="50"/>
    <n v="102"/>
    <m/>
    <m/>
    <m/>
    <m/>
    <m/>
    <m/>
    <m/>
    <m/>
    <n v="0"/>
    <n v="0"/>
    <n v="0"/>
    <n v="0"/>
    <n v="0"/>
    <n v="0"/>
    <n v="0"/>
    <n v="0"/>
    <s v=""/>
    <n v="96"/>
    <d v="1970-05-29T00:00:00"/>
    <n v="898.029973283"/>
    <x v="13"/>
    <n v="904.08974182999998"/>
    <n v="28"/>
    <s v=""/>
  </r>
  <r>
    <x v="14"/>
    <s v="31"/>
    <s v="02"/>
    <s v="13"/>
    <x v="14"/>
    <x v="14"/>
    <x v="0"/>
    <s v="11. NCC"/>
    <d v="1952-07-19T00:00:00"/>
    <n v="0"/>
    <x v="0"/>
    <x v="1"/>
    <s v=""/>
    <s v="LIB2026"/>
    <n v="49"/>
    <n v="53"/>
    <n v="102"/>
    <m/>
    <m/>
    <m/>
    <m/>
    <m/>
    <m/>
    <m/>
    <m/>
    <n v="0"/>
    <n v="0"/>
    <n v="0"/>
    <n v="0"/>
    <n v="0"/>
    <n v="0"/>
    <n v="0"/>
    <n v="0"/>
    <s v=""/>
    <n v="102"/>
    <d v="1952-07-19T00:00:00"/>
    <n v="897.99997980600006"/>
    <x v="14"/>
    <n v="898.11980705999997"/>
    <n v="107"/>
    <s v=""/>
  </r>
  <r>
    <x v="15"/>
    <s v="12"/>
    <s v="01"/>
    <s v="12"/>
    <x v="15"/>
    <x v="15"/>
    <x v="0"/>
    <s v="11. NCC"/>
    <d v="1954-08-23T00:00:00"/>
    <n v="3"/>
    <x v="0"/>
    <x v="1"/>
    <s v="X"/>
    <s v="LIB2026"/>
    <n v="52"/>
    <n v="51"/>
    <n v="103"/>
    <m/>
    <m/>
    <m/>
    <m/>
    <m/>
    <m/>
    <m/>
    <m/>
    <n v="0"/>
    <n v="0"/>
    <n v="0"/>
    <n v="0"/>
    <n v="0"/>
    <n v="0"/>
    <n v="0"/>
    <n v="0"/>
    <s v=""/>
    <n v="97"/>
    <d v="1954-08-23T00:00:00"/>
    <n v="897.02997904099993"/>
    <x v="15"/>
    <n v="903.08979941000007"/>
    <n v="43"/>
    <s v=""/>
  </r>
  <r>
    <x v="16"/>
    <s v="11"/>
    <s v="01"/>
    <s v="11"/>
    <x v="16"/>
    <x v="16"/>
    <x v="1"/>
    <s v="08. SMA"/>
    <d v="1972-08-05T00:00:00"/>
    <n v="3"/>
    <x v="0"/>
    <x v="1"/>
    <s v=""/>
    <s v="LIB2026"/>
    <n v="53"/>
    <n v="50"/>
    <n v="103"/>
    <m/>
    <m/>
    <m/>
    <m/>
    <m/>
    <m/>
    <m/>
    <m/>
    <n v="0"/>
    <n v="0"/>
    <n v="0"/>
    <n v="0"/>
    <n v="0"/>
    <n v="0"/>
    <n v="0"/>
    <n v="0"/>
    <s v=""/>
    <n v="97"/>
    <d v="1972-08-05T00:00:00"/>
    <n v="897.02997248399993"/>
    <x v="16"/>
    <n v="903.08973384000001"/>
    <n v="44"/>
    <s v=""/>
  </r>
  <r>
    <x v="17"/>
    <s v="34"/>
    <s v="02"/>
    <s v="16"/>
    <x v="17"/>
    <x v="17"/>
    <x v="0"/>
    <s v="08. SMA"/>
    <d v="1949-06-21T00:00:00"/>
    <n v="0"/>
    <x v="0"/>
    <x v="0"/>
    <s v=""/>
    <s v="LIB2026"/>
    <n v="54"/>
    <n v="49"/>
    <n v="103"/>
    <m/>
    <m/>
    <m/>
    <m/>
    <m/>
    <m/>
    <m/>
    <m/>
    <n v="0"/>
    <n v="0"/>
    <n v="0"/>
    <n v="0"/>
    <n v="0"/>
    <n v="0"/>
    <n v="0"/>
    <n v="0"/>
    <s v=""/>
    <n v="103"/>
    <d v="1949-06-21T00:00:00"/>
    <n v="896.99998092999999"/>
    <x v="17"/>
    <n v="897.11981830000002"/>
    <n v="116"/>
    <s v=""/>
  </r>
  <r>
    <x v="18"/>
    <s v="38"/>
    <s v="01"/>
    <s v="06"/>
    <x v="18"/>
    <x v="18"/>
    <x v="0"/>
    <s v="11. NCC"/>
    <d v="1945-03-13T00:00:00"/>
    <n v="8"/>
    <x v="2"/>
    <x v="0"/>
    <s v="X"/>
    <s v="LIB2026"/>
    <n v="54"/>
    <n v="50"/>
    <n v="104"/>
    <n v="1"/>
    <m/>
    <m/>
    <m/>
    <m/>
    <m/>
    <m/>
    <m/>
    <n v="26"/>
    <n v="0"/>
    <n v="0"/>
    <n v="0"/>
    <n v="0"/>
    <n v="0"/>
    <n v="0"/>
    <n v="0"/>
    <n v="26"/>
    <n v="88"/>
    <d v="1945-03-13T00:00:00"/>
    <n v="896.07998249100001"/>
    <x v="18"/>
    <n v="912.03983390999997"/>
    <n v="4"/>
    <n v="1"/>
  </r>
  <r>
    <x v="19"/>
    <s v="03"/>
    <s v="01"/>
    <s v="03"/>
    <x v="16"/>
    <x v="19"/>
    <x v="0"/>
    <s v="01. PIE"/>
    <d v="1939-03-19T00:00:00"/>
    <n v="6"/>
    <x v="1"/>
    <x v="2"/>
    <s v="X"/>
    <s v="LIB2026"/>
    <n v="52"/>
    <n v="52"/>
    <n v="104"/>
    <m/>
    <m/>
    <m/>
    <m/>
    <m/>
    <m/>
    <m/>
    <m/>
    <n v="0"/>
    <n v="0"/>
    <n v="0"/>
    <n v="0"/>
    <n v="0"/>
    <n v="0"/>
    <n v="0"/>
    <n v="0"/>
    <s v=""/>
    <n v="92"/>
    <d v="1939-03-19T00:00:00"/>
    <n v="896.05998467699999"/>
    <x v="19"/>
    <n v="908.0598557699999"/>
    <n v="12"/>
    <s v=""/>
  </r>
  <r>
    <x v="20"/>
    <s v="03"/>
    <s v="01"/>
    <s v="03"/>
    <x v="19"/>
    <x v="20"/>
    <x v="0"/>
    <s v="03. IBI"/>
    <d v="1944-10-20T00:00:00"/>
    <n v="5"/>
    <x v="1"/>
    <x v="0"/>
    <s v="X"/>
    <s v="LIB2026"/>
    <n v="50"/>
    <n v="54"/>
    <n v="104"/>
    <m/>
    <m/>
    <m/>
    <m/>
    <m/>
    <m/>
    <m/>
    <m/>
    <n v="0"/>
    <n v="0"/>
    <n v="0"/>
    <n v="0"/>
    <n v="0"/>
    <n v="0"/>
    <n v="0"/>
    <n v="0"/>
    <s v=""/>
    <n v="94"/>
    <d v="1944-10-20T00:00:00"/>
    <n v="896.04998263499999"/>
    <x v="20"/>
    <n v="906.06983535000006"/>
    <n v="21"/>
    <s v=""/>
  </r>
  <r>
    <x v="21"/>
    <s v="05"/>
    <s v="01"/>
    <s v="05"/>
    <x v="20"/>
    <x v="21"/>
    <x v="1"/>
    <s v="11. NCC"/>
    <d v="1973-09-25T00:00:00"/>
    <n v="3"/>
    <x v="0"/>
    <x v="1"/>
    <s v="X"/>
    <s v="LIB2026"/>
    <n v="53"/>
    <n v="51"/>
    <n v="104"/>
    <m/>
    <m/>
    <m/>
    <m/>
    <n v="15"/>
    <m/>
    <m/>
    <m/>
    <n v="0"/>
    <n v="0"/>
    <n v="0"/>
    <n v="0"/>
    <n v="10"/>
    <n v="0"/>
    <n v="0"/>
    <n v="0"/>
    <n v="10"/>
    <n v="98"/>
    <d v="1973-09-25T00:00:00"/>
    <n v="896.02997206800001"/>
    <x v="21"/>
    <n v="902.08972968"/>
    <n v="49"/>
    <n v="1"/>
  </r>
  <r>
    <x v="22"/>
    <s v="12"/>
    <s v="01"/>
    <s v="12"/>
    <x v="21"/>
    <x v="22"/>
    <x v="0"/>
    <s v="08. SMA"/>
    <d v="1966-12-10T00:00:00"/>
    <n v="2"/>
    <x v="0"/>
    <x v="1"/>
    <s v=""/>
    <s v="LIB2026"/>
    <n v="55"/>
    <n v="49"/>
    <n v="104"/>
    <m/>
    <m/>
    <m/>
    <m/>
    <m/>
    <m/>
    <m/>
    <m/>
    <n v="0"/>
    <n v="0"/>
    <n v="0"/>
    <n v="0"/>
    <n v="0"/>
    <n v="0"/>
    <n v="0"/>
    <n v="0"/>
    <s v=""/>
    <n v="100"/>
    <d v="1966-12-10T00:00:00"/>
    <n v="896.01997454900004"/>
    <x v="22"/>
    <n v="900.09975449000001"/>
    <n v="73"/>
    <s v=""/>
  </r>
  <r>
    <x v="23"/>
    <s v="07"/>
    <s v="01"/>
    <s v="07"/>
    <x v="22"/>
    <x v="23"/>
    <x v="0"/>
    <s v="06. KOK"/>
    <d v="1948-08-29T00:00:00"/>
    <n v="1"/>
    <x v="0"/>
    <x v="0"/>
    <s v=""/>
    <s v="LIB2026"/>
    <n v="55"/>
    <n v="49"/>
    <n v="104"/>
    <m/>
    <m/>
    <m/>
    <m/>
    <m/>
    <m/>
    <m/>
    <m/>
    <n v="0"/>
    <n v="0"/>
    <n v="0"/>
    <n v="0"/>
    <n v="0"/>
    <n v="0"/>
    <n v="0"/>
    <n v="0"/>
    <s v=""/>
    <n v="102"/>
    <d v="1948-08-29T00:00:00"/>
    <n v="896.00998122600004"/>
    <x v="23"/>
    <n v="898.10982125999999"/>
    <n v="108"/>
    <s v=""/>
  </r>
  <r>
    <x v="24"/>
    <s v="09"/>
    <s v="01"/>
    <s v="09"/>
    <x v="23"/>
    <x v="24"/>
    <x v="0"/>
    <s v="01. PIE"/>
    <d v="1953-10-09T00:00:00"/>
    <n v="1"/>
    <x v="0"/>
    <x v="1"/>
    <s v="X"/>
    <s v="LIB2026"/>
    <n v="53"/>
    <n v="51"/>
    <n v="104"/>
    <m/>
    <m/>
    <m/>
    <m/>
    <m/>
    <m/>
    <m/>
    <m/>
    <n v="0"/>
    <n v="0"/>
    <n v="0"/>
    <n v="0"/>
    <n v="0"/>
    <n v="0"/>
    <n v="0"/>
    <n v="0"/>
    <s v=""/>
    <n v="102"/>
    <d v="1953-10-09T00:00:00"/>
    <n v="896.009979359"/>
    <x v="24"/>
    <n v="898.10980259000007"/>
    <n v="109"/>
    <s v=""/>
  </r>
  <r>
    <x v="25"/>
    <s v="16"/>
    <s v="01"/>
    <s v="16"/>
    <x v="24"/>
    <x v="25"/>
    <x v="1"/>
    <s v="10. ITA"/>
    <d v="1971-04-01T00:00:00"/>
    <n v="6"/>
    <x v="1"/>
    <x v="1"/>
    <s v="X"/>
    <s v="LIB2026"/>
    <n v="58"/>
    <n v="47"/>
    <n v="105"/>
    <m/>
    <m/>
    <m/>
    <m/>
    <n v="17"/>
    <m/>
    <m/>
    <m/>
    <n v="0"/>
    <n v="0"/>
    <n v="0"/>
    <n v="0"/>
    <n v="12"/>
    <n v="0"/>
    <n v="0"/>
    <n v="0"/>
    <n v="12"/>
    <n v="93"/>
    <d v="1971-04-01T00:00:00"/>
    <n v="895.05997297599993"/>
    <x v="25"/>
    <n v="907.05973875999996"/>
    <n v="17"/>
    <n v="1"/>
  </r>
  <r>
    <x v="26"/>
    <s v="04"/>
    <s v="01"/>
    <s v="04"/>
    <x v="25"/>
    <x v="26"/>
    <x v="0"/>
    <s v="01. PIE"/>
    <d v="1963-02-03T00:00:00"/>
    <n v="5"/>
    <x v="1"/>
    <x v="1"/>
    <s v="X"/>
    <s v="LIB2026"/>
    <n v="52"/>
    <n v="53"/>
    <n v="105"/>
    <m/>
    <m/>
    <m/>
    <m/>
    <m/>
    <m/>
    <m/>
    <m/>
    <n v="0"/>
    <n v="0"/>
    <n v="0"/>
    <n v="0"/>
    <n v="0"/>
    <n v="0"/>
    <n v="0"/>
    <n v="0"/>
    <s v=""/>
    <n v="95"/>
    <d v="1963-02-03T00:00:00"/>
    <n v="895.04997595499992"/>
    <x v="26"/>
    <n v="905.06976855000005"/>
    <n v="23"/>
    <s v=""/>
  </r>
  <r>
    <x v="27"/>
    <s v="13"/>
    <s v="01"/>
    <s v="13"/>
    <x v="26"/>
    <x v="27"/>
    <x v="1"/>
    <s v="07. GSP"/>
    <d v="1950-03-05T00:00:00"/>
    <n v="4"/>
    <x v="1"/>
    <x v="0"/>
    <s v=""/>
    <s v="LIB2026"/>
    <n v="51"/>
    <n v="54"/>
    <n v="105"/>
    <n v="17"/>
    <m/>
    <m/>
    <m/>
    <m/>
    <m/>
    <m/>
    <m/>
    <n v="18"/>
    <n v="0"/>
    <n v="0"/>
    <n v="0"/>
    <n v="0"/>
    <n v="0"/>
    <n v="0"/>
    <n v="0"/>
    <n v="18"/>
    <n v="97"/>
    <d v="1950-03-05T00:00:00"/>
    <n v="895.03998067299995"/>
    <x v="27"/>
    <n v="903.07981573000006"/>
    <n v="45"/>
    <n v="1"/>
  </r>
  <r>
    <x v="28"/>
    <s v="07"/>
    <s v="01"/>
    <s v="07"/>
    <x v="27"/>
    <x v="28"/>
    <x v="0"/>
    <s v="18. SOR"/>
    <d v="1944-08-20T00:00:00"/>
    <n v="3"/>
    <x v="0"/>
    <x v="0"/>
    <s v=""/>
    <s v="LIB2026"/>
    <n v="56"/>
    <n v="49"/>
    <n v="105"/>
    <m/>
    <m/>
    <m/>
    <m/>
    <n v="8"/>
    <m/>
    <m/>
    <m/>
    <n v="0"/>
    <n v="0"/>
    <n v="0"/>
    <n v="0"/>
    <n v="28"/>
    <n v="0"/>
    <n v="0"/>
    <n v="0"/>
    <n v="28"/>
    <n v="99"/>
    <d v="1944-08-20T00:00:00"/>
    <n v="895.02998269599993"/>
    <x v="28"/>
    <n v="901.08983596000007"/>
    <n v="59"/>
    <n v="1"/>
  </r>
  <r>
    <x v="29"/>
    <s v="09"/>
    <s v="01"/>
    <s v="09"/>
    <x v="28"/>
    <x v="29"/>
    <x v="0"/>
    <s v="07. GSP"/>
    <d v="1954-01-29T00:00:00"/>
    <n v="3"/>
    <x v="0"/>
    <x v="1"/>
    <s v="X"/>
    <s v="LIB2026"/>
    <n v="51"/>
    <n v="54"/>
    <n v="105"/>
    <m/>
    <m/>
    <m/>
    <m/>
    <m/>
    <m/>
    <m/>
    <m/>
    <n v="0"/>
    <n v="0"/>
    <n v="0"/>
    <n v="0"/>
    <n v="0"/>
    <n v="0"/>
    <n v="0"/>
    <n v="0"/>
    <s v=""/>
    <n v="99"/>
    <d v="1954-01-29T00:00:00"/>
    <n v="895.02997924700003"/>
    <x v="29"/>
    <n v="901.08980147"/>
    <n v="60"/>
    <s v=""/>
  </r>
  <r>
    <x v="30"/>
    <s v="16"/>
    <s v="01"/>
    <s v="16"/>
    <x v="17"/>
    <x v="30"/>
    <x v="1"/>
    <s v="11. NCC"/>
    <d v="1956-05-14T00:00:00"/>
    <n v="3"/>
    <x v="0"/>
    <x v="1"/>
    <s v="X"/>
    <s v="LIB2026"/>
    <n v="52"/>
    <n v="53"/>
    <n v="105"/>
    <m/>
    <m/>
    <m/>
    <m/>
    <m/>
    <m/>
    <m/>
    <m/>
    <n v="0"/>
    <n v="0"/>
    <n v="0"/>
    <n v="0"/>
    <n v="0"/>
    <n v="0"/>
    <n v="0"/>
    <n v="0"/>
    <s v=""/>
    <n v="99"/>
    <d v="1956-05-14T00:00:00"/>
    <n v="895.029978411"/>
    <x v="30"/>
    <n v="901.08979311000007"/>
    <n v="61"/>
    <s v=""/>
  </r>
  <r>
    <x v="31"/>
    <s v="15"/>
    <s v="01"/>
    <s v="15"/>
    <x v="29"/>
    <x v="31"/>
    <x v="0"/>
    <s v="11. NCC"/>
    <d v="1959-06-30T00:00:00"/>
    <n v="3"/>
    <x v="0"/>
    <x v="1"/>
    <s v="X"/>
    <s v="LIB2026"/>
    <n v="56"/>
    <n v="49"/>
    <n v="105"/>
    <m/>
    <m/>
    <m/>
    <m/>
    <m/>
    <m/>
    <m/>
    <m/>
    <n v="0"/>
    <n v="0"/>
    <n v="0"/>
    <n v="0"/>
    <n v="0"/>
    <n v="0"/>
    <n v="0"/>
    <n v="0"/>
    <s v=""/>
    <n v="99"/>
    <d v="1959-06-30T00:00:00"/>
    <n v="895.02997726900003"/>
    <x v="31"/>
    <n v="901.08978169"/>
    <n v="62"/>
    <s v=""/>
  </r>
  <r>
    <x v="32"/>
    <s v="25"/>
    <s v="02"/>
    <s v="07"/>
    <x v="30"/>
    <x v="32"/>
    <x v="0"/>
    <s v="10. ITA"/>
    <d v="1957-12-15T00:00:00"/>
    <n v="5"/>
    <x v="1"/>
    <x v="1"/>
    <s v="X"/>
    <s v="LIB2026"/>
    <n v="53"/>
    <n v="53"/>
    <n v="106"/>
    <m/>
    <m/>
    <m/>
    <m/>
    <m/>
    <m/>
    <m/>
    <m/>
    <n v="0"/>
    <n v="0"/>
    <n v="0"/>
    <n v="0"/>
    <n v="0"/>
    <n v="0"/>
    <n v="0"/>
    <n v="0"/>
    <s v=""/>
    <n v="96"/>
    <d v="1957-12-15T00:00:00"/>
    <n v="894.04997783099998"/>
    <x v="32"/>
    <n v="904.06978731000004"/>
    <n v="29"/>
    <s v=""/>
  </r>
  <r>
    <x v="33"/>
    <s v="31"/>
    <s v="02"/>
    <s v="13"/>
    <x v="31"/>
    <x v="33"/>
    <x v="0"/>
    <s v="01. PIE"/>
    <d v="1941-12-26T00:00:00"/>
    <n v="3"/>
    <x v="0"/>
    <x v="2"/>
    <s v=""/>
    <s v="LIB2026"/>
    <n v="54"/>
    <n v="52"/>
    <n v="106"/>
    <m/>
    <m/>
    <m/>
    <m/>
    <m/>
    <m/>
    <m/>
    <m/>
    <n v="0"/>
    <n v="0"/>
    <n v="0"/>
    <n v="0"/>
    <n v="0"/>
    <n v="0"/>
    <n v="0"/>
    <n v="0"/>
    <s v=""/>
    <n v="100"/>
    <d v="1941-12-26T00:00:00"/>
    <n v="894.02998366399993"/>
    <x v="33"/>
    <n v="900.08984564000002"/>
    <n v="74"/>
    <s v=""/>
  </r>
  <r>
    <x v="34"/>
    <s v="17"/>
    <s v="01"/>
    <s v="17"/>
    <x v="32"/>
    <x v="34"/>
    <x v="0"/>
    <s v="06. KOK"/>
    <d v="1957-10-31T00:00:00"/>
    <n v="3"/>
    <x v="0"/>
    <x v="1"/>
    <s v="X"/>
    <s v="LIB2026"/>
    <n v="54"/>
    <n v="52"/>
    <n v="106"/>
    <m/>
    <m/>
    <m/>
    <m/>
    <m/>
    <m/>
    <m/>
    <m/>
    <n v="0"/>
    <n v="0"/>
    <n v="0"/>
    <n v="0"/>
    <n v="0"/>
    <n v="0"/>
    <n v="0"/>
    <n v="0"/>
    <s v=""/>
    <n v="100"/>
    <d v="1957-10-31T00:00:00"/>
    <n v="894.02997787599998"/>
    <x v="34"/>
    <n v="900.08978776000004"/>
    <n v="75"/>
    <s v=""/>
  </r>
  <r>
    <x v="35"/>
    <s v="01"/>
    <s v="01"/>
    <s v="01"/>
    <x v="33"/>
    <x v="35"/>
    <x v="1"/>
    <s v="11. NCC"/>
    <d v="1963-08-28T00:00:00"/>
    <n v="3"/>
    <x v="0"/>
    <x v="1"/>
    <s v="X"/>
    <s v="LIB2026"/>
    <n v="55"/>
    <n v="51"/>
    <n v="106"/>
    <m/>
    <m/>
    <m/>
    <m/>
    <m/>
    <m/>
    <m/>
    <m/>
    <n v="0"/>
    <n v="0"/>
    <n v="0"/>
    <n v="0"/>
    <n v="0"/>
    <n v="0"/>
    <n v="0"/>
    <n v="0"/>
    <s v=""/>
    <n v="100"/>
    <d v="1963-08-28T00:00:00"/>
    <n v="894.02997574899996"/>
    <x v="35"/>
    <n v="900.08976648999999"/>
    <n v="76"/>
    <s v=""/>
  </r>
  <r>
    <x v="36"/>
    <s v="13"/>
    <s v="01"/>
    <s v="13"/>
    <x v="34"/>
    <x v="36"/>
    <x v="0"/>
    <s v="15. BIR"/>
    <d v="1962-11-27T00:00:00"/>
    <n v="2"/>
    <x v="0"/>
    <x v="1"/>
    <s v=""/>
    <s v="LIB2026"/>
    <n v="51"/>
    <n v="55"/>
    <n v="106"/>
    <m/>
    <m/>
    <m/>
    <m/>
    <m/>
    <m/>
    <m/>
    <m/>
    <n v="0"/>
    <n v="0"/>
    <n v="0"/>
    <n v="0"/>
    <n v="0"/>
    <n v="0"/>
    <n v="0"/>
    <n v="0"/>
    <s v=""/>
    <n v="102"/>
    <d v="1962-11-27T00:00:00"/>
    <n v="894.01997602300003"/>
    <x v="36"/>
    <n v="898.09976922999999"/>
    <n v="110"/>
    <s v=""/>
  </r>
  <r>
    <x v="37"/>
    <s v="14"/>
    <s v="01"/>
    <s v="14"/>
    <x v="35"/>
    <x v="37"/>
    <x v="0"/>
    <s v="11. NCC"/>
    <d v="1963-06-03T00:00:00"/>
    <n v="2"/>
    <x v="0"/>
    <x v="1"/>
    <s v=""/>
    <s v="LIB2026"/>
    <n v="55"/>
    <n v="51"/>
    <n v="106"/>
    <m/>
    <m/>
    <m/>
    <m/>
    <m/>
    <m/>
    <m/>
    <m/>
    <n v="0"/>
    <n v="0"/>
    <n v="0"/>
    <n v="0"/>
    <n v="0"/>
    <n v="0"/>
    <n v="0"/>
    <n v="0"/>
    <s v=""/>
    <n v="102"/>
    <d v="1963-06-03T00:00:00"/>
    <n v="894.01997583499997"/>
    <x v="37"/>
    <n v="898.09976734999998"/>
    <n v="111"/>
    <s v=""/>
  </r>
  <r>
    <x v="38"/>
    <s v="35"/>
    <s v="02"/>
    <s v="17"/>
    <x v="36"/>
    <x v="38"/>
    <x v="0"/>
    <s v="15. BIR"/>
    <d v="1958-04-27T00:00:00"/>
    <n v="7"/>
    <x v="2"/>
    <x v="1"/>
    <s v="X"/>
    <s v="LIB2026"/>
    <n v="53"/>
    <n v="54"/>
    <n v="107"/>
    <m/>
    <m/>
    <m/>
    <m/>
    <m/>
    <m/>
    <m/>
    <m/>
    <n v="0"/>
    <n v="0"/>
    <n v="0"/>
    <n v="0"/>
    <n v="0"/>
    <n v="0"/>
    <n v="0"/>
    <n v="0"/>
    <s v=""/>
    <n v="93"/>
    <d v="1958-04-27T00:00:00"/>
    <n v="893.069977698"/>
    <x v="38"/>
    <n v="907.04978597999991"/>
    <n v="18"/>
    <s v=""/>
  </r>
  <r>
    <x v="39"/>
    <s v="05"/>
    <s v="01"/>
    <s v="05"/>
    <x v="37"/>
    <x v="39"/>
    <x v="0"/>
    <s v="15. BIR"/>
    <d v="1949-04-04T00:00:00"/>
    <n v="6"/>
    <x v="1"/>
    <x v="0"/>
    <s v="X"/>
    <s v="LIB2026"/>
    <n v="53"/>
    <n v="54"/>
    <n v="107"/>
    <m/>
    <m/>
    <m/>
    <m/>
    <m/>
    <m/>
    <m/>
    <m/>
    <n v="0"/>
    <n v="0"/>
    <n v="0"/>
    <n v="0"/>
    <n v="0"/>
    <n v="0"/>
    <n v="0"/>
    <n v="0"/>
    <s v=""/>
    <n v="95"/>
    <d v="1949-04-04T00:00:00"/>
    <n v="893.05998100799991"/>
    <x v="39"/>
    <n v="905.0598190799999"/>
    <n v="24"/>
    <s v=""/>
  </r>
  <r>
    <x v="40"/>
    <s v="15"/>
    <s v="01"/>
    <s v="15"/>
    <x v="38"/>
    <x v="40"/>
    <x v="1"/>
    <s v="07. GSP"/>
    <d v="1953-03-20T00:00:00"/>
    <n v="3"/>
    <x v="0"/>
    <x v="1"/>
    <s v="X"/>
    <s v="LIB2026"/>
    <n v="61"/>
    <n v="46"/>
    <n v="107"/>
    <m/>
    <m/>
    <m/>
    <m/>
    <m/>
    <m/>
    <m/>
    <m/>
    <n v="0"/>
    <n v="0"/>
    <n v="0"/>
    <n v="0"/>
    <n v="0"/>
    <n v="0"/>
    <n v="0"/>
    <n v="0"/>
    <s v=""/>
    <n v="101"/>
    <d v="1953-03-20T00:00:00"/>
    <n v="893.02997956199999"/>
    <x v="40"/>
    <n v="899.08980462"/>
    <n v="93"/>
    <s v=""/>
  </r>
  <r>
    <x v="41"/>
    <s v="19"/>
    <s v="02"/>
    <s v="01"/>
    <x v="39"/>
    <x v="41"/>
    <x v="1"/>
    <s v="16. SUM"/>
    <d v="1964-02-24T00:00:00"/>
    <n v="3"/>
    <x v="0"/>
    <x v="1"/>
    <s v="X"/>
    <s v="LIB2026"/>
    <n v="53"/>
    <n v="54"/>
    <n v="107"/>
    <m/>
    <m/>
    <m/>
    <m/>
    <m/>
    <m/>
    <m/>
    <m/>
    <n v="0"/>
    <n v="0"/>
    <n v="0"/>
    <n v="0"/>
    <n v="0"/>
    <n v="0"/>
    <n v="0"/>
    <n v="0"/>
    <s v=""/>
    <n v="101"/>
    <d v="1964-02-24T00:00:00"/>
    <n v="893.02997556899993"/>
    <x v="41"/>
    <n v="899.08976469000004"/>
    <n v="94"/>
    <s v=""/>
  </r>
  <r>
    <x v="42"/>
    <s v="29"/>
    <s v="02"/>
    <s v="11"/>
    <x v="2"/>
    <x v="42"/>
    <x v="0"/>
    <s v="11. NCC"/>
    <d v="1945-08-27T00:00:00"/>
    <n v="2"/>
    <x v="0"/>
    <x v="0"/>
    <s v="X"/>
    <s v="LIB2026"/>
    <n v="51"/>
    <n v="56"/>
    <n v="107"/>
    <m/>
    <m/>
    <m/>
    <m/>
    <m/>
    <m/>
    <m/>
    <m/>
    <n v="0"/>
    <n v="0"/>
    <n v="0"/>
    <n v="0"/>
    <n v="0"/>
    <n v="0"/>
    <n v="0"/>
    <n v="0"/>
    <s v=""/>
    <n v="103"/>
    <d v="1945-08-27T00:00:00"/>
    <n v="893.01998232400001"/>
    <x v="42"/>
    <n v="897.09983224000007"/>
    <n v="117"/>
    <s v=""/>
  </r>
  <r>
    <x v="43"/>
    <s v="34"/>
    <s v="02"/>
    <s v="16"/>
    <x v="40"/>
    <x v="43"/>
    <x v="0"/>
    <s v="12. COO"/>
    <d v="1941-12-03T00:00:00"/>
    <n v="6"/>
    <x v="1"/>
    <x v="2"/>
    <s v="X"/>
    <s v="LIB2026"/>
    <n v="53"/>
    <n v="55"/>
    <n v="108"/>
    <m/>
    <m/>
    <m/>
    <m/>
    <n v="15"/>
    <m/>
    <m/>
    <m/>
    <n v="0"/>
    <n v="0"/>
    <n v="0"/>
    <n v="0"/>
    <n v="10"/>
    <n v="0"/>
    <n v="0"/>
    <n v="0"/>
    <n v="10"/>
    <n v="96"/>
    <d v="1941-12-03T00:00:00"/>
    <n v="892.059983687"/>
    <x v="43"/>
    <n v="904.05984587"/>
    <n v="30"/>
    <n v="1"/>
  </r>
  <r>
    <x v="44"/>
    <s v="04"/>
    <s v="01"/>
    <s v="04"/>
    <x v="41"/>
    <x v="44"/>
    <x v="0"/>
    <s v="07. GSP"/>
    <d v="1962-08-18T00:00:00"/>
    <n v="4"/>
    <x v="1"/>
    <x v="1"/>
    <s v="X"/>
    <s v="LIB2026"/>
    <n v="53"/>
    <n v="55"/>
    <n v="108"/>
    <m/>
    <m/>
    <m/>
    <m/>
    <m/>
    <m/>
    <m/>
    <m/>
    <n v="0"/>
    <n v="0"/>
    <n v="0"/>
    <n v="0"/>
    <n v="0"/>
    <n v="0"/>
    <n v="0"/>
    <n v="0"/>
    <s v=""/>
    <n v="100"/>
    <d v="1962-08-18T00:00:00"/>
    <n v="892.03997612399996"/>
    <x v="44"/>
    <n v="900.07977024000002"/>
    <n v="77"/>
    <s v=""/>
  </r>
  <r>
    <x v="45"/>
    <s v="15"/>
    <s v="01"/>
    <s v="15"/>
    <x v="21"/>
    <x v="45"/>
    <x v="1"/>
    <s v="08. SMA"/>
    <d v="1964-12-11T00:00:00"/>
    <n v="4"/>
    <x v="1"/>
    <x v="1"/>
    <s v="X"/>
    <s v="LIB2026"/>
    <n v="51"/>
    <n v="57"/>
    <n v="108"/>
    <m/>
    <m/>
    <m/>
    <m/>
    <m/>
    <m/>
    <m/>
    <m/>
    <n v="0"/>
    <n v="0"/>
    <n v="0"/>
    <n v="0"/>
    <n v="0"/>
    <n v="0"/>
    <n v="0"/>
    <n v="0"/>
    <s v=""/>
    <n v="100"/>
    <d v="1964-12-11T00:00:00"/>
    <n v="892.03997527799993"/>
    <x v="45"/>
    <n v="900.07976178000001"/>
    <n v="78"/>
    <s v=""/>
  </r>
  <r>
    <x v="46"/>
    <s v="42"/>
    <s v="01"/>
    <s v="15"/>
    <x v="42"/>
    <x v="46"/>
    <x v="0"/>
    <s v="11. NCC"/>
    <d v="1943-07-25T00:00:00"/>
    <n v="12"/>
    <x v="3"/>
    <x v="0"/>
    <s v="X"/>
    <s v="LIB2026"/>
    <n v="54"/>
    <n v="55"/>
    <n v="109"/>
    <m/>
    <m/>
    <m/>
    <m/>
    <m/>
    <m/>
    <m/>
    <m/>
    <n v="0"/>
    <n v="0"/>
    <n v="0"/>
    <n v="0"/>
    <n v="0"/>
    <n v="0"/>
    <n v="0"/>
    <n v="0"/>
    <s v=""/>
    <n v="85"/>
    <d v="1943-07-25T00:00:00"/>
    <n v="891.11998308800003"/>
    <x v="46"/>
    <n v="914.99983987999997"/>
    <n v="2"/>
    <s v=""/>
  </r>
  <r>
    <x v="47"/>
    <s v="21"/>
    <s v="02"/>
    <s v="03"/>
    <x v="2"/>
    <x v="47"/>
    <x v="0"/>
    <s v="11. NCC"/>
    <d v="1949-09-14T00:00:00"/>
    <n v="9"/>
    <x v="2"/>
    <x v="0"/>
    <s v=""/>
    <s v="LIB2026"/>
    <n v="54"/>
    <n v="55"/>
    <n v="109"/>
    <m/>
    <m/>
    <m/>
    <m/>
    <m/>
    <m/>
    <m/>
    <m/>
    <n v="0"/>
    <n v="0"/>
    <n v="0"/>
    <n v="0"/>
    <n v="0"/>
    <n v="0"/>
    <n v="0"/>
    <n v="0"/>
    <s v=""/>
    <n v="91"/>
    <d v="1949-09-14T00:00:00"/>
    <n v="891.08998084500001"/>
    <x v="47"/>
    <n v="909.02981745"/>
    <n v="7"/>
    <s v=""/>
  </r>
  <r>
    <x v="48"/>
    <s v="23"/>
    <s v="02"/>
    <s v="05"/>
    <x v="43"/>
    <x v="48"/>
    <x v="1"/>
    <s v="16. SUM"/>
    <d v="1945-08-08T00:00:00"/>
    <n v="8"/>
    <x v="2"/>
    <x v="0"/>
    <s v="X"/>
    <s v="LIB2026"/>
    <n v="57"/>
    <n v="52"/>
    <n v="109"/>
    <m/>
    <m/>
    <m/>
    <m/>
    <m/>
    <m/>
    <m/>
    <m/>
    <n v="0"/>
    <n v="0"/>
    <n v="0"/>
    <n v="0"/>
    <n v="0"/>
    <n v="0"/>
    <n v="0"/>
    <n v="0"/>
    <s v=""/>
    <n v="93"/>
    <d v="1945-08-08T00:00:00"/>
    <n v="891.0799823430001"/>
    <x v="48"/>
    <n v="907.03983242999993"/>
    <n v="19"/>
    <s v=""/>
  </r>
  <r>
    <x v="49"/>
    <s v="05"/>
    <s v="01"/>
    <s v="05"/>
    <x v="44"/>
    <x v="49"/>
    <x v="1"/>
    <s v="07. GSP"/>
    <d v="1954-07-24T00:00:00"/>
    <n v="6"/>
    <x v="1"/>
    <x v="1"/>
    <s v=""/>
    <s v="LIB2026"/>
    <n v="53"/>
    <n v="56"/>
    <n v="109"/>
    <n v="16"/>
    <m/>
    <m/>
    <m/>
    <m/>
    <m/>
    <m/>
    <m/>
    <n v="19"/>
    <n v="0"/>
    <n v="0"/>
    <n v="0"/>
    <n v="0"/>
    <n v="0"/>
    <n v="0"/>
    <n v="0"/>
    <n v="19"/>
    <n v="97"/>
    <d v="1954-07-24T00:00:00"/>
    <n v="891.05997907099993"/>
    <x v="49"/>
    <n v="903.05979970999999"/>
    <n v="46"/>
    <n v="1"/>
  </r>
  <r>
    <x v="50"/>
    <s v="14"/>
    <s v="01"/>
    <s v="14"/>
    <x v="45"/>
    <x v="50"/>
    <x v="1"/>
    <s v="11. NCC"/>
    <d v="1956-05-10T00:00:00"/>
    <n v="6"/>
    <x v="1"/>
    <x v="1"/>
    <s v="X"/>
    <s v="LIB2026"/>
    <n v="56"/>
    <n v="53"/>
    <n v="109"/>
    <m/>
    <m/>
    <m/>
    <m/>
    <m/>
    <m/>
    <m/>
    <m/>
    <n v="0"/>
    <n v="0"/>
    <n v="0"/>
    <n v="0"/>
    <n v="0"/>
    <n v="0"/>
    <n v="0"/>
    <n v="0"/>
    <s v=""/>
    <n v="97"/>
    <d v="1956-05-10T00:00:00"/>
    <n v="891.05997841499993"/>
    <x v="50"/>
    <n v="903.0597931499999"/>
    <n v="47"/>
    <s v=""/>
  </r>
  <r>
    <x v="51"/>
    <s v="19"/>
    <s v="02"/>
    <s v="01"/>
    <x v="44"/>
    <x v="51"/>
    <x v="0"/>
    <s v="03. IBI"/>
    <d v="1946-09-15T00:00:00"/>
    <n v="4"/>
    <x v="1"/>
    <x v="0"/>
    <s v=""/>
    <s v="LIB2026"/>
    <n v="53"/>
    <n v="56"/>
    <n v="109"/>
    <m/>
    <m/>
    <m/>
    <m/>
    <m/>
    <m/>
    <m/>
    <m/>
    <n v="0"/>
    <n v="0"/>
    <n v="0"/>
    <n v="0"/>
    <n v="0"/>
    <n v="0"/>
    <n v="0"/>
    <n v="0"/>
    <s v=""/>
    <n v="101"/>
    <d v="1946-09-15T00:00:00"/>
    <n v="891.03998193999996"/>
    <x v="51"/>
    <n v="899.0798284"/>
    <n v="95"/>
    <s v=""/>
  </r>
  <r>
    <x v="52"/>
    <s v="18"/>
    <s v="01"/>
    <s v="18"/>
    <x v="46"/>
    <x v="52"/>
    <x v="1"/>
    <s v="07. GSP"/>
    <d v="1952-06-25T00:00:00"/>
    <n v="4"/>
    <x v="1"/>
    <x v="1"/>
    <s v="X"/>
    <s v="LIB2026"/>
    <n v="52"/>
    <n v="57"/>
    <n v="109"/>
    <m/>
    <m/>
    <m/>
    <m/>
    <m/>
    <m/>
    <m/>
    <m/>
    <n v="0"/>
    <n v="0"/>
    <n v="0"/>
    <n v="0"/>
    <n v="0"/>
    <n v="0"/>
    <n v="0"/>
    <n v="0"/>
    <s v=""/>
    <n v="101"/>
    <d v="1952-06-25T00:00:00"/>
    <n v="891.03997982999999"/>
    <x v="52"/>
    <n v="899.07980730000008"/>
    <n v="96"/>
    <s v=""/>
  </r>
  <r>
    <x v="53"/>
    <s v="29"/>
    <s v="02"/>
    <s v="11"/>
    <x v="47"/>
    <x v="53"/>
    <x v="0"/>
    <s v="01. PIE"/>
    <d v="1962-06-03T00:00:00"/>
    <n v="4"/>
    <x v="1"/>
    <x v="1"/>
    <s v="X"/>
    <s v="LIB2026"/>
    <n v="57"/>
    <n v="52"/>
    <n v="109"/>
    <m/>
    <m/>
    <m/>
    <m/>
    <m/>
    <m/>
    <m/>
    <m/>
    <n v="0"/>
    <n v="0"/>
    <n v="0"/>
    <n v="0"/>
    <n v="0"/>
    <n v="0"/>
    <n v="0"/>
    <n v="0"/>
    <s v=""/>
    <n v="101"/>
    <d v="1962-06-03T00:00:00"/>
    <n v="891.03997619999996"/>
    <x v="53"/>
    <n v="899.07977100000005"/>
    <n v="97"/>
    <s v=""/>
  </r>
  <r>
    <x v="54"/>
    <s v="18"/>
    <s v="01"/>
    <s v="18"/>
    <x v="48"/>
    <x v="54"/>
    <x v="1"/>
    <s v="15. BIR"/>
    <d v="1968-06-25T00:00:00"/>
    <n v="4"/>
    <x v="1"/>
    <x v="1"/>
    <s v="X"/>
    <s v="LIB2026"/>
    <n v="54"/>
    <n v="55"/>
    <n v="109"/>
    <m/>
    <m/>
    <m/>
    <m/>
    <m/>
    <m/>
    <m/>
    <m/>
    <n v="0"/>
    <n v="0"/>
    <n v="0"/>
    <n v="0"/>
    <n v="0"/>
    <n v="0"/>
    <n v="0"/>
    <n v="0"/>
    <s v=""/>
    <n v="101"/>
    <d v="1968-06-25T00:00:00"/>
    <n v="891.03997398599995"/>
    <x v="54"/>
    <n v="899.07974886"/>
    <n v="98"/>
    <s v=""/>
  </r>
  <r>
    <x v="55"/>
    <s v="19"/>
    <s v="02"/>
    <s v="01"/>
    <x v="49"/>
    <x v="55"/>
    <x v="0"/>
    <s v="11. NCC"/>
    <d v="1948-08-29T00:00:00"/>
    <n v="3"/>
    <x v="0"/>
    <x v="0"/>
    <s v="X"/>
    <s v="LIB2026"/>
    <n v="58"/>
    <n v="51"/>
    <n v="109"/>
    <m/>
    <m/>
    <m/>
    <m/>
    <n v="1"/>
    <m/>
    <m/>
    <m/>
    <n v="0"/>
    <n v="0"/>
    <n v="0"/>
    <n v="0"/>
    <n v="4"/>
    <n v="0"/>
    <n v="0"/>
    <n v="0"/>
    <n v="4"/>
    <n v="103"/>
    <d v="1948-08-29T00:00:00"/>
    <n v="891.02998122600002"/>
    <x v="55"/>
    <n v="897.08982126000001"/>
    <n v="118"/>
    <n v="1"/>
  </r>
  <r>
    <x v="56"/>
    <s v="42"/>
    <s v="01"/>
    <s v="15"/>
    <x v="50"/>
    <x v="56"/>
    <x v="0"/>
    <s v="18. SOR"/>
    <d v="1987-10-07T00:00:00"/>
    <n v="11"/>
    <x v="3"/>
    <x v="1"/>
    <s v="X"/>
    <s v="LIB2026"/>
    <n v="54"/>
    <n v="56"/>
    <n v="110"/>
    <m/>
    <m/>
    <m/>
    <m/>
    <m/>
    <m/>
    <m/>
    <m/>
    <n v="0"/>
    <n v="0"/>
    <n v="0"/>
    <n v="0"/>
    <n v="0"/>
    <n v="0"/>
    <n v="0"/>
    <n v="0"/>
    <s v=""/>
    <n v="88"/>
    <d v="1987-10-07T00:00:00"/>
    <n v="890.10996694300002"/>
    <x v="56"/>
    <n v="912.00967843000001"/>
    <n v="5"/>
    <s v=""/>
  </r>
  <r>
    <x v="57"/>
    <s v="36"/>
    <s v="02"/>
    <s v="18"/>
    <x v="51"/>
    <x v="57"/>
    <x v="0"/>
    <s v="10. ITA"/>
    <d v="1940-04-03T00:00:00"/>
    <n v="9"/>
    <x v="2"/>
    <x v="2"/>
    <s v="X"/>
    <s v="LIB2026"/>
    <n v="57"/>
    <n v="53"/>
    <n v="110"/>
    <m/>
    <m/>
    <m/>
    <m/>
    <m/>
    <m/>
    <m/>
    <m/>
    <n v="0"/>
    <n v="0"/>
    <n v="0"/>
    <n v="0"/>
    <n v="0"/>
    <n v="0"/>
    <n v="0"/>
    <n v="0"/>
    <s v=""/>
    <n v="92"/>
    <d v="1940-04-03T00:00:00"/>
    <n v="890.08998429600001"/>
    <x v="57"/>
    <n v="908.02985195999997"/>
    <n v="13"/>
    <s v=""/>
  </r>
  <r>
    <x v="58"/>
    <s v="28"/>
    <s v="02"/>
    <s v="10"/>
    <x v="52"/>
    <x v="58"/>
    <x v="1"/>
    <s v="11. NCC"/>
    <d v="1960-10-19T00:00:00"/>
    <n v="9"/>
    <x v="2"/>
    <x v="1"/>
    <e v="#DIV/0!"/>
    <s v="LIB2026"/>
    <n v="57"/>
    <n v="53"/>
    <n v="110"/>
    <m/>
    <m/>
    <m/>
    <m/>
    <m/>
    <m/>
    <m/>
    <m/>
    <n v="0"/>
    <n v="0"/>
    <n v="0"/>
    <n v="0"/>
    <n v="0"/>
    <n v="0"/>
    <n v="0"/>
    <n v="0"/>
    <s v=""/>
    <n v="92"/>
    <d v="1960-10-19T00:00:00"/>
    <n v="890.08997679200002"/>
    <x v="58"/>
    <n v="908.02977692000002"/>
    <n v="14"/>
    <s v=""/>
  </r>
  <r>
    <x v="59"/>
    <s v="51"/>
    <s v="02"/>
    <s v="15"/>
    <x v="53"/>
    <x v="59"/>
    <x v="0"/>
    <s v="12. COO"/>
    <d v="1944-06-05T00:00:00"/>
    <n v="7"/>
    <x v="2"/>
    <x v="0"/>
    <s v="X"/>
    <s v="LIB2026"/>
    <n v="56"/>
    <n v="54"/>
    <n v="110"/>
    <m/>
    <m/>
    <m/>
    <m/>
    <m/>
    <m/>
    <m/>
    <m/>
    <n v="0"/>
    <n v="0"/>
    <n v="0"/>
    <n v="0"/>
    <n v="0"/>
    <n v="0"/>
    <n v="0"/>
    <n v="0"/>
    <s v=""/>
    <n v="96"/>
    <d v="1944-06-05T00:00:00"/>
    <n v="890.069982772"/>
    <x v="59"/>
    <n v="904.04983671999992"/>
    <n v="31"/>
    <s v=""/>
  </r>
  <r>
    <x v="60"/>
    <s v="31"/>
    <s v="02"/>
    <s v="13"/>
    <x v="54"/>
    <x v="60"/>
    <x v="0"/>
    <s v="15. BIR"/>
    <d v="1948-06-26T00:00:00"/>
    <n v="6"/>
    <x v="1"/>
    <x v="0"/>
    <s v="X"/>
    <s v="LIB2026"/>
    <n v="55"/>
    <n v="55"/>
    <n v="110"/>
    <m/>
    <m/>
    <m/>
    <m/>
    <m/>
    <m/>
    <m/>
    <m/>
    <n v="0"/>
    <n v="0"/>
    <n v="0"/>
    <n v="0"/>
    <n v="0"/>
    <n v="0"/>
    <n v="0"/>
    <n v="0"/>
    <s v=""/>
    <n v="98"/>
    <d v="1948-06-26T00:00:00"/>
    <n v="890.05998129"/>
    <x v="60"/>
    <n v="902.05982189999997"/>
    <n v="50"/>
    <s v=""/>
  </r>
  <r>
    <x v="61"/>
    <s v="03"/>
    <s v="01"/>
    <s v="03"/>
    <x v="55"/>
    <x v="61"/>
    <x v="1"/>
    <s v="07. GSP"/>
    <d v="1950-02-02T00:00:00"/>
    <n v="6"/>
    <x v="1"/>
    <x v="0"/>
    <s v=""/>
    <s v="LIB2026"/>
    <n v="57"/>
    <n v="53"/>
    <n v="110"/>
    <m/>
    <m/>
    <m/>
    <m/>
    <m/>
    <m/>
    <m/>
    <m/>
    <n v="0"/>
    <n v="0"/>
    <n v="0"/>
    <n v="0"/>
    <n v="0"/>
    <n v="0"/>
    <n v="0"/>
    <n v="0"/>
    <s v=""/>
    <n v="98"/>
    <d v="1950-02-02T00:00:00"/>
    <n v="890.05998070399994"/>
    <x v="61"/>
    <n v="902.05981603999999"/>
    <n v="51"/>
    <s v=""/>
  </r>
  <r>
    <x v="62"/>
    <s v="17"/>
    <s v="01"/>
    <s v="17"/>
    <x v="56"/>
    <x v="39"/>
    <x v="0"/>
    <s v="07. GSP"/>
    <d v="1952-10-16T00:00:00"/>
    <n v="5"/>
    <x v="1"/>
    <x v="1"/>
    <s v=""/>
    <s v="LIB2026"/>
    <n v="56"/>
    <n v="54"/>
    <n v="110"/>
    <m/>
    <m/>
    <m/>
    <m/>
    <m/>
    <m/>
    <m/>
    <m/>
    <n v="0"/>
    <n v="0"/>
    <n v="0"/>
    <n v="0"/>
    <n v="0"/>
    <n v="0"/>
    <n v="0"/>
    <n v="0"/>
    <s v=""/>
    <n v="100"/>
    <d v="1952-10-16T00:00:00"/>
    <n v="890.04997971699993"/>
    <x v="62"/>
    <n v="900.06980617000011"/>
    <n v="79"/>
    <s v=""/>
  </r>
  <r>
    <x v="63"/>
    <s v="15"/>
    <s v="01"/>
    <s v="15"/>
    <x v="57"/>
    <x v="62"/>
    <x v="0"/>
    <s v="12. COO"/>
    <d v="1976-02-17T00:00:00"/>
    <n v="5"/>
    <x v="1"/>
    <x v="1"/>
    <s v=""/>
    <s v="LIB2026"/>
    <n v="55"/>
    <n v="55"/>
    <n v="110"/>
    <m/>
    <m/>
    <m/>
    <m/>
    <m/>
    <m/>
    <m/>
    <m/>
    <n v="0"/>
    <n v="0"/>
    <n v="0"/>
    <n v="0"/>
    <n v="0"/>
    <n v="0"/>
    <n v="0"/>
    <n v="0"/>
    <s v=""/>
    <n v="100"/>
    <d v="1976-02-17T00:00:00"/>
    <n v="890.04997119299992"/>
    <x v="63"/>
    <n v="900.06972093000002"/>
    <n v="80"/>
    <s v=""/>
  </r>
  <r>
    <x v="64"/>
    <s v="22"/>
    <s v="02"/>
    <s v="04"/>
    <x v="58"/>
    <x v="63"/>
    <x v="0"/>
    <s v="11. NCC"/>
    <d v="1978-11-21T00:00:00"/>
    <n v="8"/>
    <x v="2"/>
    <x v="1"/>
    <s v="X"/>
    <s v="LIB2026"/>
    <n v="55"/>
    <n v="56"/>
    <n v="111"/>
    <m/>
    <m/>
    <m/>
    <m/>
    <m/>
    <m/>
    <m/>
    <m/>
    <n v="0"/>
    <n v="0"/>
    <n v="0"/>
    <n v="0"/>
    <n v="0"/>
    <n v="0"/>
    <n v="0"/>
    <n v="0"/>
    <s v=""/>
    <n v="95"/>
    <d v="1978-11-21T00:00:00"/>
    <n v="889.07997018500009"/>
    <x v="64"/>
    <n v="905.03971085000001"/>
    <n v="25"/>
    <s v=""/>
  </r>
  <r>
    <x v="65"/>
    <s v="01"/>
    <s v="01"/>
    <s v="01"/>
    <x v="59"/>
    <x v="64"/>
    <x v="0"/>
    <s v="08. SMA"/>
    <d v="1941-07-20T00:00:00"/>
    <n v="5"/>
    <x v="1"/>
    <x v="2"/>
    <s v="X"/>
    <s v="LIB2026"/>
    <n v="60"/>
    <n v="51"/>
    <n v="111"/>
    <m/>
    <m/>
    <m/>
    <m/>
    <m/>
    <m/>
    <m/>
    <m/>
    <n v="0"/>
    <n v="0"/>
    <n v="0"/>
    <n v="0"/>
    <n v="0"/>
    <n v="0"/>
    <n v="0"/>
    <n v="0"/>
    <s v=""/>
    <n v="101"/>
    <d v="1941-07-20T00:00:00"/>
    <n v="889.04998382299993"/>
    <x v="65"/>
    <n v="899.06984723000005"/>
    <n v="99"/>
    <s v=""/>
  </r>
  <r>
    <x v="66"/>
    <s v="19"/>
    <s v="02"/>
    <s v="01"/>
    <x v="60"/>
    <x v="65"/>
    <x v="0"/>
    <s v="11. NCC"/>
    <d v="1963-03-01T00:00:00"/>
    <n v="3"/>
    <x v="0"/>
    <x v="1"/>
    <s v="X"/>
    <s v="LIB2026"/>
    <n v="54"/>
    <n v="57"/>
    <n v="111"/>
    <m/>
    <m/>
    <m/>
    <m/>
    <m/>
    <m/>
    <m/>
    <m/>
    <n v="0"/>
    <n v="0"/>
    <n v="0"/>
    <n v="0"/>
    <n v="0"/>
    <n v="0"/>
    <n v="0"/>
    <n v="0"/>
    <s v=""/>
    <n v="105"/>
    <d v="1963-03-01T00:00:00"/>
    <n v="889.02997592899999"/>
    <x v="66"/>
    <n v="895.08976829000005"/>
    <n v="142"/>
    <s v=""/>
  </r>
  <r>
    <x v="67"/>
    <s v="51"/>
    <s v="02"/>
    <s v="15"/>
    <x v="61"/>
    <x v="66"/>
    <x v="0"/>
    <s v="06. KOK"/>
    <d v="1943-03-01T00:00:00"/>
    <n v="9"/>
    <x v="2"/>
    <x v="0"/>
    <s v=""/>
    <s v="LIB2026"/>
    <n v="56"/>
    <n v="56"/>
    <n v="112"/>
    <m/>
    <m/>
    <m/>
    <m/>
    <m/>
    <m/>
    <m/>
    <m/>
    <n v="0"/>
    <n v="0"/>
    <n v="0"/>
    <n v="0"/>
    <n v="0"/>
    <n v="0"/>
    <n v="0"/>
    <n v="0"/>
    <s v=""/>
    <n v="94"/>
    <d v="1943-03-01T00:00:00"/>
    <n v="888.08998323399999"/>
    <x v="67"/>
    <n v="906.02984133999996"/>
    <n v="22"/>
    <s v=""/>
  </r>
  <r>
    <x v="68"/>
    <s v="43"/>
    <s v="01"/>
    <s v="17"/>
    <x v="62"/>
    <x v="67"/>
    <x v="0"/>
    <s v="15. BIR"/>
    <d v="1947-06-17T00:00:00"/>
    <n v="8"/>
    <x v="2"/>
    <x v="0"/>
    <s v="X"/>
    <s v="LIB2026"/>
    <n v="55"/>
    <n v="57"/>
    <n v="112"/>
    <m/>
    <m/>
    <m/>
    <m/>
    <m/>
    <m/>
    <m/>
    <m/>
    <n v="0"/>
    <n v="0"/>
    <n v="0"/>
    <n v="0"/>
    <n v="0"/>
    <n v="0"/>
    <n v="0"/>
    <n v="0"/>
    <s v=""/>
    <n v="96"/>
    <d v="1947-06-17T00:00:00"/>
    <n v="888.07998166499999"/>
    <x v="68"/>
    <n v="904.03982565000001"/>
    <n v="32"/>
    <s v=""/>
  </r>
  <r>
    <x v="69"/>
    <s v="40"/>
    <s v="01"/>
    <s v="11"/>
    <x v="63"/>
    <x v="68"/>
    <x v="1"/>
    <s v="03. IBI"/>
    <d v="1945-12-01T00:00:00"/>
    <n v="7"/>
    <x v="2"/>
    <x v="0"/>
    <s v="X"/>
    <s v="LIB2026"/>
    <n v="55"/>
    <n v="57"/>
    <n v="112"/>
    <m/>
    <m/>
    <m/>
    <m/>
    <m/>
    <m/>
    <m/>
    <m/>
    <n v="0"/>
    <n v="0"/>
    <n v="0"/>
    <n v="0"/>
    <n v="0"/>
    <n v="0"/>
    <n v="0"/>
    <n v="0"/>
    <s v=""/>
    <n v="98"/>
    <d v="1945-12-01T00:00:00"/>
    <n v="888.06998222800007"/>
    <x v="69"/>
    <n v="902.04983127999992"/>
    <n v="52"/>
    <s v=""/>
  </r>
  <r>
    <x v="70"/>
    <s v="25"/>
    <s v="02"/>
    <s v="07"/>
    <x v="64"/>
    <x v="69"/>
    <x v="1"/>
    <s v="07. GSP"/>
    <d v="1943-01-30T00:00:00"/>
    <n v="6"/>
    <x v="1"/>
    <x v="0"/>
    <s v="X"/>
    <s v="LIB2026"/>
    <n v="58"/>
    <n v="54"/>
    <n v="112"/>
    <m/>
    <m/>
    <m/>
    <m/>
    <m/>
    <m/>
    <m/>
    <m/>
    <n v="0"/>
    <n v="0"/>
    <n v="0"/>
    <n v="0"/>
    <n v="0"/>
    <n v="0"/>
    <n v="0"/>
    <n v="0"/>
    <s v=""/>
    <n v="100"/>
    <d v="1943-01-30T00:00:00"/>
    <n v="888.05998326399992"/>
    <x v="70"/>
    <n v="900.05984163999995"/>
    <n v="81"/>
    <s v=""/>
  </r>
  <r>
    <x v="71"/>
    <s v="33"/>
    <s v="02"/>
    <s v="15"/>
    <x v="65"/>
    <x v="70"/>
    <x v="1"/>
    <s v="07. GSP"/>
    <d v="1947-03-15T00:00:00"/>
    <n v="6"/>
    <x v="1"/>
    <x v="0"/>
    <s v="X"/>
    <s v="LIB2026"/>
    <n v="59"/>
    <n v="53"/>
    <n v="112"/>
    <m/>
    <m/>
    <m/>
    <m/>
    <m/>
    <m/>
    <m/>
    <m/>
    <n v="0"/>
    <n v="0"/>
    <n v="0"/>
    <n v="0"/>
    <n v="0"/>
    <n v="0"/>
    <n v="0"/>
    <n v="0"/>
    <s v=""/>
    <n v="100"/>
    <d v="1947-03-15T00:00:00"/>
    <n v="888.05998175899992"/>
    <x v="71"/>
    <n v="900.05982658999994"/>
    <n v="82"/>
    <s v=""/>
  </r>
  <r>
    <x v="72"/>
    <s v="16"/>
    <s v="01"/>
    <s v="16"/>
    <x v="66"/>
    <x v="71"/>
    <x v="0"/>
    <s v="06. KOK"/>
    <d v="1950-01-13T00:00:00"/>
    <n v="6"/>
    <x v="1"/>
    <x v="0"/>
    <s v=""/>
    <s v="LIB2026"/>
    <n v="56"/>
    <n v="56"/>
    <n v="112"/>
    <m/>
    <m/>
    <m/>
    <m/>
    <m/>
    <m/>
    <m/>
    <m/>
    <n v="0"/>
    <n v="0"/>
    <n v="0"/>
    <n v="0"/>
    <n v="0"/>
    <n v="0"/>
    <n v="0"/>
    <n v="0"/>
    <s v=""/>
    <n v="100"/>
    <d v="1950-01-13T00:00:00"/>
    <n v="888.05998072399996"/>
    <x v="72"/>
    <n v="900.05981623999992"/>
    <n v="83"/>
    <s v=""/>
  </r>
  <r>
    <x v="73"/>
    <s v="34"/>
    <s v="02"/>
    <s v="16"/>
    <x v="67"/>
    <x v="72"/>
    <x v="0"/>
    <s v="01. PIE"/>
    <d v="1958-12-06T00:00:00"/>
    <n v="4"/>
    <x v="1"/>
    <x v="1"/>
    <s v="X"/>
    <s v="LIB2026"/>
    <n v="51"/>
    <n v="61"/>
    <n v="112"/>
    <m/>
    <m/>
    <m/>
    <m/>
    <m/>
    <m/>
    <m/>
    <m/>
    <n v="0"/>
    <n v="0"/>
    <n v="0"/>
    <n v="0"/>
    <n v="0"/>
    <n v="0"/>
    <n v="0"/>
    <n v="0"/>
    <s v=""/>
    <n v="104"/>
    <d v="1958-12-06T00:00:00"/>
    <n v="888.039977475"/>
    <x v="73"/>
    <n v="896.07978375000005"/>
    <n v="129"/>
    <s v=""/>
  </r>
  <r>
    <x v="74"/>
    <s v="45"/>
    <s v="02"/>
    <s v="03"/>
    <x v="65"/>
    <x v="73"/>
    <x v="0"/>
    <s v="11. NCC"/>
    <d v="1946-02-17T00:00:00"/>
    <n v="9"/>
    <x v="2"/>
    <x v="0"/>
    <s v=""/>
    <s v="LIB2026"/>
    <n v="59"/>
    <n v="54"/>
    <n v="113"/>
    <m/>
    <m/>
    <m/>
    <m/>
    <m/>
    <m/>
    <m/>
    <m/>
    <n v="0"/>
    <n v="0"/>
    <n v="0"/>
    <n v="0"/>
    <n v="0"/>
    <n v="0"/>
    <n v="0"/>
    <n v="0"/>
    <s v=""/>
    <n v="95"/>
    <d v="1946-02-17T00:00:00"/>
    <n v="887.08998215000008"/>
    <x v="74"/>
    <n v="905.0298305"/>
    <n v="26"/>
    <s v=""/>
  </r>
  <r>
    <x v="75"/>
    <s v="28"/>
    <s v="02"/>
    <s v="10"/>
    <x v="59"/>
    <x v="41"/>
    <x v="1"/>
    <s v="08. SMA"/>
    <d v="1948-07-25T00:00:00"/>
    <n v="7"/>
    <x v="2"/>
    <x v="0"/>
    <s v="X"/>
    <s v="LIB2026"/>
    <n v="59"/>
    <n v="54"/>
    <n v="113"/>
    <m/>
    <m/>
    <m/>
    <m/>
    <m/>
    <m/>
    <m/>
    <m/>
    <n v="0"/>
    <n v="0"/>
    <n v="0"/>
    <n v="0"/>
    <n v="0"/>
    <n v="0"/>
    <n v="0"/>
    <n v="0"/>
    <s v=""/>
    <n v="99"/>
    <d v="1948-07-25T00:00:00"/>
    <n v="887.06998126100007"/>
    <x v="75"/>
    <n v="901.04982160999998"/>
    <n v="63"/>
    <s v=""/>
  </r>
  <r>
    <x v="76"/>
    <s v="40"/>
    <s v="01"/>
    <s v="11"/>
    <x v="68"/>
    <x v="74"/>
    <x v="1"/>
    <s v="15. BIR"/>
    <d v="1950-11-17T00:00:00"/>
    <n v="7"/>
    <x v="2"/>
    <x v="0"/>
    <s v=""/>
    <s v="LIB2026"/>
    <n v="59"/>
    <n v="54"/>
    <n v="113"/>
    <m/>
    <m/>
    <m/>
    <m/>
    <m/>
    <m/>
    <m/>
    <m/>
    <n v="0"/>
    <n v="0"/>
    <n v="0"/>
    <n v="0"/>
    <n v="0"/>
    <n v="0"/>
    <n v="0"/>
    <n v="0"/>
    <s v=""/>
    <n v="99"/>
    <d v="1950-11-17T00:00:00"/>
    <n v="887.06998041600002"/>
    <x v="76"/>
    <n v="901.04981315999999"/>
    <n v="64"/>
    <s v=""/>
  </r>
  <r>
    <x v="77"/>
    <s v="27"/>
    <s v="02"/>
    <s v="09"/>
    <x v="68"/>
    <x v="75"/>
    <x v="0"/>
    <s v="15. BIR"/>
    <d v="1953-03-22T00:00:00"/>
    <n v="7"/>
    <x v="2"/>
    <x v="1"/>
    <s v="X"/>
    <s v="LIB2026"/>
    <n v="58"/>
    <n v="55"/>
    <n v="113"/>
    <m/>
    <m/>
    <m/>
    <m/>
    <m/>
    <m/>
    <m/>
    <m/>
    <n v="0"/>
    <n v="0"/>
    <n v="0"/>
    <n v="0"/>
    <n v="0"/>
    <n v="0"/>
    <n v="0"/>
    <n v="0"/>
    <s v=""/>
    <n v="99"/>
    <d v="1953-03-22T00:00:00"/>
    <n v="887.06997956000009"/>
    <x v="77"/>
    <n v="901.0498045999999"/>
    <n v="65"/>
    <s v=""/>
  </r>
  <r>
    <x v="78"/>
    <s v="33"/>
    <s v="02"/>
    <s v="15"/>
    <x v="69"/>
    <x v="76"/>
    <x v="0"/>
    <s v="11. NCC"/>
    <d v="1957-03-21T00:00:00"/>
    <n v="6"/>
    <x v="1"/>
    <x v="1"/>
    <s v=""/>
    <s v="LIB2026"/>
    <n v="57"/>
    <n v="56"/>
    <n v="113"/>
    <m/>
    <m/>
    <m/>
    <m/>
    <m/>
    <m/>
    <m/>
    <m/>
    <n v="0"/>
    <n v="0"/>
    <n v="0"/>
    <n v="0"/>
    <n v="0"/>
    <n v="0"/>
    <n v="0"/>
    <n v="0"/>
    <s v=""/>
    <n v="101"/>
    <d v="1957-03-21T00:00:00"/>
    <n v="887.05997809999997"/>
    <x v="78"/>
    <n v="899.05978999999991"/>
    <n v="100"/>
    <s v=""/>
  </r>
  <r>
    <x v="79"/>
    <s v="13"/>
    <s v="01"/>
    <s v="13"/>
    <x v="70"/>
    <x v="77"/>
    <x v="0"/>
    <s v="11. NCC"/>
    <d v="1967-07-21T00:00:00"/>
    <n v="5"/>
    <x v="1"/>
    <x v="1"/>
    <s v="X"/>
    <s v="LIB2026"/>
    <n v="60"/>
    <n v="53"/>
    <n v="113"/>
    <m/>
    <m/>
    <m/>
    <m/>
    <m/>
    <m/>
    <m/>
    <m/>
    <n v="0"/>
    <n v="0"/>
    <n v="0"/>
    <n v="0"/>
    <n v="0"/>
    <n v="0"/>
    <n v="0"/>
    <n v="0"/>
    <s v=""/>
    <n v="103"/>
    <d v="1967-07-21T00:00:00"/>
    <n v="887.04997432599998"/>
    <x v="79"/>
    <n v="897.06975226000009"/>
    <n v="119"/>
    <s v=""/>
  </r>
  <r>
    <x v="80"/>
    <s v="17"/>
    <s v="01"/>
    <s v="17"/>
    <x v="71"/>
    <x v="78"/>
    <x v="0"/>
    <s v="11. NCC"/>
    <d v="1953-11-18T00:00:00"/>
    <n v="4"/>
    <x v="1"/>
    <x v="1"/>
    <s v="X"/>
    <s v="LIB2026"/>
    <n v="57"/>
    <n v="56"/>
    <n v="113"/>
    <m/>
    <m/>
    <m/>
    <m/>
    <m/>
    <m/>
    <m/>
    <m/>
    <n v="0"/>
    <n v="0"/>
    <n v="0"/>
    <n v="0"/>
    <n v="0"/>
    <n v="0"/>
    <n v="0"/>
    <n v="0"/>
    <s v=""/>
    <n v="105"/>
    <d v="1953-11-18T00:00:00"/>
    <n v="887.03997931899994"/>
    <x v="80"/>
    <n v="895.07980219000001"/>
    <n v="143"/>
    <s v=""/>
  </r>
  <r>
    <x v="81"/>
    <s v="01"/>
    <s v="01"/>
    <s v="01"/>
    <x v="72"/>
    <x v="79"/>
    <x v="0"/>
    <s v="18. SOR"/>
    <d v="1974-05-14T00:00:00"/>
    <n v="2"/>
    <x v="0"/>
    <x v="1"/>
    <s v=""/>
    <s v="LIB2026"/>
    <n v="54"/>
    <n v="59"/>
    <n v="113"/>
    <m/>
    <m/>
    <m/>
    <m/>
    <m/>
    <m/>
    <m/>
    <m/>
    <n v="0"/>
    <n v="0"/>
    <n v="0"/>
    <n v="0"/>
    <n v="0"/>
    <n v="0"/>
    <n v="0"/>
    <n v="0"/>
    <s v=""/>
    <n v="109"/>
    <d v="1974-05-14T00:00:00"/>
    <n v="887.01997183699996"/>
    <x v="81"/>
    <n v="891.09972736999998"/>
    <n v="169"/>
    <s v=""/>
  </r>
  <r>
    <x v="82"/>
    <s v="21"/>
    <s v="02"/>
    <s v="03"/>
    <x v="73"/>
    <x v="80"/>
    <x v="1"/>
    <s v="08. SMA"/>
    <d v="1950-11-12T00:00:00"/>
    <n v="9"/>
    <x v="2"/>
    <x v="0"/>
    <s v="X"/>
    <s v="LIB2026"/>
    <n v="54"/>
    <n v="60"/>
    <n v="114"/>
    <m/>
    <m/>
    <m/>
    <m/>
    <m/>
    <m/>
    <m/>
    <m/>
    <n v="0"/>
    <n v="0"/>
    <n v="0"/>
    <n v="0"/>
    <n v="0"/>
    <n v="0"/>
    <n v="0"/>
    <n v="0"/>
    <s v=""/>
    <n v="96"/>
    <d v="1950-11-12T00:00:00"/>
    <n v="886.08998042100006"/>
    <x v="82"/>
    <n v="904.02981320999993"/>
    <n v="33"/>
    <s v=""/>
  </r>
  <r>
    <x v="83"/>
    <s v="47"/>
    <s v="02"/>
    <s v="07"/>
    <x v="74"/>
    <x v="81"/>
    <x v="0"/>
    <s v="16. SUM"/>
    <d v="1954-01-09T00:00:00"/>
    <n v="9"/>
    <x v="2"/>
    <x v="1"/>
    <s v="X"/>
    <s v="LIB2026"/>
    <n v="60"/>
    <n v="54"/>
    <n v="114"/>
    <m/>
    <m/>
    <m/>
    <m/>
    <m/>
    <m/>
    <m/>
    <m/>
    <n v="0"/>
    <n v="0"/>
    <n v="0"/>
    <n v="0"/>
    <n v="0"/>
    <n v="0"/>
    <n v="0"/>
    <n v="0"/>
    <s v=""/>
    <n v="96"/>
    <d v="1954-01-09T00:00:00"/>
    <n v="886.08997926699999"/>
    <x v="83"/>
    <n v="904.02980166999998"/>
    <n v="34"/>
    <s v=""/>
  </r>
  <r>
    <x v="84"/>
    <s v="43"/>
    <s v="01"/>
    <s v="17"/>
    <x v="75"/>
    <x v="82"/>
    <x v="1"/>
    <s v="11. NCC"/>
    <d v="1958-09-01T00:00:00"/>
    <n v="9"/>
    <x v="2"/>
    <x v="1"/>
    <s v="X"/>
    <s v="LIB2026"/>
    <n v="55"/>
    <n v="59"/>
    <n v="114"/>
    <m/>
    <m/>
    <m/>
    <m/>
    <m/>
    <m/>
    <m/>
    <m/>
    <n v="0"/>
    <n v="0"/>
    <n v="0"/>
    <n v="0"/>
    <n v="0"/>
    <n v="0"/>
    <n v="0"/>
    <n v="0"/>
    <s v=""/>
    <n v="96"/>
    <d v="1958-09-01T00:00:00"/>
    <n v="886.08997757100008"/>
    <x v="84"/>
    <n v="904.02978470999994"/>
    <n v="35"/>
    <s v=""/>
  </r>
  <r>
    <x v="85"/>
    <s v="02"/>
    <s v="01"/>
    <s v="02"/>
    <x v="76"/>
    <x v="83"/>
    <x v="1"/>
    <s v="18. SOR"/>
    <d v="1960-05-08T00:00:00"/>
    <n v="9"/>
    <x v="2"/>
    <x v="1"/>
    <s v=""/>
    <s v="LIB2026"/>
    <n v="55"/>
    <n v="59"/>
    <n v="114"/>
    <m/>
    <m/>
    <m/>
    <m/>
    <m/>
    <m/>
    <m/>
    <m/>
    <n v="0"/>
    <n v="0"/>
    <n v="0"/>
    <n v="0"/>
    <n v="0"/>
    <n v="0"/>
    <n v="0"/>
    <n v="0"/>
    <s v=""/>
    <n v="96"/>
    <d v="1960-05-08T00:00:00"/>
    <n v="886.08997695599999"/>
    <x v="85"/>
    <n v="904.02977855999995"/>
    <n v="36"/>
    <s v=""/>
  </r>
  <r>
    <x v="86"/>
    <s v="49"/>
    <s v="02"/>
    <s v="11"/>
    <x v="77"/>
    <x v="84"/>
    <x v="0"/>
    <s v="07. GSP"/>
    <d v="1963-09-05T00:00:00"/>
    <n v="9"/>
    <x v="2"/>
    <x v="1"/>
    <s v="X"/>
    <s v="LIB2026"/>
    <n v="59"/>
    <n v="55"/>
    <n v="114"/>
    <m/>
    <m/>
    <m/>
    <m/>
    <m/>
    <m/>
    <m/>
    <m/>
    <n v="0"/>
    <n v="0"/>
    <n v="0"/>
    <n v="0"/>
    <n v="0"/>
    <n v="0"/>
    <n v="0"/>
    <n v="0"/>
    <s v=""/>
    <n v="96"/>
    <d v="1963-09-05T00:00:00"/>
    <n v="886.08997574099999"/>
    <x v="86"/>
    <n v="904.02976640999998"/>
    <n v="37"/>
    <s v=""/>
  </r>
  <r>
    <x v="87"/>
    <s v="46"/>
    <s v="02"/>
    <s v="05"/>
    <x v="78"/>
    <x v="85"/>
    <x v="0"/>
    <s v="01. PIE"/>
    <d v="1946-04-01T00:00:00"/>
    <n v="8"/>
    <x v="2"/>
    <x v="0"/>
    <s v=""/>
    <s v="LIB2026"/>
    <n v="55"/>
    <n v="59"/>
    <n v="114"/>
    <m/>
    <m/>
    <m/>
    <m/>
    <m/>
    <m/>
    <m/>
    <m/>
    <n v="0"/>
    <n v="0"/>
    <n v="0"/>
    <n v="0"/>
    <n v="0"/>
    <n v="0"/>
    <n v="0"/>
    <n v="0"/>
    <s v=""/>
    <n v="98"/>
    <d v="1946-04-01T00:00:00"/>
    <n v="886.07998210700009"/>
    <x v="87"/>
    <n v="902.03983006999999"/>
    <n v="53"/>
    <s v=""/>
  </r>
  <r>
    <x v="88"/>
    <s v="44"/>
    <s v="02"/>
    <s v="01"/>
    <x v="34"/>
    <x v="86"/>
    <x v="0"/>
    <s v="01. PIE"/>
    <d v="1954-01-05T00:00:00"/>
    <n v="8"/>
    <x v="2"/>
    <x v="1"/>
    <s v="X"/>
    <s v="LIB2026"/>
    <n v="61"/>
    <n v="53"/>
    <n v="114"/>
    <m/>
    <m/>
    <m/>
    <m/>
    <m/>
    <m/>
    <m/>
    <m/>
    <n v="0"/>
    <n v="0"/>
    <n v="0"/>
    <n v="0"/>
    <n v="0"/>
    <n v="0"/>
    <n v="0"/>
    <n v="0"/>
    <s v=""/>
    <n v="98"/>
    <d v="1954-01-05T00:00:00"/>
    <n v="886.07997927100007"/>
    <x v="88"/>
    <n v="902.03980171000001"/>
    <n v="54"/>
    <s v=""/>
  </r>
  <r>
    <x v="89"/>
    <s v="50"/>
    <s v="02"/>
    <s v="13"/>
    <x v="28"/>
    <x v="87"/>
    <x v="0"/>
    <s v="12. COO"/>
    <d v="1946-06-18T00:00:00"/>
    <n v="7"/>
    <x v="2"/>
    <x v="0"/>
    <s v="X"/>
    <s v="LIB2026"/>
    <n v="60"/>
    <n v="54"/>
    <n v="114"/>
    <m/>
    <m/>
    <m/>
    <m/>
    <m/>
    <m/>
    <m/>
    <m/>
    <n v="0"/>
    <n v="0"/>
    <n v="0"/>
    <n v="0"/>
    <n v="0"/>
    <n v="0"/>
    <n v="0"/>
    <n v="0"/>
    <s v=""/>
    <n v="100"/>
    <d v="1946-06-18T00:00:00"/>
    <n v="886.06998202900002"/>
    <x v="89"/>
    <n v="900.04982928999993"/>
    <n v="84"/>
    <s v=""/>
  </r>
  <r>
    <x v="90"/>
    <s v="35"/>
    <s v="02"/>
    <s v="17"/>
    <x v="27"/>
    <x v="88"/>
    <x v="0"/>
    <s v="07. GSP"/>
    <d v="1947-10-13T00:00:00"/>
    <n v="7"/>
    <x v="2"/>
    <x v="0"/>
    <s v=""/>
    <s v="LIB2026"/>
    <n v="57"/>
    <n v="57"/>
    <n v="114"/>
    <m/>
    <m/>
    <m/>
    <m/>
    <m/>
    <m/>
    <m/>
    <m/>
    <n v="0"/>
    <n v="0"/>
    <n v="0"/>
    <n v="0"/>
    <n v="0"/>
    <n v="0"/>
    <n v="0"/>
    <n v="0"/>
    <s v=""/>
    <n v="100"/>
    <d v="1947-10-13T00:00:00"/>
    <n v="886.069981547"/>
    <x v="90"/>
    <n v="900.04982446999998"/>
    <n v="85"/>
    <s v=""/>
  </r>
  <r>
    <x v="91"/>
    <s v="36"/>
    <s v="02"/>
    <s v="18"/>
    <x v="79"/>
    <x v="89"/>
    <x v="0"/>
    <s v="03. IBI"/>
    <d v="1988-12-21T00:00:00"/>
    <n v="7"/>
    <x v="2"/>
    <x v="1"/>
    <s v="X"/>
    <s v="LIB2026"/>
    <n v="58"/>
    <n v="56"/>
    <n v="114"/>
    <m/>
    <m/>
    <m/>
    <m/>
    <m/>
    <m/>
    <m/>
    <m/>
    <n v="0"/>
    <n v="0"/>
    <n v="0"/>
    <n v="0"/>
    <n v="0"/>
    <n v="0"/>
    <n v="0"/>
    <n v="0"/>
    <s v=""/>
    <n v="100"/>
    <d v="1988-12-21T00:00:00"/>
    <n v="886.06996650200006"/>
    <x v="91"/>
    <n v="900.04967402"/>
    <n v="86"/>
    <s v=""/>
  </r>
  <r>
    <x v="92"/>
    <s v="16"/>
    <s v="01"/>
    <s v="16"/>
    <x v="80"/>
    <x v="90"/>
    <x v="0"/>
    <s v="07. GSP"/>
    <d v="1938-11-19T00:00:00"/>
    <n v="6"/>
    <x v="1"/>
    <x v="2"/>
    <s v=""/>
    <s v="LIB2026"/>
    <n v="56"/>
    <n v="58"/>
    <n v="114"/>
    <m/>
    <m/>
    <m/>
    <m/>
    <m/>
    <m/>
    <m/>
    <m/>
    <n v="0"/>
    <n v="0"/>
    <n v="0"/>
    <n v="0"/>
    <n v="0"/>
    <n v="0"/>
    <n v="0"/>
    <n v="0"/>
    <s v=""/>
    <n v="102"/>
    <d v="1938-11-19T00:00:00"/>
    <n v="886.05998479699997"/>
    <x v="92"/>
    <n v="898.05985696999994"/>
    <n v="112"/>
    <s v=""/>
  </r>
  <r>
    <x v="93"/>
    <s v="03"/>
    <s v="01"/>
    <s v="03"/>
    <x v="81"/>
    <x v="91"/>
    <x v="0"/>
    <s v="11. NCC"/>
    <d v="1948-01-15T00:00:00"/>
    <n v="6"/>
    <x v="1"/>
    <x v="0"/>
    <s v="X"/>
    <s v="LIB2026"/>
    <n v="59"/>
    <n v="55"/>
    <n v="114"/>
    <m/>
    <m/>
    <m/>
    <m/>
    <m/>
    <m/>
    <m/>
    <m/>
    <n v="0"/>
    <n v="0"/>
    <n v="0"/>
    <n v="0"/>
    <n v="0"/>
    <n v="0"/>
    <n v="0"/>
    <n v="0"/>
    <s v=""/>
    <n v="102"/>
    <d v="1948-01-15T00:00:00"/>
    <n v="886.05998145299998"/>
    <x v="93"/>
    <n v="898.0598235299999"/>
    <n v="113"/>
    <s v=""/>
  </r>
  <r>
    <x v="94"/>
    <s v="22"/>
    <s v="02"/>
    <s v="04"/>
    <x v="82"/>
    <x v="92"/>
    <x v="1"/>
    <s v="18. SOR"/>
    <d v="1969-11-06T00:00:00"/>
    <n v="12"/>
    <x v="3"/>
    <x v="1"/>
    <s v=""/>
    <s v="LIB2026"/>
    <n v="60"/>
    <n v="55"/>
    <n v="115"/>
    <m/>
    <m/>
    <m/>
    <m/>
    <m/>
    <m/>
    <m/>
    <m/>
    <n v="0"/>
    <n v="0"/>
    <n v="0"/>
    <n v="0"/>
    <n v="0"/>
    <n v="0"/>
    <n v="0"/>
    <n v="0"/>
    <s v=""/>
    <n v="91"/>
    <d v="1969-11-06T00:00:00"/>
    <n v="885.11997348700004"/>
    <x v="94"/>
    <n v="908.99974386999997"/>
    <n v="8"/>
    <s v=""/>
  </r>
  <r>
    <x v="95"/>
    <s v="10"/>
    <s v="01"/>
    <s v="10"/>
    <x v="83"/>
    <x v="93"/>
    <x v="1"/>
    <s v="03. IBI"/>
    <d v="1939-09-19T00:00:00"/>
    <n v="8"/>
    <x v="2"/>
    <x v="2"/>
    <s v="X"/>
    <s v="LIB2026"/>
    <n v="59"/>
    <n v="56"/>
    <n v="115"/>
    <m/>
    <m/>
    <m/>
    <m/>
    <m/>
    <m/>
    <m/>
    <m/>
    <n v="0"/>
    <n v="0"/>
    <n v="0"/>
    <n v="0"/>
    <n v="0"/>
    <n v="0"/>
    <n v="0"/>
    <n v="0"/>
    <s v=""/>
    <n v="99"/>
    <d v="1939-09-19T00:00:00"/>
    <n v="885.0799844930001"/>
    <x v="95"/>
    <n v="901.03985392999994"/>
    <n v="66"/>
    <s v=""/>
  </r>
  <r>
    <x v="96"/>
    <s v="06"/>
    <s v="01"/>
    <s v="06"/>
    <x v="84"/>
    <x v="94"/>
    <x v="0"/>
    <s v="11. NCC"/>
    <d v="1954-06-15T00:00:00"/>
    <n v="8"/>
    <x v="2"/>
    <x v="1"/>
    <s v="X"/>
    <s v="LIB2026"/>
    <n v="60"/>
    <n v="55"/>
    <n v="115"/>
    <m/>
    <m/>
    <m/>
    <m/>
    <m/>
    <m/>
    <m/>
    <m/>
    <n v="0"/>
    <n v="0"/>
    <n v="0"/>
    <n v="0"/>
    <n v="0"/>
    <n v="0"/>
    <n v="0"/>
    <n v="0"/>
    <s v=""/>
    <n v="99"/>
    <d v="1954-06-15T00:00:00"/>
    <n v="885.07997911000007"/>
    <x v="96"/>
    <n v="901.03980009999998"/>
    <n v="67"/>
    <s v=""/>
  </r>
  <r>
    <x v="97"/>
    <s v="10"/>
    <s v="01"/>
    <s v="10"/>
    <x v="85"/>
    <x v="3"/>
    <x v="0"/>
    <s v="16. SUM"/>
    <d v="1960-01-21T00:00:00"/>
    <n v="7"/>
    <x v="2"/>
    <x v="1"/>
    <s v="X"/>
    <s v="LIB2026"/>
    <n v="56"/>
    <n v="59"/>
    <n v="115"/>
    <n v="7"/>
    <n v="9"/>
    <m/>
    <m/>
    <m/>
    <m/>
    <m/>
    <m/>
    <n v="20"/>
    <n v="1"/>
    <n v="0"/>
    <n v="0"/>
    <n v="0"/>
    <n v="0"/>
    <n v="0"/>
    <n v="0"/>
    <n v="21"/>
    <n v="101"/>
    <d v="1960-01-21T00:00:00"/>
    <n v="885.069977064"/>
    <x v="97"/>
    <n v="899.04977964"/>
    <n v="101"/>
    <n v="2"/>
  </r>
  <r>
    <x v="98"/>
    <s v="14"/>
    <s v="01"/>
    <s v="14"/>
    <x v="86"/>
    <x v="95"/>
    <x v="0"/>
    <s v="18. SOR"/>
    <d v="1958-08-14T00:00:00"/>
    <n v="6"/>
    <x v="1"/>
    <x v="1"/>
    <s v="X"/>
    <s v="LIB2026"/>
    <n v="61"/>
    <n v="54"/>
    <n v="115"/>
    <m/>
    <m/>
    <m/>
    <m/>
    <m/>
    <m/>
    <m/>
    <m/>
    <n v="0"/>
    <n v="0"/>
    <n v="0"/>
    <n v="0"/>
    <n v="0"/>
    <n v="0"/>
    <n v="0"/>
    <n v="0"/>
    <s v=""/>
    <n v="103"/>
    <d v="1958-08-14T00:00:00"/>
    <n v="885.05997758899991"/>
    <x v="98"/>
    <n v="897.05978488999995"/>
    <n v="120"/>
    <s v=""/>
  </r>
  <r>
    <x v="99"/>
    <s v="09"/>
    <s v="01"/>
    <s v="09"/>
    <x v="87"/>
    <x v="96"/>
    <x v="0"/>
    <s v="11. NCC"/>
    <d v="1942-06-24T00:00:00"/>
    <n v="5"/>
    <x v="1"/>
    <x v="0"/>
    <s v="X"/>
    <s v="LIB2026"/>
    <n v="61"/>
    <n v="54"/>
    <n v="115"/>
    <n v="7"/>
    <m/>
    <m/>
    <m/>
    <n v="3"/>
    <m/>
    <m/>
    <m/>
    <n v="20"/>
    <n v="0"/>
    <n v="0"/>
    <n v="0"/>
    <n v="6"/>
    <n v="0"/>
    <n v="0"/>
    <n v="0"/>
    <n v="26"/>
    <n v="105"/>
    <d v="1942-06-24T00:00:00"/>
    <n v="885.04998348399999"/>
    <x v="99"/>
    <n v="895.06984384000009"/>
    <n v="144"/>
    <n v="2"/>
  </r>
  <r>
    <x v="100"/>
    <s v="18"/>
    <s v="01"/>
    <s v="18"/>
    <x v="88"/>
    <x v="97"/>
    <x v="0"/>
    <s v="11. NCC"/>
    <d v="1945-05-25T00:00:00"/>
    <n v="4"/>
    <x v="1"/>
    <x v="0"/>
    <s v="X"/>
    <s v="LIB2026"/>
    <n v="56"/>
    <n v="59"/>
    <n v="115"/>
    <m/>
    <m/>
    <m/>
    <m/>
    <m/>
    <m/>
    <m/>
    <m/>
    <n v="0"/>
    <n v="0"/>
    <n v="0"/>
    <n v="0"/>
    <n v="0"/>
    <n v="0"/>
    <n v="0"/>
    <n v="0"/>
    <s v=""/>
    <n v="107"/>
    <d v="1945-05-25T00:00:00"/>
    <n v="885.03998241800002"/>
    <x v="100"/>
    <n v="893.07983318000004"/>
    <n v="155"/>
    <s v=""/>
  </r>
  <r>
    <x v="101"/>
    <s v="30"/>
    <s v="02"/>
    <s v="12"/>
    <x v="89"/>
    <x v="22"/>
    <x v="0"/>
    <s v="15. BIR"/>
    <d v="1938-01-08T00:00:00"/>
    <n v="9"/>
    <x v="2"/>
    <x v="2"/>
    <s v=""/>
    <s v="LIB2026"/>
    <n v="59"/>
    <n v="57"/>
    <n v="116"/>
    <m/>
    <m/>
    <m/>
    <m/>
    <m/>
    <m/>
    <m/>
    <m/>
    <n v="0"/>
    <n v="0"/>
    <n v="0"/>
    <n v="0"/>
    <n v="0"/>
    <n v="0"/>
    <n v="0"/>
    <n v="0"/>
    <s v=""/>
    <n v="98"/>
    <d v="1938-01-08T00:00:00"/>
    <n v="884.08998511200002"/>
    <x v="101"/>
    <n v="902.02986011999997"/>
    <n v="55"/>
    <s v=""/>
  </r>
  <r>
    <x v="102"/>
    <s v="12"/>
    <s v="01"/>
    <s v="12"/>
    <x v="19"/>
    <x v="98"/>
    <x v="0"/>
    <s v="03. IBI"/>
    <d v="1948-10-22T00:00:00"/>
    <n v="6"/>
    <x v="1"/>
    <x v="0"/>
    <s v=""/>
    <s v="LIB2026"/>
    <n v="62"/>
    <n v="54"/>
    <n v="116"/>
    <m/>
    <m/>
    <m/>
    <m/>
    <m/>
    <m/>
    <m/>
    <m/>
    <n v="0"/>
    <n v="0"/>
    <n v="0"/>
    <n v="0"/>
    <n v="0"/>
    <n v="0"/>
    <n v="0"/>
    <n v="0"/>
    <s v=""/>
    <n v="104"/>
    <d v="1948-10-22T00:00:00"/>
    <n v="884.05998117199999"/>
    <x v="102"/>
    <n v="896.05982071999995"/>
    <n v="130"/>
    <s v=""/>
  </r>
  <r>
    <x v="103"/>
    <s v="04"/>
    <s v="01"/>
    <s v="04"/>
    <x v="81"/>
    <x v="99"/>
    <x v="1"/>
    <s v="11. NCC"/>
    <d v="1951-01-10T00:00:00"/>
    <n v="6"/>
    <x v="1"/>
    <x v="0"/>
    <s v=""/>
    <s v="LIB2026"/>
    <n v="58"/>
    <n v="58"/>
    <n v="116"/>
    <m/>
    <m/>
    <m/>
    <m/>
    <m/>
    <m/>
    <m/>
    <m/>
    <n v="0"/>
    <n v="0"/>
    <n v="0"/>
    <n v="0"/>
    <n v="0"/>
    <n v="0"/>
    <n v="0"/>
    <n v="0"/>
    <s v=""/>
    <n v="104"/>
    <d v="1951-01-10T00:00:00"/>
    <n v="884.05998036199992"/>
    <x v="103"/>
    <n v="896.05981262"/>
    <n v="131"/>
    <s v=""/>
  </r>
  <r>
    <x v="104"/>
    <s v="07"/>
    <s v="01"/>
    <s v="07"/>
    <x v="65"/>
    <x v="100"/>
    <x v="0"/>
    <s v="07. GSP"/>
    <d v="1941-09-01T00:00:00"/>
    <n v="3"/>
    <x v="0"/>
    <x v="2"/>
    <s v=""/>
    <s v="LIB2026"/>
    <n v="62"/>
    <n v="54"/>
    <n v="116"/>
    <m/>
    <m/>
    <m/>
    <m/>
    <m/>
    <m/>
    <m/>
    <m/>
    <n v="0"/>
    <n v="0"/>
    <n v="0"/>
    <n v="0"/>
    <n v="0"/>
    <n v="0"/>
    <n v="0"/>
    <n v="0"/>
    <s v=""/>
    <n v="110"/>
    <d v="1941-09-01T00:00:00"/>
    <n v="884.02998377999995"/>
    <x v="104"/>
    <n v="890.08984680000003"/>
    <n v="175"/>
    <s v=""/>
  </r>
  <r>
    <x v="105"/>
    <s v="46"/>
    <s v="02"/>
    <s v="05"/>
    <x v="90"/>
    <x v="94"/>
    <x v="0"/>
    <s v="15. BIR"/>
    <d v="1941-08-23T00:00:00"/>
    <n v="9"/>
    <x v="2"/>
    <x v="2"/>
    <s v="X"/>
    <s v="LIB2026"/>
    <n v="60"/>
    <n v="57"/>
    <n v="117"/>
    <m/>
    <m/>
    <m/>
    <m/>
    <m/>
    <m/>
    <m/>
    <m/>
    <n v="0"/>
    <n v="0"/>
    <n v="0"/>
    <n v="0"/>
    <n v="0"/>
    <n v="0"/>
    <n v="0"/>
    <n v="0"/>
    <s v=""/>
    <n v="99"/>
    <d v="1941-08-23T00:00:00"/>
    <n v="883.08998378900003"/>
    <x v="105"/>
    <n v="901.02984688999993"/>
    <n v="68"/>
    <s v=""/>
  </r>
  <r>
    <x v="106"/>
    <s v="45"/>
    <s v="02"/>
    <s v="03"/>
    <x v="11"/>
    <x v="101"/>
    <x v="0"/>
    <s v="07. GSP"/>
    <d v="1956-04-16T00:00:00"/>
    <n v="9"/>
    <x v="2"/>
    <x v="1"/>
    <s v="X"/>
    <s v="LIB2026"/>
    <n v="58"/>
    <n v="59"/>
    <n v="117"/>
    <m/>
    <m/>
    <m/>
    <m/>
    <m/>
    <m/>
    <m/>
    <m/>
    <n v="0"/>
    <n v="0"/>
    <n v="0"/>
    <n v="0"/>
    <n v="0"/>
    <n v="0"/>
    <n v="0"/>
    <n v="0"/>
    <s v=""/>
    <n v="99"/>
    <d v="1956-04-16T00:00:00"/>
    <n v="883.08997843899999"/>
    <x v="106"/>
    <n v="901.02979339000001"/>
    <n v="69"/>
    <s v=""/>
  </r>
  <r>
    <x v="107"/>
    <s v="46"/>
    <s v="02"/>
    <s v="05"/>
    <x v="91"/>
    <x v="102"/>
    <x v="1"/>
    <s v="07. GSP"/>
    <d v="1957-06-10T00:00:00"/>
    <n v="7"/>
    <x v="2"/>
    <x v="1"/>
    <s v=""/>
    <s v="LIB2026"/>
    <n v="60"/>
    <n v="57"/>
    <n v="117"/>
    <m/>
    <m/>
    <m/>
    <m/>
    <m/>
    <m/>
    <m/>
    <m/>
    <n v="0"/>
    <n v="0"/>
    <n v="0"/>
    <n v="0"/>
    <n v="0"/>
    <n v="0"/>
    <n v="0"/>
    <n v="0"/>
    <s v=""/>
    <n v="103"/>
    <d v="1957-06-10T00:00:00"/>
    <n v="883.06997801900002"/>
    <x v="107"/>
    <n v="897.04978918999996"/>
    <n v="121"/>
    <s v=""/>
  </r>
  <r>
    <x v="108"/>
    <s v="11"/>
    <s v="01"/>
    <s v="11"/>
    <x v="44"/>
    <x v="103"/>
    <x v="0"/>
    <s v="03. IBI"/>
    <d v="1944-10-24T00:00:00"/>
    <n v="6"/>
    <x v="1"/>
    <x v="0"/>
    <s v="X"/>
    <s v="LIB2026"/>
    <n v="59"/>
    <n v="58"/>
    <n v="117"/>
    <m/>
    <m/>
    <m/>
    <m/>
    <m/>
    <m/>
    <m/>
    <m/>
    <n v="0"/>
    <n v="0"/>
    <n v="0"/>
    <n v="0"/>
    <n v="0"/>
    <n v="0"/>
    <n v="0"/>
    <n v="0"/>
    <s v=""/>
    <n v="105"/>
    <d v="1944-10-24T00:00:00"/>
    <n v="883.05998263099991"/>
    <x v="108"/>
    <n v="895.05983530999993"/>
    <n v="145"/>
    <s v=""/>
  </r>
  <r>
    <x v="109"/>
    <s v="13"/>
    <s v="01"/>
    <s v="13"/>
    <x v="31"/>
    <x v="104"/>
    <x v="1"/>
    <s v="01. PIE"/>
    <d v="1943-09-28T00:00:00"/>
    <n v="5"/>
    <x v="1"/>
    <x v="0"/>
    <s v="X"/>
    <s v="LIB2026"/>
    <n v="58"/>
    <n v="59"/>
    <n v="117"/>
    <m/>
    <m/>
    <m/>
    <m/>
    <m/>
    <m/>
    <m/>
    <m/>
    <n v="0"/>
    <n v="0"/>
    <n v="0"/>
    <n v="0"/>
    <n v="0"/>
    <n v="0"/>
    <n v="0"/>
    <n v="0"/>
    <s v=""/>
    <n v="107"/>
    <d v="1943-09-28T00:00:00"/>
    <n v="883.04998302299998"/>
    <x v="109"/>
    <n v="893.06983923000007"/>
    <n v="156"/>
    <s v=""/>
  </r>
  <r>
    <x v="110"/>
    <s v="14"/>
    <s v="01"/>
    <s v="14"/>
    <x v="92"/>
    <x v="105"/>
    <x v="0"/>
    <s v="07. GSP"/>
    <d v="1947-09-01T00:00:00"/>
    <n v="5"/>
    <x v="1"/>
    <x v="0"/>
    <s v="X"/>
    <s v="LIB2026"/>
    <n v="62"/>
    <n v="55"/>
    <n v="117"/>
    <m/>
    <m/>
    <m/>
    <m/>
    <m/>
    <m/>
    <m/>
    <m/>
    <n v="0"/>
    <n v="0"/>
    <n v="0"/>
    <n v="0"/>
    <n v="0"/>
    <n v="0"/>
    <n v="0"/>
    <n v="0"/>
    <s v=""/>
    <n v="107"/>
    <d v="1947-09-01T00:00:00"/>
    <n v="883.04998158899991"/>
    <x v="110"/>
    <n v="893.06982489000006"/>
    <n v="157"/>
    <s v=""/>
  </r>
  <r>
    <x v="111"/>
    <s v="44"/>
    <s v="02"/>
    <s v="01"/>
    <x v="93"/>
    <x v="57"/>
    <x v="0"/>
    <s v="07. GSP"/>
    <d v="1931-11-15T00:00:00"/>
    <n v="10"/>
    <x v="3"/>
    <x v="2"/>
    <s v="X"/>
    <s v="LIB2026i"/>
    <n v="58"/>
    <n v="60"/>
    <n v="118"/>
    <m/>
    <m/>
    <m/>
    <m/>
    <m/>
    <m/>
    <m/>
    <m/>
    <n v="0"/>
    <n v="0"/>
    <n v="0"/>
    <n v="0"/>
    <n v="0"/>
    <n v="0"/>
    <n v="0"/>
    <n v="0"/>
    <s v=""/>
    <n v="98"/>
    <d v="1931-11-15T00:00:00"/>
    <n v="882.09998735800002"/>
    <x v="111"/>
    <n v="902.01988257999994"/>
    <n v="56"/>
    <s v=""/>
  </r>
  <r>
    <x v="112"/>
    <s v="23"/>
    <s v="02"/>
    <s v="05"/>
    <x v="42"/>
    <x v="106"/>
    <x v="0"/>
    <s v="11. NCC"/>
    <d v="1937-10-26T00:00:00"/>
    <n v="9"/>
    <x v="2"/>
    <x v="2"/>
    <s v="X"/>
    <s v="LIB2026"/>
    <n v="63"/>
    <n v="55"/>
    <n v="118"/>
    <m/>
    <m/>
    <m/>
    <m/>
    <m/>
    <m/>
    <m/>
    <m/>
    <n v="0"/>
    <n v="0"/>
    <n v="0"/>
    <n v="0"/>
    <n v="0"/>
    <n v="0"/>
    <n v="0"/>
    <n v="0"/>
    <s v=""/>
    <n v="100"/>
    <d v="1937-10-26T00:00:00"/>
    <n v="882.08998518600004"/>
    <x v="112"/>
    <n v="900.02986085999999"/>
    <n v="87"/>
    <s v=""/>
  </r>
  <r>
    <x v="113"/>
    <s v="27"/>
    <s v="02"/>
    <s v="09"/>
    <x v="94"/>
    <x v="107"/>
    <x v="1"/>
    <s v="01. PIE"/>
    <d v="1940-12-30T00:00:00"/>
    <n v="9"/>
    <x v="2"/>
    <x v="2"/>
    <s v="X"/>
    <s v="LIB2026"/>
    <n v="59"/>
    <n v="59"/>
    <n v="118"/>
    <m/>
    <m/>
    <m/>
    <m/>
    <m/>
    <m/>
    <m/>
    <m/>
    <n v="0"/>
    <n v="0"/>
    <n v="0"/>
    <n v="0"/>
    <n v="0"/>
    <n v="0"/>
    <n v="0"/>
    <n v="0"/>
    <s v=""/>
    <n v="100"/>
    <d v="1940-12-30T00:00:00"/>
    <n v="882.08998402500004"/>
    <x v="113"/>
    <n v="900.02984924999998"/>
    <n v="88"/>
    <s v=""/>
  </r>
  <r>
    <x v="114"/>
    <s v="49"/>
    <s v="02"/>
    <s v="11"/>
    <x v="95"/>
    <x v="108"/>
    <x v="1"/>
    <s v="01. PIE"/>
    <d v="1942-11-23T00:00:00"/>
    <n v="9"/>
    <x v="2"/>
    <x v="0"/>
    <s v=""/>
    <s v="LIB2026"/>
    <n v="60"/>
    <n v="58"/>
    <n v="118"/>
    <m/>
    <m/>
    <m/>
    <m/>
    <n v="5"/>
    <m/>
    <m/>
    <m/>
    <n v="0"/>
    <n v="0"/>
    <n v="0"/>
    <n v="0"/>
    <n v="14"/>
    <n v="0"/>
    <n v="0"/>
    <n v="0"/>
    <n v="14"/>
    <n v="100"/>
    <d v="1942-11-23T00:00:00"/>
    <n v="882.08998333200009"/>
    <x v="114"/>
    <n v="900.02984231999994"/>
    <n v="89"/>
    <n v="1"/>
  </r>
  <r>
    <x v="115"/>
    <s v="06"/>
    <s v="01"/>
    <s v="06"/>
    <x v="42"/>
    <x v="109"/>
    <x v="0"/>
    <s v="06. KOK"/>
    <d v="1945-03-28T00:00:00"/>
    <n v="9"/>
    <x v="2"/>
    <x v="0"/>
    <s v="X"/>
    <s v="LIB2026"/>
    <n v="63"/>
    <n v="55"/>
    <n v="118"/>
    <m/>
    <m/>
    <m/>
    <m/>
    <m/>
    <m/>
    <m/>
    <m/>
    <n v="0"/>
    <n v="0"/>
    <n v="0"/>
    <n v="0"/>
    <n v="0"/>
    <n v="0"/>
    <n v="0"/>
    <n v="0"/>
    <s v=""/>
    <n v="100"/>
    <d v="1945-03-28T00:00:00"/>
    <n v="882.08998247600005"/>
    <x v="115"/>
    <n v="900.02983375999997"/>
    <n v="90"/>
    <s v=""/>
  </r>
  <r>
    <x v="116"/>
    <s v="48"/>
    <s v="02"/>
    <s v="09"/>
    <x v="96"/>
    <x v="110"/>
    <x v="1"/>
    <s v="03. IBI"/>
    <d v="1942-03-12T00:00:00"/>
    <n v="7"/>
    <x v="2"/>
    <x v="0"/>
    <s v="X"/>
    <s v="LIB2026"/>
    <n v="61"/>
    <n v="57"/>
    <n v="118"/>
    <m/>
    <m/>
    <m/>
    <m/>
    <m/>
    <m/>
    <m/>
    <m/>
    <n v="0"/>
    <n v="0"/>
    <n v="0"/>
    <n v="0"/>
    <n v="0"/>
    <n v="0"/>
    <n v="0"/>
    <n v="0"/>
    <s v=""/>
    <n v="104"/>
    <d v="1942-03-12T00:00:00"/>
    <n v="882.06998358800001"/>
    <x v="116"/>
    <n v="896.04984487999991"/>
    <n v="132"/>
    <s v=""/>
  </r>
  <r>
    <x v="117"/>
    <s v="49"/>
    <s v="02"/>
    <s v="11"/>
    <x v="97"/>
    <x v="111"/>
    <x v="1"/>
    <s v="06. KOK"/>
    <d v="1943-05-23T00:00:00"/>
    <n v="12"/>
    <x v="3"/>
    <x v="0"/>
    <s v=""/>
    <s v="LIB2026"/>
    <n v="61"/>
    <n v="58"/>
    <n v="119"/>
    <m/>
    <m/>
    <m/>
    <m/>
    <m/>
    <m/>
    <m/>
    <m/>
    <n v="0"/>
    <n v="0"/>
    <n v="0"/>
    <n v="0"/>
    <n v="0"/>
    <n v="0"/>
    <n v="0"/>
    <n v="0"/>
    <s v=""/>
    <n v="95"/>
    <d v="1943-05-23T00:00:00"/>
    <n v="881.11998315100004"/>
    <x v="117"/>
    <n v="904.99984051000001"/>
    <n v="27"/>
    <s v=""/>
  </r>
  <r>
    <x v="118"/>
    <s v="37"/>
    <s v="01"/>
    <s v="03"/>
    <x v="98"/>
    <x v="112"/>
    <x v="0"/>
    <s v="06. KOK"/>
    <d v="1936-02-09T00:00:00"/>
    <n v="9"/>
    <x v="2"/>
    <x v="2"/>
    <s v=""/>
    <s v="LIB2026i"/>
    <n v="60"/>
    <n v="59"/>
    <n v="119"/>
    <m/>
    <m/>
    <m/>
    <m/>
    <m/>
    <m/>
    <m/>
    <m/>
    <n v="0"/>
    <n v="0"/>
    <n v="0"/>
    <n v="0"/>
    <n v="0"/>
    <n v="0"/>
    <n v="0"/>
    <n v="0"/>
    <s v=""/>
    <n v="101"/>
    <d v="1936-02-09T00:00:00"/>
    <n v="881.08998581100002"/>
    <x v="118"/>
    <n v="899.02986710999994"/>
    <n v="102"/>
    <s v=""/>
  </r>
  <r>
    <x v="119"/>
    <s v="20"/>
    <s v="02"/>
    <s v="02"/>
    <x v="99"/>
    <x v="113"/>
    <x v="0"/>
    <s v="06. KOK"/>
    <d v="1965-10-12T00:00:00"/>
    <n v="9"/>
    <x v="2"/>
    <x v="1"/>
    <s v=""/>
    <s v="LIB2026"/>
    <n v="62"/>
    <n v="57"/>
    <n v="119"/>
    <m/>
    <m/>
    <m/>
    <m/>
    <m/>
    <m/>
    <m/>
    <m/>
    <n v="0"/>
    <n v="0"/>
    <n v="0"/>
    <n v="0"/>
    <n v="0"/>
    <n v="0"/>
    <n v="0"/>
    <n v="0"/>
    <s v=""/>
    <n v="101"/>
    <d v="1965-10-12T00:00:00"/>
    <n v="881.08997497300004"/>
    <x v="119"/>
    <n v="899.02975873000003"/>
    <n v="103"/>
    <s v=""/>
  </r>
  <r>
    <x v="120"/>
    <s v="42"/>
    <s v="01"/>
    <s v="15"/>
    <x v="19"/>
    <x v="114"/>
    <x v="1"/>
    <s v="03. IBI"/>
    <d v="1955-05-03T00:00:00"/>
    <n v="8"/>
    <x v="2"/>
    <x v="1"/>
    <s v="X"/>
    <s v="LIB2026"/>
    <n v="64"/>
    <n v="55"/>
    <n v="119"/>
    <m/>
    <m/>
    <m/>
    <m/>
    <m/>
    <m/>
    <m/>
    <m/>
    <n v="0"/>
    <n v="0"/>
    <n v="0"/>
    <n v="0"/>
    <n v="0"/>
    <n v="0"/>
    <n v="0"/>
    <n v="0"/>
    <s v=""/>
    <n v="103"/>
    <d v="1955-05-03T00:00:00"/>
    <n v="881.07997878800006"/>
    <x v="120"/>
    <n v="897.03979687999993"/>
    <n v="122"/>
    <s v=""/>
  </r>
  <r>
    <x v="121"/>
    <s v="23"/>
    <s v="02"/>
    <s v="05"/>
    <x v="100"/>
    <x v="115"/>
    <x v="1"/>
    <s v="15. BIR"/>
    <d v="1959-05-07T00:00:00"/>
    <n v="8"/>
    <x v="2"/>
    <x v="1"/>
    <s v="X"/>
    <s v="LIB2026"/>
    <n v="60"/>
    <n v="59"/>
    <n v="119"/>
    <m/>
    <m/>
    <m/>
    <m/>
    <m/>
    <m/>
    <m/>
    <m/>
    <n v="0"/>
    <n v="0"/>
    <n v="0"/>
    <n v="0"/>
    <n v="0"/>
    <n v="0"/>
    <n v="0"/>
    <n v="0"/>
    <s v=""/>
    <n v="103"/>
    <d v="1959-05-07T00:00:00"/>
    <n v="881.07997732300009"/>
    <x v="121"/>
    <n v="897.03978223000001"/>
    <n v="123"/>
    <s v=""/>
  </r>
  <r>
    <x v="122"/>
    <s v="39"/>
    <s v="01"/>
    <s v="09"/>
    <x v="101"/>
    <x v="116"/>
    <x v="0"/>
    <s v="06. KOK"/>
    <d v="1966-02-24T00:00:00"/>
    <n v="8"/>
    <x v="2"/>
    <x v="1"/>
    <s v="X"/>
    <s v="LIB2026"/>
    <n v="65"/>
    <n v="54"/>
    <n v="119"/>
    <m/>
    <m/>
    <m/>
    <m/>
    <m/>
    <m/>
    <m/>
    <m/>
    <n v="0"/>
    <n v="0"/>
    <n v="0"/>
    <n v="0"/>
    <n v="0"/>
    <n v="0"/>
    <n v="0"/>
    <n v="0"/>
    <s v=""/>
    <n v="103"/>
    <d v="1966-02-24T00:00:00"/>
    <n v="881.079974838"/>
    <x v="122"/>
    <n v="897.03975737999997"/>
    <n v="124"/>
    <s v=""/>
  </r>
  <r>
    <x v="123"/>
    <s v="11"/>
    <s v="01"/>
    <s v="11"/>
    <x v="102"/>
    <x v="117"/>
    <x v="0"/>
    <s v="18. SOR"/>
    <d v="1937-06-15T00:00:00"/>
    <n v="6"/>
    <x v="1"/>
    <x v="2"/>
    <s v="X"/>
    <s v="LIB2026"/>
    <n v="59"/>
    <n v="60"/>
    <n v="119"/>
    <m/>
    <m/>
    <m/>
    <m/>
    <m/>
    <m/>
    <m/>
    <m/>
    <n v="0"/>
    <n v="0"/>
    <n v="0"/>
    <n v="0"/>
    <n v="0"/>
    <n v="0"/>
    <n v="0"/>
    <n v="0"/>
    <s v=""/>
    <n v="107"/>
    <d v="1937-06-15T00:00:00"/>
    <n v="881.05998531899991"/>
    <x v="123"/>
    <n v="893.05986218999999"/>
    <n v="158"/>
    <s v=""/>
  </r>
  <r>
    <x v="124"/>
    <s v="28"/>
    <s v="02"/>
    <s v="10"/>
    <x v="92"/>
    <x v="118"/>
    <x v="1"/>
    <s v="07. GSP"/>
    <d v="1950-03-30T00:00:00"/>
    <n v="12"/>
    <x v="3"/>
    <x v="0"/>
    <s v=""/>
    <s v="LIB2026"/>
    <n v="63"/>
    <n v="57"/>
    <n v="120"/>
    <m/>
    <m/>
    <m/>
    <m/>
    <m/>
    <m/>
    <m/>
    <m/>
    <n v="0"/>
    <n v="0"/>
    <n v="0"/>
    <n v="0"/>
    <n v="0"/>
    <n v="0"/>
    <n v="0"/>
    <n v="0"/>
    <s v=""/>
    <n v="96"/>
    <d v="1950-03-30T00:00:00"/>
    <n v="880.11998064800002"/>
    <x v="124"/>
    <n v="903.99981548000005"/>
    <n v="38"/>
    <s v=""/>
  </r>
  <r>
    <x v="125"/>
    <s v="21"/>
    <s v="02"/>
    <s v="03"/>
    <x v="103"/>
    <x v="119"/>
    <x v="0"/>
    <s v="06. KOK"/>
    <d v="1954-08-20T00:00:00"/>
    <n v="12"/>
    <x v="3"/>
    <x v="1"/>
    <s v="X"/>
    <s v="LIB2026"/>
    <n v="61"/>
    <n v="59"/>
    <n v="120"/>
    <m/>
    <m/>
    <m/>
    <m/>
    <m/>
    <m/>
    <m/>
    <m/>
    <n v="0"/>
    <n v="0"/>
    <n v="0"/>
    <n v="0"/>
    <n v="0"/>
    <n v="0"/>
    <n v="0"/>
    <n v="0"/>
    <s v=""/>
    <n v="96"/>
    <d v="1954-08-20T00:00:00"/>
    <n v="880.11997904400005"/>
    <x v="125"/>
    <n v="903.99979943999995"/>
    <n v="39"/>
    <s v=""/>
  </r>
  <r>
    <x v="126"/>
    <s v="31"/>
    <s v="02"/>
    <s v="13"/>
    <x v="104"/>
    <x v="120"/>
    <x v="0"/>
    <s v="01. PIE"/>
    <d v="2012-07-26T00:00:00"/>
    <n v="12"/>
    <x v="3"/>
    <x v="1"/>
    <e v="#DIV/0!"/>
    <s v="LIB2026"/>
    <n v="62"/>
    <n v="58"/>
    <n v="120"/>
    <m/>
    <m/>
    <m/>
    <m/>
    <m/>
    <m/>
    <m/>
    <m/>
    <n v="0"/>
    <n v="0"/>
    <n v="0"/>
    <n v="0"/>
    <n v="0"/>
    <n v="0"/>
    <n v="0"/>
    <n v="0"/>
    <s v=""/>
    <n v="96"/>
    <d v="2012-07-26T00:00:00"/>
    <n v="880.11995788399997"/>
    <x v="126"/>
    <n v="903.99958784"/>
    <n v="40"/>
    <s v=""/>
  </r>
  <r>
    <x v="127"/>
    <s v="46"/>
    <s v="02"/>
    <s v="05"/>
    <x v="105"/>
    <x v="121"/>
    <x v="1"/>
    <s v="11. NCC"/>
    <d v="1964-04-17T00:00:00"/>
    <n v="9"/>
    <x v="2"/>
    <x v="1"/>
    <s v="X"/>
    <s v="LIB2026"/>
    <n v="62"/>
    <n v="58"/>
    <n v="120"/>
    <m/>
    <m/>
    <m/>
    <m/>
    <m/>
    <m/>
    <m/>
    <m/>
    <n v="0"/>
    <n v="0"/>
    <n v="0"/>
    <n v="0"/>
    <n v="0"/>
    <n v="0"/>
    <n v="0"/>
    <n v="0"/>
    <s v=""/>
    <n v="102"/>
    <d v="1964-04-17T00:00:00"/>
    <n v="880.08997551599998"/>
    <x v="127"/>
    <n v="898.02976416000001"/>
    <n v="114"/>
    <s v=""/>
  </r>
  <r>
    <x v="128"/>
    <s v="45"/>
    <s v="02"/>
    <s v="03"/>
    <x v="106"/>
    <x v="122"/>
    <x v="0"/>
    <s v="15. BIR"/>
    <d v="1946-01-02T00:00:00"/>
    <n v="8"/>
    <x v="2"/>
    <x v="0"/>
    <s v="X"/>
    <s v="LIB2026"/>
    <n v="61"/>
    <n v="59"/>
    <n v="120"/>
    <m/>
    <m/>
    <m/>
    <m/>
    <m/>
    <m/>
    <m/>
    <m/>
    <n v="0"/>
    <n v="0"/>
    <n v="0"/>
    <n v="0"/>
    <n v="0"/>
    <n v="0"/>
    <n v="0"/>
    <n v="0"/>
    <s v=""/>
    <n v="104"/>
    <d v="1946-01-02T00:00:00"/>
    <n v="880.07998219600006"/>
    <x v="128"/>
    <n v="896.03983096000002"/>
    <n v="133"/>
    <s v=""/>
  </r>
  <r>
    <x v="129"/>
    <s v="39"/>
    <s v="01"/>
    <s v="09"/>
    <x v="95"/>
    <x v="123"/>
    <x v="1"/>
    <s v="07. GSP"/>
    <d v="1946-03-07T00:00:00"/>
    <n v="8"/>
    <x v="2"/>
    <x v="0"/>
    <s v="X"/>
    <s v="LIB2026"/>
    <n v="60"/>
    <n v="60"/>
    <n v="120"/>
    <m/>
    <m/>
    <m/>
    <m/>
    <m/>
    <m/>
    <m/>
    <m/>
    <n v="0"/>
    <n v="0"/>
    <n v="0"/>
    <n v="0"/>
    <n v="0"/>
    <n v="0"/>
    <n v="0"/>
    <n v="0"/>
    <s v=""/>
    <n v="104"/>
    <d v="1946-03-07T00:00:00"/>
    <n v="880.07998213200005"/>
    <x v="129"/>
    <n v="896.03983031999996"/>
    <n v="134"/>
    <s v=""/>
  </r>
  <r>
    <x v="130"/>
    <s v="47"/>
    <s v="02"/>
    <s v="07"/>
    <x v="107"/>
    <x v="124"/>
    <x v="0"/>
    <s v="01. PIE"/>
    <d v="1957-09-02T00:00:00"/>
    <n v="11"/>
    <x v="3"/>
    <x v="1"/>
    <s v="X"/>
    <s v="LIB2026"/>
    <n v="60"/>
    <n v="61"/>
    <n v="121"/>
    <m/>
    <m/>
    <m/>
    <m/>
    <m/>
    <m/>
    <m/>
    <m/>
    <n v="0"/>
    <n v="0"/>
    <n v="0"/>
    <n v="0"/>
    <n v="0"/>
    <n v="0"/>
    <n v="0"/>
    <n v="0"/>
    <s v=""/>
    <n v="99"/>
    <d v="1957-09-02T00:00:00"/>
    <n v="879.10997793499996"/>
    <x v="130"/>
    <n v="901.00978835000001"/>
    <n v="70"/>
    <s v=""/>
  </r>
  <r>
    <x v="131"/>
    <s v="08"/>
    <s v="01"/>
    <s v="08"/>
    <x v="108"/>
    <x v="125"/>
    <x v="1"/>
    <s v="07. GSP"/>
    <d v="1949-10-20T00:00:00"/>
    <n v="9"/>
    <x v="2"/>
    <x v="0"/>
    <s v=""/>
    <s v="LIB2026"/>
    <n v="60"/>
    <n v="61"/>
    <n v="121"/>
    <m/>
    <m/>
    <m/>
    <m/>
    <m/>
    <m/>
    <m/>
    <m/>
    <n v="0"/>
    <n v="0"/>
    <n v="0"/>
    <n v="0"/>
    <n v="0"/>
    <n v="0"/>
    <n v="0"/>
    <n v="0"/>
    <s v=""/>
    <n v="103"/>
    <d v="1949-10-20T00:00:00"/>
    <n v="879.08998080900005"/>
    <x v="131"/>
    <n v="897.02981708999994"/>
    <n v="125"/>
    <s v=""/>
  </r>
  <r>
    <x v="132"/>
    <s v="08"/>
    <s v="01"/>
    <s v="08"/>
    <x v="109"/>
    <x v="126"/>
    <x v="1"/>
    <s v="06. KOK"/>
    <d v="1952-07-02T00:00:00"/>
    <n v="9"/>
    <x v="2"/>
    <x v="1"/>
    <s v="X"/>
    <s v="LIB2026"/>
    <n v="64"/>
    <n v="57"/>
    <n v="121"/>
    <m/>
    <m/>
    <m/>
    <m/>
    <m/>
    <m/>
    <m/>
    <m/>
    <n v="0"/>
    <n v="0"/>
    <n v="0"/>
    <n v="0"/>
    <n v="0"/>
    <n v="0"/>
    <n v="0"/>
    <n v="0"/>
    <s v=""/>
    <n v="103"/>
    <d v="1952-07-02T00:00:00"/>
    <n v="879.08997982300002"/>
    <x v="132"/>
    <n v="897.02980722999996"/>
    <n v="126"/>
    <s v=""/>
  </r>
  <r>
    <x v="133"/>
    <s v="37"/>
    <s v="01"/>
    <s v="03"/>
    <x v="110"/>
    <x v="127"/>
    <x v="0"/>
    <s v="11. NCC"/>
    <d v="1959-02-26T00:00:00"/>
    <n v="12"/>
    <x v="3"/>
    <x v="1"/>
    <e v="#DIV/0!"/>
    <s v="LIB2026i"/>
    <n v="65"/>
    <n v="57"/>
    <n v="122"/>
    <m/>
    <m/>
    <m/>
    <m/>
    <m/>
    <m/>
    <m/>
    <m/>
    <n v="0"/>
    <n v="0"/>
    <n v="0"/>
    <n v="0"/>
    <n v="0"/>
    <n v="0"/>
    <n v="0"/>
    <n v="0"/>
    <s v=""/>
    <n v="98"/>
    <d v="1959-02-26T00:00:00"/>
    <n v="878.119977393"/>
    <x v="133"/>
    <n v="901.99978293000004"/>
    <n v="57"/>
    <s v=""/>
  </r>
  <r>
    <x v="134"/>
    <s v="20"/>
    <s v="02"/>
    <s v="02"/>
    <x v="111"/>
    <x v="4"/>
    <x v="0"/>
    <s v="08. SMA"/>
    <d v="1939-10-10T00:00:00"/>
    <n v="9"/>
    <x v="2"/>
    <x v="2"/>
    <s v="X"/>
    <s v="LIB2026"/>
    <n v="64"/>
    <n v="58"/>
    <n v="122"/>
    <m/>
    <m/>
    <m/>
    <m/>
    <m/>
    <m/>
    <m/>
    <m/>
    <n v="0"/>
    <n v="0"/>
    <n v="0"/>
    <n v="0"/>
    <n v="0"/>
    <n v="0"/>
    <n v="0"/>
    <n v="0"/>
    <s v=""/>
    <n v="104"/>
    <d v="1939-10-10T00:00:00"/>
    <n v="878.08998447200008"/>
    <x v="134"/>
    <n v="896.02985372000001"/>
    <n v="135"/>
    <s v=""/>
  </r>
  <r>
    <x v="135"/>
    <s v="06"/>
    <s v="01"/>
    <s v="06"/>
    <x v="89"/>
    <x v="128"/>
    <x v="1"/>
    <s v="15. BIR"/>
    <d v="1949-11-20T00:00:00"/>
    <n v="9"/>
    <x v="2"/>
    <x v="0"/>
    <s v=""/>
    <s v="LIB2026"/>
    <n v="65"/>
    <n v="57"/>
    <n v="122"/>
    <m/>
    <m/>
    <m/>
    <m/>
    <m/>
    <m/>
    <m/>
    <m/>
    <n v="0"/>
    <n v="0"/>
    <n v="0"/>
    <n v="0"/>
    <n v="0"/>
    <n v="0"/>
    <n v="0"/>
    <n v="0"/>
    <s v=""/>
    <n v="104"/>
    <d v="1949-11-20T00:00:00"/>
    <n v="878.08998077800004"/>
    <x v="135"/>
    <n v="896.02981677999992"/>
    <n v="136"/>
    <s v=""/>
  </r>
  <r>
    <x v="136"/>
    <s v="32"/>
    <s v="02"/>
    <s v="14"/>
    <x v="112"/>
    <x v="129"/>
    <x v="0"/>
    <s v="06. KOK"/>
    <d v="1950-01-08T00:00:00"/>
    <n v="9"/>
    <x v="2"/>
    <x v="0"/>
    <s v=""/>
    <s v="LIB2026"/>
    <n v="63"/>
    <n v="59"/>
    <n v="122"/>
    <m/>
    <m/>
    <m/>
    <m/>
    <m/>
    <m/>
    <m/>
    <m/>
    <n v="0"/>
    <n v="0"/>
    <n v="0"/>
    <n v="0"/>
    <n v="0"/>
    <n v="0"/>
    <n v="0"/>
    <n v="0"/>
    <s v=""/>
    <n v="104"/>
    <d v="1950-01-08T00:00:00"/>
    <n v="878.08998072899999"/>
    <x v="136"/>
    <n v="896.02981628999999"/>
    <n v="137"/>
    <s v=""/>
  </r>
  <r>
    <x v="137"/>
    <s v="41"/>
    <s v="01"/>
    <s v="13"/>
    <x v="28"/>
    <x v="108"/>
    <x v="1"/>
    <s v="12. COO"/>
    <d v="1955-08-15T00:00:00"/>
    <n v="9"/>
    <x v="2"/>
    <x v="1"/>
    <s v=""/>
    <s v="LIB2026"/>
    <n v="62"/>
    <n v="60"/>
    <n v="122"/>
    <m/>
    <m/>
    <m/>
    <m/>
    <m/>
    <m/>
    <m/>
    <m/>
    <n v="0"/>
    <n v="0"/>
    <n v="0"/>
    <n v="0"/>
    <n v="0"/>
    <n v="0"/>
    <n v="0"/>
    <n v="0"/>
    <s v=""/>
    <n v="104"/>
    <d v="1955-08-15T00:00:00"/>
    <n v="878.08997868400002"/>
    <x v="137"/>
    <n v="896.02979584000002"/>
    <n v="138"/>
    <s v=""/>
  </r>
  <r>
    <x v="138"/>
    <s v="50"/>
    <s v="02"/>
    <s v="13"/>
    <x v="41"/>
    <x v="130"/>
    <x v="0"/>
    <s v="07. GSP"/>
    <d v="1951-08-13T00:00:00"/>
    <n v="8"/>
    <x v="2"/>
    <x v="0"/>
    <s v="X"/>
    <s v="LIB2026"/>
    <n v="61"/>
    <n v="61"/>
    <n v="122"/>
    <m/>
    <m/>
    <m/>
    <m/>
    <m/>
    <m/>
    <m/>
    <m/>
    <n v="0"/>
    <n v="0"/>
    <n v="0"/>
    <n v="0"/>
    <n v="0"/>
    <n v="0"/>
    <n v="0"/>
    <n v="0"/>
    <s v=""/>
    <n v="106"/>
    <d v="1951-08-13T00:00:00"/>
    <n v="878.07998014700001"/>
    <x v="138"/>
    <n v="894.03981047000002"/>
    <n v="152"/>
    <s v=""/>
  </r>
  <r>
    <x v="139"/>
    <s v="41"/>
    <s v="01"/>
    <s v="13"/>
    <x v="113"/>
    <x v="131"/>
    <x v="1"/>
    <s v="07. GSP"/>
    <d v="1951-07-21T00:00:00"/>
    <n v="12"/>
    <x v="3"/>
    <x v="0"/>
    <s v=""/>
    <s v="LIB2026"/>
    <n v="62"/>
    <n v="61"/>
    <n v="123"/>
    <m/>
    <m/>
    <m/>
    <m/>
    <m/>
    <m/>
    <m/>
    <m/>
    <n v="0"/>
    <n v="0"/>
    <n v="0"/>
    <n v="0"/>
    <n v="0"/>
    <n v="0"/>
    <n v="0"/>
    <n v="0"/>
    <s v=""/>
    <n v="99"/>
    <d v="1951-07-21T00:00:00"/>
    <n v="877.11998016999996"/>
    <x v="139"/>
    <n v="900.99981070000001"/>
    <n v="71"/>
    <s v=""/>
  </r>
  <r>
    <x v="140"/>
    <s v="39"/>
    <s v="01"/>
    <s v="09"/>
    <x v="96"/>
    <x v="132"/>
    <x v="0"/>
    <s v="12. COO"/>
    <d v="1951-09-04T00:00:00"/>
    <n v="12"/>
    <x v="3"/>
    <x v="0"/>
    <s v=""/>
    <s v="LIB2026"/>
    <n v="64"/>
    <n v="59"/>
    <n v="123"/>
    <m/>
    <m/>
    <m/>
    <m/>
    <m/>
    <m/>
    <m/>
    <m/>
    <n v="0"/>
    <n v="0"/>
    <n v="0"/>
    <n v="0"/>
    <n v="0"/>
    <n v="0"/>
    <n v="0"/>
    <n v="0"/>
    <s v=""/>
    <n v="99"/>
    <d v="1951-09-04T00:00:00"/>
    <n v="877.11998012499998"/>
    <x v="140"/>
    <n v="900.99981025"/>
    <n v="72"/>
    <s v=""/>
  </r>
  <r>
    <x v="141"/>
    <s v="20"/>
    <s v="02"/>
    <s v="02"/>
    <x v="114"/>
    <x v="133"/>
    <x v="1"/>
    <s v="07. GSP"/>
    <d v="1937-03-01T00:00:00"/>
    <n v="9"/>
    <x v="2"/>
    <x v="2"/>
    <s v=""/>
    <s v="LIB2026"/>
    <n v="62"/>
    <n v="61"/>
    <n v="123"/>
    <m/>
    <m/>
    <m/>
    <m/>
    <m/>
    <m/>
    <m/>
    <m/>
    <n v="0"/>
    <n v="0"/>
    <n v="0"/>
    <n v="0"/>
    <n v="0"/>
    <n v="0"/>
    <n v="0"/>
    <n v="0"/>
    <s v=""/>
    <n v="105"/>
    <d v="1937-03-01T00:00:00"/>
    <n v="877.08998542500001"/>
    <x v="141"/>
    <n v="895.02986324999995"/>
    <n v="146"/>
    <s v=""/>
  </r>
  <r>
    <x v="142"/>
    <s v="47"/>
    <s v="02"/>
    <s v="07"/>
    <x v="72"/>
    <x v="134"/>
    <x v="1"/>
    <s v="12. COO"/>
    <d v="1945-11-16T00:00:00"/>
    <n v="9"/>
    <x v="2"/>
    <x v="0"/>
    <s v=""/>
    <s v="LIB2026"/>
    <n v="62"/>
    <n v="61"/>
    <n v="123"/>
    <m/>
    <m/>
    <m/>
    <m/>
    <m/>
    <m/>
    <m/>
    <m/>
    <n v="0"/>
    <n v="0"/>
    <n v="0"/>
    <n v="0"/>
    <n v="0"/>
    <n v="0"/>
    <n v="0"/>
    <n v="0"/>
    <s v=""/>
    <n v="105"/>
    <d v="1945-11-16T00:00:00"/>
    <n v="877.08998224300001"/>
    <x v="142"/>
    <n v="895.02983142999994"/>
    <n v="147"/>
    <s v=""/>
  </r>
  <r>
    <x v="143"/>
    <s v="40"/>
    <s v="01"/>
    <s v="11"/>
    <x v="115"/>
    <x v="135"/>
    <x v="1"/>
    <s v="18. SOR"/>
    <d v="1959-01-04T00:00:00"/>
    <n v="12"/>
    <x v="3"/>
    <x v="1"/>
    <s v=""/>
    <s v="LIB2026"/>
    <n v="64"/>
    <n v="60"/>
    <n v="124"/>
    <m/>
    <m/>
    <m/>
    <m/>
    <m/>
    <m/>
    <m/>
    <m/>
    <n v="0"/>
    <n v="0"/>
    <n v="0"/>
    <n v="0"/>
    <n v="0"/>
    <n v="0"/>
    <n v="0"/>
    <n v="0"/>
    <s v=""/>
    <n v="100"/>
    <d v="1959-01-04T00:00:00"/>
    <n v="876.11997744600001"/>
    <x v="143"/>
    <n v="899.99978346"/>
    <n v="91"/>
    <s v=""/>
  </r>
  <r>
    <x v="144"/>
    <s v="20"/>
    <s v="02"/>
    <s v="02"/>
    <x v="116"/>
    <x v="136"/>
    <x v="0"/>
    <s v="18. SOR"/>
    <d v="1968-05-30T00:00:00"/>
    <n v="12"/>
    <x v="3"/>
    <x v="1"/>
    <s v=""/>
    <s v="LIB2026"/>
    <n v="65"/>
    <n v="59"/>
    <n v="124"/>
    <m/>
    <m/>
    <m/>
    <m/>
    <m/>
    <m/>
    <m/>
    <m/>
    <n v="0"/>
    <n v="0"/>
    <n v="0"/>
    <n v="0"/>
    <n v="0"/>
    <n v="0"/>
    <n v="0"/>
    <n v="0"/>
    <s v=""/>
    <n v="100"/>
    <d v="1968-05-30T00:00:00"/>
    <n v="876.11997401200006"/>
    <x v="144"/>
    <n v="899.99974912000005"/>
    <n v="92"/>
    <s v=""/>
  </r>
  <r>
    <x v="145"/>
    <s v="26"/>
    <s v="02"/>
    <s v="08"/>
    <x v="117"/>
    <x v="137"/>
    <x v="0"/>
    <s v="18. SOR"/>
    <d v="1946-04-26T00:00:00"/>
    <n v="9"/>
    <x v="2"/>
    <x v="0"/>
    <s v=""/>
    <s v="LIB2026"/>
    <n v="63"/>
    <n v="61"/>
    <n v="124"/>
    <m/>
    <m/>
    <m/>
    <m/>
    <m/>
    <m/>
    <m/>
    <m/>
    <n v="0"/>
    <n v="0"/>
    <n v="0"/>
    <n v="0"/>
    <n v="0"/>
    <n v="0"/>
    <n v="0"/>
    <n v="0"/>
    <s v=""/>
    <n v="106"/>
    <d v="1946-04-26T00:00:00"/>
    <n v="876.08998208200001"/>
    <x v="145"/>
    <n v="894.02982982000003"/>
    <n v="153"/>
    <s v=""/>
  </r>
  <r>
    <x v="146"/>
    <s v="26"/>
    <s v="02"/>
    <s v="08"/>
    <x v="118"/>
    <x v="138"/>
    <x v="1"/>
    <s v="01. PIE"/>
    <d v="1946-03-23T00:00:00"/>
    <n v="12"/>
    <x v="3"/>
    <x v="0"/>
    <s v=""/>
    <s v="LIB2026"/>
    <n v="65"/>
    <n v="60"/>
    <n v="125"/>
    <m/>
    <m/>
    <m/>
    <m/>
    <m/>
    <m/>
    <m/>
    <m/>
    <n v="0"/>
    <n v="0"/>
    <n v="0"/>
    <n v="0"/>
    <n v="0"/>
    <n v="0"/>
    <n v="0"/>
    <n v="0"/>
    <s v=""/>
    <n v="101"/>
    <d v="1946-03-23T00:00:00"/>
    <n v="875.11998211599996"/>
    <x v="146"/>
    <n v="898.99983015999999"/>
    <n v="104"/>
    <s v=""/>
  </r>
  <r>
    <x v="147"/>
    <s v="26"/>
    <s v="02"/>
    <s v="08"/>
    <x v="119"/>
    <x v="73"/>
    <x v="0"/>
    <s v="12. COO"/>
    <d v="1947-09-14T00:00:00"/>
    <n v="12"/>
    <x v="3"/>
    <x v="0"/>
    <s v=""/>
    <s v="LIB2026"/>
    <n v="63"/>
    <n v="62"/>
    <n v="125"/>
    <m/>
    <m/>
    <m/>
    <m/>
    <m/>
    <m/>
    <m/>
    <m/>
    <n v="0"/>
    <n v="0"/>
    <n v="0"/>
    <n v="0"/>
    <n v="0"/>
    <n v="0"/>
    <n v="0"/>
    <n v="0"/>
    <s v=""/>
    <n v="101"/>
    <d v="1947-09-14T00:00:00"/>
    <n v="875.11998157599999"/>
    <x v="147"/>
    <n v="898.99982476000002"/>
    <n v="105"/>
    <s v=""/>
  </r>
  <r>
    <x v="148"/>
    <s v="27"/>
    <s v="02"/>
    <s v="09"/>
    <x v="55"/>
    <x v="139"/>
    <x v="1"/>
    <s v="07. GSP"/>
    <d v="1948-10-27T00:00:00"/>
    <n v="12"/>
    <x v="3"/>
    <x v="0"/>
    <s v=""/>
    <s v="LIB2026"/>
    <n v="63"/>
    <n v="62"/>
    <n v="125"/>
    <m/>
    <m/>
    <m/>
    <m/>
    <m/>
    <m/>
    <m/>
    <m/>
    <n v="0"/>
    <n v="0"/>
    <n v="0"/>
    <n v="0"/>
    <n v="0"/>
    <n v="0"/>
    <n v="0"/>
    <n v="0"/>
    <s v=""/>
    <n v="101"/>
    <d v="1948-10-27T00:00:00"/>
    <n v="875.11998116699999"/>
    <x v="148"/>
    <n v="898.99982066999996"/>
    <n v="106"/>
    <s v=""/>
  </r>
  <r>
    <x v="149"/>
    <s v="43"/>
    <s v="01"/>
    <s v="17"/>
    <x v="120"/>
    <x v="140"/>
    <x v="1"/>
    <s v="07. GSP"/>
    <d v="1938-09-01T00:00:00"/>
    <n v="9"/>
    <x v="2"/>
    <x v="2"/>
    <s v=""/>
    <s v="LIB2026"/>
    <n v="63"/>
    <n v="62"/>
    <n v="125"/>
    <m/>
    <m/>
    <m/>
    <m/>
    <m/>
    <m/>
    <m/>
    <m/>
    <n v="0"/>
    <n v="0"/>
    <n v="0"/>
    <n v="0"/>
    <n v="0"/>
    <n v="0"/>
    <n v="0"/>
    <n v="0"/>
    <s v=""/>
    <n v="107"/>
    <d v="1938-09-01T00:00:00"/>
    <n v="875.08998487600002"/>
    <x v="149"/>
    <n v="893.02985776000003"/>
    <n v="159"/>
    <s v=""/>
  </r>
  <r>
    <x v="150"/>
    <s v="38"/>
    <s v="01"/>
    <s v="06"/>
    <x v="28"/>
    <x v="141"/>
    <x v="0"/>
    <s v="15. BIR"/>
    <d v="1948-03-13T00:00:00"/>
    <n v="9"/>
    <x v="2"/>
    <x v="0"/>
    <s v=""/>
    <s v="LIB2026"/>
    <n v="61"/>
    <n v="64"/>
    <n v="125"/>
    <m/>
    <m/>
    <m/>
    <m/>
    <m/>
    <m/>
    <m/>
    <m/>
    <n v="0"/>
    <n v="0"/>
    <n v="0"/>
    <n v="0"/>
    <n v="0"/>
    <n v="0"/>
    <n v="0"/>
    <n v="0"/>
    <s v=""/>
    <n v="107"/>
    <d v="1948-03-13T00:00:00"/>
    <n v="875.089981395"/>
    <x v="150"/>
    <n v="893.02982294999993"/>
    <n v="160"/>
    <s v=""/>
  </r>
  <r>
    <x v="151"/>
    <s v="48"/>
    <s v="02"/>
    <s v="09"/>
    <x v="28"/>
    <x v="142"/>
    <x v="1"/>
    <s v="07. GSP"/>
    <d v="1952-06-24T00:00:00"/>
    <n v="9"/>
    <x v="2"/>
    <x v="1"/>
    <s v=""/>
    <s v="LIB2026"/>
    <n v="62"/>
    <n v="63"/>
    <n v="125"/>
    <m/>
    <m/>
    <m/>
    <m/>
    <m/>
    <m/>
    <m/>
    <m/>
    <n v="0"/>
    <n v="0"/>
    <n v="0"/>
    <n v="0"/>
    <n v="0"/>
    <n v="0"/>
    <n v="0"/>
    <n v="0"/>
    <s v=""/>
    <n v="107"/>
    <d v="1952-06-24T00:00:00"/>
    <n v="875.08997983100005"/>
    <x v="151"/>
    <n v="893.02980731000002"/>
    <n v="161"/>
    <s v=""/>
  </r>
  <r>
    <x v="152"/>
    <s v="24"/>
    <s v="02"/>
    <s v="06"/>
    <x v="65"/>
    <x v="32"/>
    <x v="0"/>
    <s v="01. PIE"/>
    <d v="1980-01-27T00:00:00"/>
    <n v="9"/>
    <x v="2"/>
    <x v="1"/>
    <s v="X"/>
    <s v="LIB2026"/>
    <n v="63"/>
    <n v="62"/>
    <n v="125"/>
    <m/>
    <m/>
    <m/>
    <m/>
    <m/>
    <m/>
    <m/>
    <m/>
    <n v="0"/>
    <n v="0"/>
    <n v="0"/>
    <n v="0"/>
    <n v="0"/>
    <n v="0"/>
    <n v="0"/>
    <n v="0"/>
    <s v=""/>
    <n v="107"/>
    <d v="1980-01-27T00:00:00"/>
    <n v="875.08996975299999"/>
    <x v="152"/>
    <n v="893.02970653"/>
    <n v="162"/>
    <s v=""/>
  </r>
  <r>
    <x v="153"/>
    <s v="48"/>
    <s v="02"/>
    <s v="09"/>
    <x v="121"/>
    <x v="143"/>
    <x v="0"/>
    <s v="06. KOK"/>
    <d v="1947-11-18T00:00:00"/>
    <n v="12"/>
    <x v="3"/>
    <x v="0"/>
    <s v=""/>
    <s v="LIB2026"/>
    <n v="65"/>
    <n v="61"/>
    <n v="126"/>
    <m/>
    <m/>
    <m/>
    <m/>
    <m/>
    <m/>
    <m/>
    <m/>
    <n v="0"/>
    <n v="0"/>
    <n v="0"/>
    <n v="0"/>
    <n v="0"/>
    <n v="0"/>
    <n v="0"/>
    <n v="0"/>
    <s v=""/>
    <n v="102"/>
    <d v="1947-11-18T00:00:00"/>
    <n v="874.11998151099999"/>
    <x v="153"/>
    <n v="897.99982410999996"/>
    <n v="115"/>
    <s v=""/>
  </r>
  <r>
    <x v="154"/>
    <s v="02"/>
    <s v="01"/>
    <s v="02"/>
    <x v="20"/>
    <x v="93"/>
    <x v="1"/>
    <s v="03. IBI"/>
    <d v="1937-04-18T00:00:00"/>
    <n v="9"/>
    <x v="2"/>
    <x v="2"/>
    <s v=""/>
    <s v="LIB2026"/>
    <n v="67"/>
    <n v="59"/>
    <n v="126"/>
    <m/>
    <m/>
    <m/>
    <m/>
    <m/>
    <m/>
    <m/>
    <m/>
    <n v="0"/>
    <n v="0"/>
    <n v="0"/>
    <n v="0"/>
    <n v="0"/>
    <n v="0"/>
    <n v="0"/>
    <n v="0"/>
    <s v=""/>
    <n v="108"/>
    <d v="1937-04-18T00:00:00"/>
    <n v="874.08998537700006"/>
    <x v="154"/>
    <n v="892.02986277000002"/>
    <n v="165"/>
    <s v=""/>
  </r>
  <r>
    <x v="155"/>
    <s v="37"/>
    <s v="01"/>
    <s v="03"/>
    <x v="95"/>
    <x v="144"/>
    <x v="0"/>
    <s v="01. PIE"/>
    <d v="1942-05-18T00:00:00"/>
    <n v="9"/>
    <x v="2"/>
    <x v="0"/>
    <s v=""/>
    <s v="LIB2026"/>
    <n v="67"/>
    <n v="59"/>
    <n v="126"/>
    <m/>
    <m/>
    <m/>
    <m/>
    <m/>
    <m/>
    <m/>
    <m/>
    <n v="0"/>
    <n v="0"/>
    <n v="0"/>
    <n v="0"/>
    <n v="0"/>
    <n v="0"/>
    <n v="0"/>
    <n v="0"/>
    <s v=""/>
    <n v="108"/>
    <d v="1942-05-18T00:00:00"/>
    <n v="874.08998352100002"/>
    <x v="155"/>
    <n v="892.02984420999996"/>
    <n v="166"/>
    <s v=""/>
  </r>
  <r>
    <x v="156"/>
    <s v="42"/>
    <s v="01"/>
    <s v="15"/>
    <x v="122"/>
    <x v="145"/>
    <x v="1"/>
    <s v="12. COO"/>
    <d v="1954-07-11T00:00:00"/>
    <n v="9"/>
    <x v="2"/>
    <x v="1"/>
    <s v=""/>
    <s v="LIB2026"/>
    <n v="63"/>
    <n v="63"/>
    <n v="126"/>
    <m/>
    <m/>
    <m/>
    <m/>
    <m/>
    <m/>
    <m/>
    <m/>
    <n v="0"/>
    <n v="0"/>
    <n v="0"/>
    <n v="0"/>
    <n v="0"/>
    <n v="0"/>
    <n v="0"/>
    <n v="0"/>
    <s v=""/>
    <n v="108"/>
    <d v="1954-07-11T00:00:00"/>
    <n v="874.08997908399999"/>
    <x v="156"/>
    <n v="892.02979984000001"/>
    <n v="167"/>
    <s v=""/>
  </r>
  <r>
    <x v="157"/>
    <s v="11"/>
    <s v="01"/>
    <s v="11"/>
    <x v="10"/>
    <x v="90"/>
    <x v="0"/>
    <s v="11. NCC"/>
    <d v="1946-01-16T00:00:00"/>
    <n v="6"/>
    <x v="1"/>
    <x v="0"/>
    <s v=""/>
    <s v="LIB2026"/>
    <n v="66"/>
    <n v="60"/>
    <n v="126"/>
    <m/>
    <m/>
    <m/>
    <m/>
    <m/>
    <m/>
    <m/>
    <m/>
    <n v="0"/>
    <n v="0"/>
    <n v="0"/>
    <n v="0"/>
    <n v="0"/>
    <n v="0"/>
    <n v="0"/>
    <n v="0"/>
    <s v=""/>
    <n v="114"/>
    <d v="1946-01-16T00:00:00"/>
    <n v="874.059982182"/>
    <x v="157"/>
    <n v="886.05983082"/>
    <n v="187"/>
    <s v=""/>
  </r>
  <r>
    <x v="158"/>
    <s v="22"/>
    <s v="02"/>
    <s v="04"/>
    <x v="123"/>
    <x v="146"/>
    <x v="1"/>
    <s v="06. KOK"/>
    <d v="1954-02-11T00:00:00"/>
    <n v="12"/>
    <x v="3"/>
    <x v="1"/>
    <s v="X"/>
    <s v="LIB2026"/>
    <n v="64"/>
    <n v="63"/>
    <n v="127"/>
    <m/>
    <m/>
    <m/>
    <m/>
    <m/>
    <m/>
    <m/>
    <m/>
    <n v="0"/>
    <n v="0"/>
    <n v="0"/>
    <n v="0"/>
    <n v="0"/>
    <n v="0"/>
    <n v="0"/>
    <n v="0"/>
    <s v=""/>
    <n v="103"/>
    <d v="1954-02-11T00:00:00"/>
    <n v="873.11997923399997"/>
    <x v="158"/>
    <n v="896.99980133999998"/>
    <n v="127"/>
    <s v=""/>
  </r>
  <r>
    <x v="159"/>
    <s v="35"/>
    <s v="02"/>
    <s v="17"/>
    <x v="67"/>
    <x v="147"/>
    <x v="1"/>
    <s v="01. PIE"/>
    <d v="1959-10-05T00:00:00"/>
    <n v="12"/>
    <x v="3"/>
    <x v="1"/>
    <s v=""/>
    <s v="LIB2026"/>
    <n v="67"/>
    <n v="60"/>
    <n v="127"/>
    <m/>
    <m/>
    <m/>
    <m/>
    <m/>
    <m/>
    <m/>
    <m/>
    <n v="0"/>
    <n v="0"/>
    <n v="0"/>
    <n v="0"/>
    <n v="0"/>
    <n v="0"/>
    <n v="0"/>
    <n v="0"/>
    <s v=""/>
    <n v="103"/>
    <d v="1959-10-05T00:00:00"/>
    <n v="873.11997717200006"/>
    <x v="159"/>
    <n v="896.99978071999999"/>
    <n v="128"/>
    <s v=""/>
  </r>
  <r>
    <x v="160"/>
    <s v="36"/>
    <s v="02"/>
    <s v="18"/>
    <x v="124"/>
    <x v="148"/>
    <x v="0"/>
    <s v="11. NCC"/>
    <d v="1939-09-08T00:00:00"/>
    <n v="9"/>
    <x v="2"/>
    <x v="2"/>
    <s v=""/>
    <s v="LIB2026"/>
    <n v="62"/>
    <n v="65"/>
    <n v="127"/>
    <m/>
    <m/>
    <m/>
    <m/>
    <m/>
    <m/>
    <m/>
    <m/>
    <n v="0"/>
    <n v="0"/>
    <n v="0"/>
    <n v="0"/>
    <n v="0"/>
    <n v="0"/>
    <n v="0"/>
    <n v="0"/>
    <s v=""/>
    <n v="109"/>
    <d v="1939-09-08T00:00:00"/>
    <n v="873.08998450400009"/>
    <x v="160"/>
    <n v="891.02985404000003"/>
    <n v="170"/>
    <s v=""/>
  </r>
  <r>
    <x v="161"/>
    <s v="44"/>
    <s v="02"/>
    <s v="01"/>
    <x v="57"/>
    <x v="149"/>
    <x v="0"/>
    <s v="12. COO"/>
    <d v="1939-12-11T00:00:00"/>
    <n v="9"/>
    <x v="2"/>
    <x v="2"/>
    <s v=""/>
    <s v="LIB2026"/>
    <n v="62"/>
    <n v="65"/>
    <n v="127"/>
    <m/>
    <m/>
    <m/>
    <m/>
    <m/>
    <m/>
    <m/>
    <m/>
    <n v="0"/>
    <n v="0"/>
    <n v="0"/>
    <n v="0"/>
    <n v="0"/>
    <n v="0"/>
    <n v="0"/>
    <n v="0"/>
    <s v=""/>
    <n v="109"/>
    <d v="1939-12-11T00:00:00"/>
    <n v="873.08998441000006"/>
    <x v="161"/>
    <n v="891.02985309999997"/>
    <n v="171"/>
    <s v=""/>
  </r>
  <r>
    <x v="162"/>
    <s v="43"/>
    <s v="01"/>
    <s v="17"/>
    <x v="125"/>
    <x v="93"/>
    <x v="1"/>
    <s v="06. KOK"/>
    <d v="1949-08-19T00:00:00"/>
    <n v="9"/>
    <x v="2"/>
    <x v="0"/>
    <s v=""/>
    <s v="LIB2026"/>
    <n v="64"/>
    <n v="63"/>
    <n v="127"/>
    <m/>
    <m/>
    <m/>
    <m/>
    <m/>
    <m/>
    <m/>
    <m/>
    <n v="0"/>
    <n v="0"/>
    <n v="0"/>
    <n v="0"/>
    <n v="0"/>
    <n v="0"/>
    <n v="0"/>
    <n v="0"/>
    <s v=""/>
    <n v="109"/>
    <d v="1949-08-19T00:00:00"/>
    <n v="873.08998087100008"/>
    <x v="162"/>
    <n v="891.02981770999997"/>
    <n v="172"/>
    <s v=""/>
  </r>
  <r>
    <x v="163"/>
    <s v="39"/>
    <s v="01"/>
    <s v="09"/>
    <x v="126"/>
    <x v="39"/>
    <x v="0"/>
    <s v="11. NCC"/>
    <d v="1940-05-01T00:00:00"/>
    <n v="12"/>
    <x v="3"/>
    <x v="2"/>
    <s v=""/>
    <s v="LIB2026"/>
    <n v="70"/>
    <n v="58"/>
    <n v="128"/>
    <m/>
    <m/>
    <m/>
    <m/>
    <m/>
    <m/>
    <m/>
    <m/>
    <n v="0"/>
    <n v="0"/>
    <n v="0"/>
    <n v="0"/>
    <n v="0"/>
    <n v="0"/>
    <n v="0"/>
    <n v="0"/>
    <s v=""/>
    <n v="104"/>
    <d v="1940-05-01T00:00:00"/>
    <n v="872.11998426800005"/>
    <x v="163"/>
    <n v="895.99985168000001"/>
    <n v="139"/>
    <s v=""/>
  </r>
  <r>
    <x v="164"/>
    <s v="30"/>
    <s v="02"/>
    <s v="12"/>
    <x v="127"/>
    <x v="150"/>
    <x v="1"/>
    <s v="01. PIE"/>
    <d v="1951-12-08T00:00:00"/>
    <n v="12"/>
    <x v="3"/>
    <x v="0"/>
    <s v=""/>
    <s v="LIB2026"/>
    <n v="65"/>
    <n v="63"/>
    <n v="128"/>
    <m/>
    <m/>
    <m/>
    <m/>
    <m/>
    <m/>
    <m/>
    <m/>
    <n v="0"/>
    <n v="0"/>
    <n v="0"/>
    <n v="0"/>
    <n v="0"/>
    <n v="0"/>
    <n v="0"/>
    <n v="0"/>
    <s v=""/>
    <n v="104"/>
    <d v="1951-12-08T00:00:00"/>
    <n v="872.11998002999997"/>
    <x v="164"/>
    <n v="895.99980930000004"/>
    <n v="140"/>
    <s v=""/>
  </r>
  <r>
    <x v="165"/>
    <s v="10"/>
    <s v="01"/>
    <s v="10"/>
    <x v="128"/>
    <x v="151"/>
    <x v="1"/>
    <s v="07. GSP"/>
    <d v="1971-05-18T00:00:00"/>
    <n v="12"/>
    <x v="3"/>
    <x v="1"/>
    <s v=""/>
    <s v="LIB2026"/>
    <n v="66"/>
    <n v="62"/>
    <n v="128"/>
    <m/>
    <m/>
    <m/>
    <m/>
    <m/>
    <m/>
    <m/>
    <m/>
    <n v="0"/>
    <n v="0"/>
    <n v="0"/>
    <n v="0"/>
    <n v="0"/>
    <n v="0"/>
    <n v="0"/>
    <n v="0"/>
    <s v=""/>
    <n v="104"/>
    <d v="1971-05-18T00:00:00"/>
    <n v="872.11997292900003"/>
    <x v="165"/>
    <n v="895.99973828999998"/>
    <n v="141"/>
    <s v=""/>
  </r>
  <r>
    <x v="166"/>
    <s v="22"/>
    <s v="02"/>
    <s v="04"/>
    <x v="54"/>
    <x v="152"/>
    <x v="1"/>
    <s v="15. BIR"/>
    <d v="1949-03-19T00:00:00"/>
    <n v="9"/>
    <x v="2"/>
    <x v="0"/>
    <s v=""/>
    <s v="LIB2026"/>
    <n v="66"/>
    <n v="62"/>
    <n v="128"/>
    <m/>
    <m/>
    <m/>
    <m/>
    <m/>
    <m/>
    <m/>
    <m/>
    <n v="0"/>
    <n v="0"/>
    <n v="0"/>
    <n v="0"/>
    <n v="0"/>
    <n v="0"/>
    <n v="0"/>
    <n v="0"/>
    <s v=""/>
    <n v="110"/>
    <d v="1949-03-19T00:00:00"/>
    <n v="872.08998102400005"/>
    <x v="166"/>
    <n v="890.02981923999994"/>
    <n v="176"/>
    <s v=""/>
  </r>
  <r>
    <x v="167"/>
    <s v="41"/>
    <s v="01"/>
    <s v="13"/>
    <x v="125"/>
    <x v="153"/>
    <x v="0"/>
    <s v="06. KOK"/>
    <d v="1933-01-28T00:00:00"/>
    <n v="8"/>
    <x v="2"/>
    <x v="2"/>
    <s v=""/>
    <s v="LIB2026i"/>
    <n v="68"/>
    <n v="60"/>
    <n v="128"/>
    <m/>
    <m/>
    <m/>
    <m/>
    <m/>
    <m/>
    <m/>
    <m/>
    <n v="0"/>
    <n v="0"/>
    <n v="0"/>
    <n v="0"/>
    <n v="0"/>
    <n v="0"/>
    <n v="0"/>
    <n v="0"/>
    <s v=""/>
    <n v="112"/>
    <d v="1933-01-28T00:00:00"/>
    <n v="872.07998691800003"/>
    <x v="167"/>
    <n v="888.03987817999996"/>
    <n v="179"/>
    <s v=""/>
  </r>
  <r>
    <x v="168"/>
    <s v="51"/>
    <s v="02"/>
    <s v="15"/>
    <x v="129"/>
    <x v="93"/>
    <x v="1"/>
    <s v="07. GSP"/>
    <d v="1943-01-16T00:00:00"/>
    <n v="12"/>
    <x v="3"/>
    <x v="0"/>
    <s v=""/>
    <s v="LIB2026"/>
    <n v="65"/>
    <n v="64"/>
    <n v="129"/>
    <m/>
    <m/>
    <m/>
    <m/>
    <m/>
    <m/>
    <m/>
    <m/>
    <n v="0"/>
    <n v="0"/>
    <n v="0"/>
    <n v="0"/>
    <n v="0"/>
    <n v="0"/>
    <n v="0"/>
    <n v="0"/>
    <s v=""/>
    <n v="105"/>
    <d v="1943-01-16T00:00:00"/>
    <n v="871.11998327800006"/>
    <x v="168"/>
    <n v="894.99984178"/>
    <n v="148"/>
    <s v=""/>
  </r>
  <r>
    <x v="169"/>
    <s v="28"/>
    <s v="02"/>
    <s v="10"/>
    <x v="130"/>
    <x v="154"/>
    <x v="0"/>
    <s v="10. ITA"/>
    <d v="1952-02-13T00:00:00"/>
    <n v="12"/>
    <x v="3"/>
    <x v="1"/>
    <s v=""/>
    <s v="LIB2026"/>
    <n v="65"/>
    <n v="64"/>
    <n v="129"/>
    <m/>
    <m/>
    <m/>
    <m/>
    <m/>
    <m/>
    <m/>
    <m/>
    <n v="0"/>
    <n v="0"/>
    <n v="0"/>
    <n v="0"/>
    <n v="0"/>
    <n v="0"/>
    <n v="0"/>
    <n v="0"/>
    <s v=""/>
    <n v="105"/>
    <d v="1952-02-13T00:00:00"/>
    <n v="871.11997996299999"/>
    <x v="169"/>
    <n v="894.99980862999996"/>
    <n v="149"/>
    <s v=""/>
  </r>
  <r>
    <x v="170"/>
    <s v="08"/>
    <s v="01"/>
    <s v="08"/>
    <x v="131"/>
    <x v="155"/>
    <x v="0"/>
    <s v="11. NCC"/>
    <d v="1958-06-15T00:00:00"/>
    <n v="12"/>
    <x v="3"/>
    <x v="1"/>
    <s v=""/>
    <s v="LIB2026"/>
    <n v="68"/>
    <n v="61"/>
    <n v="129"/>
    <m/>
    <m/>
    <m/>
    <m/>
    <m/>
    <m/>
    <m/>
    <m/>
    <n v="0"/>
    <n v="0"/>
    <n v="0"/>
    <n v="0"/>
    <n v="0"/>
    <n v="0"/>
    <n v="0"/>
    <n v="0"/>
    <s v=""/>
    <n v="105"/>
    <d v="1958-06-15T00:00:00"/>
    <n v="871.11997764900002"/>
    <x v="170"/>
    <n v="894.99978549000002"/>
    <n v="150"/>
    <s v=""/>
  </r>
  <r>
    <x v="171"/>
    <s v="38"/>
    <s v="01"/>
    <s v="06"/>
    <x v="132"/>
    <x v="156"/>
    <x v="1"/>
    <s v="01. PIE"/>
    <d v="1963-03-27T00:00:00"/>
    <n v="12"/>
    <x v="3"/>
    <x v="1"/>
    <e v="#DIV/0!"/>
    <s v="LIB2026"/>
    <n v="65"/>
    <n v="64"/>
    <n v="129"/>
    <m/>
    <m/>
    <m/>
    <m/>
    <m/>
    <m/>
    <m/>
    <m/>
    <n v="0"/>
    <n v="0"/>
    <n v="0"/>
    <n v="0"/>
    <n v="0"/>
    <n v="0"/>
    <n v="0"/>
    <n v="0"/>
    <s v=""/>
    <n v="105"/>
    <d v="1963-03-27T00:00:00"/>
    <n v="871.11997590299995"/>
    <x v="171"/>
    <n v="894.99976803000004"/>
    <n v="151"/>
    <s v=""/>
  </r>
  <r>
    <x v="172"/>
    <s v="50"/>
    <s v="02"/>
    <s v="13"/>
    <x v="133"/>
    <x v="157"/>
    <x v="0"/>
    <s v="06. KOK"/>
    <d v="1938-07-27T00:00:00"/>
    <n v="9"/>
    <x v="2"/>
    <x v="2"/>
    <s v=""/>
    <s v="LIB2026"/>
    <n v="64"/>
    <n v="65"/>
    <n v="129"/>
    <m/>
    <m/>
    <m/>
    <m/>
    <m/>
    <m/>
    <m/>
    <m/>
    <n v="0"/>
    <n v="0"/>
    <n v="0"/>
    <n v="0"/>
    <n v="0"/>
    <n v="0"/>
    <n v="0"/>
    <n v="0"/>
    <s v=""/>
    <n v="111"/>
    <d v="1938-07-27T00:00:00"/>
    <n v="871.08998491200009"/>
    <x v="172"/>
    <n v="889.02985811999997"/>
    <n v="177"/>
    <s v=""/>
  </r>
  <r>
    <x v="173"/>
    <s v="26"/>
    <s v="02"/>
    <s v="08"/>
    <x v="97"/>
    <x v="158"/>
    <x v="0"/>
    <s v="06. KOK"/>
    <d v="1941-02-06T00:00:00"/>
    <n v="7"/>
    <x v="2"/>
    <x v="2"/>
    <s v="X"/>
    <s v="LIB2026"/>
    <n v="63"/>
    <n v="66"/>
    <n v="129"/>
    <m/>
    <m/>
    <m/>
    <m/>
    <m/>
    <m/>
    <m/>
    <m/>
    <n v="0"/>
    <n v="0"/>
    <n v="0"/>
    <n v="0"/>
    <n v="0"/>
    <n v="0"/>
    <n v="0"/>
    <n v="0"/>
    <s v=""/>
    <n v="115"/>
    <d v="1941-02-06T00:00:00"/>
    <n v="871.069983987"/>
    <x v="173"/>
    <n v="885.04984887000001"/>
    <n v="191"/>
    <s v=""/>
  </r>
  <r>
    <x v="174"/>
    <s v="29"/>
    <s v="02"/>
    <s v="11"/>
    <x v="134"/>
    <x v="159"/>
    <x v="0"/>
    <s v="01. PIE"/>
    <d v="2012-06-22T00:00:00"/>
    <n v="12"/>
    <x v="3"/>
    <x v="1"/>
    <e v="#DIV/0!"/>
    <s v="LIB2026"/>
    <n v="67"/>
    <n v="63"/>
    <n v="130"/>
    <m/>
    <m/>
    <m/>
    <m/>
    <m/>
    <m/>
    <m/>
    <m/>
    <n v="0"/>
    <n v="0"/>
    <n v="0"/>
    <n v="0"/>
    <n v="0"/>
    <n v="0"/>
    <n v="0"/>
    <n v="0"/>
    <s v=""/>
    <n v="106"/>
    <d v="2012-06-22T00:00:00"/>
    <n v="870.11995791799995"/>
    <x v="174"/>
    <n v="893.99958818000005"/>
    <n v="154"/>
    <s v=""/>
  </r>
  <r>
    <x v="175"/>
    <s v="06"/>
    <s v="01"/>
    <s v="06"/>
    <x v="135"/>
    <x v="160"/>
    <x v="1"/>
    <s v="11. NCC"/>
    <d v="1948-11-03T00:00:00"/>
    <n v="9"/>
    <x v="2"/>
    <x v="0"/>
    <s v=""/>
    <s v="LIB2026"/>
    <n v="69"/>
    <n v="61"/>
    <n v="130"/>
    <m/>
    <m/>
    <m/>
    <m/>
    <m/>
    <m/>
    <m/>
    <m/>
    <n v="0"/>
    <n v="0"/>
    <n v="0"/>
    <n v="0"/>
    <n v="0"/>
    <n v="0"/>
    <n v="0"/>
    <n v="0"/>
    <s v=""/>
    <n v="112"/>
    <d v="1948-11-03T00:00:00"/>
    <n v="870.08998115999998"/>
    <x v="175"/>
    <n v="888.02982059999999"/>
    <n v="180"/>
    <s v=""/>
  </r>
  <r>
    <x v="176"/>
    <s v="08"/>
    <s v="01"/>
    <s v="08"/>
    <x v="136"/>
    <x v="161"/>
    <x v="0"/>
    <s v="12. COO"/>
    <d v="1948-12-01T00:00:00"/>
    <n v="9"/>
    <x v="2"/>
    <x v="0"/>
    <s v="X"/>
    <s v="LIB2026"/>
    <n v="67"/>
    <n v="63"/>
    <n v="130"/>
    <m/>
    <m/>
    <m/>
    <m/>
    <m/>
    <m/>
    <m/>
    <m/>
    <n v="0"/>
    <n v="0"/>
    <n v="0"/>
    <n v="0"/>
    <n v="0"/>
    <n v="0"/>
    <n v="0"/>
    <n v="0"/>
    <s v=""/>
    <n v="112"/>
    <d v="1948-12-01T00:00:00"/>
    <n v="870.08998113200005"/>
    <x v="176"/>
    <n v="888.02982032"/>
    <n v="181"/>
    <s v=""/>
  </r>
  <r>
    <x v="177"/>
    <s v="51"/>
    <s v="02"/>
    <s v="15"/>
    <x v="137"/>
    <x v="162"/>
    <x v="0"/>
    <s v="06. KOK"/>
    <d v="1955-04-26T00:00:00"/>
    <n v="9"/>
    <x v="2"/>
    <x v="1"/>
    <s v=""/>
    <s v="LIB2026"/>
    <n v="69"/>
    <n v="61"/>
    <n v="130"/>
    <m/>
    <m/>
    <m/>
    <m/>
    <m/>
    <m/>
    <m/>
    <m/>
    <n v="0"/>
    <n v="0"/>
    <n v="0"/>
    <n v="0"/>
    <n v="0"/>
    <n v="0"/>
    <n v="0"/>
    <n v="0"/>
    <s v=""/>
    <n v="112"/>
    <d v="1955-04-26T00:00:00"/>
    <n v="870.08997879499998"/>
    <x v="177"/>
    <n v="888.02979694999999"/>
    <n v="182"/>
    <s v=""/>
  </r>
  <r>
    <x v="178"/>
    <s v="40"/>
    <s v="01"/>
    <s v="11"/>
    <x v="99"/>
    <x v="163"/>
    <x v="1"/>
    <s v="06. KOK"/>
    <d v="1937-11-25T00:00:00"/>
    <n v="12"/>
    <x v="3"/>
    <x v="2"/>
    <s v=""/>
    <s v="LIB2026"/>
    <n v="69"/>
    <n v="62"/>
    <n v="131"/>
    <m/>
    <m/>
    <m/>
    <m/>
    <m/>
    <m/>
    <m/>
    <m/>
    <n v="0"/>
    <n v="0"/>
    <n v="0"/>
    <n v="0"/>
    <n v="0"/>
    <n v="0"/>
    <n v="0"/>
    <n v="0"/>
    <s v=""/>
    <n v="107"/>
    <d v="1937-11-25T00:00:00"/>
    <n v="869.11998515599998"/>
    <x v="178"/>
    <n v="892.99986056"/>
    <n v="163"/>
    <s v=""/>
  </r>
  <r>
    <x v="179"/>
    <s v="36"/>
    <s v="02"/>
    <s v="18"/>
    <x v="138"/>
    <x v="164"/>
    <x v="1"/>
    <s v="06. KOK"/>
    <d v="1977-02-13T00:00:00"/>
    <n v="12"/>
    <x v="3"/>
    <x v="1"/>
    <s v=""/>
    <s v="LIB2026"/>
    <n v="67"/>
    <n v="64"/>
    <n v="131"/>
    <m/>
    <m/>
    <m/>
    <m/>
    <m/>
    <m/>
    <m/>
    <m/>
    <n v="0"/>
    <n v="0"/>
    <n v="0"/>
    <n v="0"/>
    <n v="0"/>
    <n v="0"/>
    <n v="0"/>
    <n v="0"/>
    <s v=""/>
    <n v="107"/>
    <d v="1977-02-13T00:00:00"/>
    <n v="869.11997083100005"/>
    <x v="179"/>
    <n v="892.99971731000005"/>
    <n v="164"/>
    <s v=""/>
  </r>
  <r>
    <x v="180"/>
    <s v="32"/>
    <s v="02"/>
    <s v="14"/>
    <x v="139"/>
    <x v="165"/>
    <x v="0"/>
    <s v="12. COO"/>
    <d v="1951-10-10T00:00:00"/>
    <n v="9"/>
    <x v="2"/>
    <x v="0"/>
    <s v=""/>
    <s v="LIB2026"/>
    <n v="73"/>
    <n v="58"/>
    <n v="131"/>
    <m/>
    <m/>
    <m/>
    <m/>
    <m/>
    <m/>
    <m/>
    <m/>
    <n v="0"/>
    <n v="0"/>
    <n v="0"/>
    <n v="0"/>
    <n v="0"/>
    <n v="0"/>
    <n v="0"/>
    <n v="0"/>
    <s v=""/>
    <n v="113"/>
    <d v="1951-10-10T00:00:00"/>
    <n v="869.08998008900005"/>
    <x v="180"/>
    <n v="887.02980989000002"/>
    <n v="186"/>
    <s v=""/>
  </r>
  <r>
    <x v="181"/>
    <s v="30"/>
    <s v="02"/>
    <s v="12"/>
    <x v="140"/>
    <x v="166"/>
    <x v="1"/>
    <s v="07. GSP"/>
    <d v="1946-07-05T00:00:00"/>
    <n v="12"/>
    <x v="3"/>
    <x v="0"/>
    <s v=""/>
    <s v="LIB2026"/>
    <n v="71"/>
    <n v="61"/>
    <n v="132"/>
    <m/>
    <m/>
    <m/>
    <m/>
    <m/>
    <m/>
    <m/>
    <m/>
    <n v="0"/>
    <n v="0"/>
    <n v="0"/>
    <n v="0"/>
    <n v="0"/>
    <n v="0"/>
    <n v="0"/>
    <n v="0"/>
    <s v=""/>
    <n v="108"/>
    <d v="1946-07-05T00:00:00"/>
    <n v="868.11998201200004"/>
    <x v="181"/>
    <n v="891.99982911999996"/>
    <n v="168"/>
    <s v=""/>
  </r>
  <r>
    <x v="182"/>
    <s v="24"/>
    <s v="02"/>
    <s v="06"/>
    <x v="141"/>
    <x v="167"/>
    <x v="0"/>
    <s v="08. SMA"/>
    <d v="1958-02-03T00:00:00"/>
    <n v="10"/>
    <x v="3"/>
    <x v="1"/>
    <s v=""/>
    <s v="LIB2026"/>
    <n v="65"/>
    <n v="67"/>
    <n v="132"/>
    <m/>
    <m/>
    <m/>
    <m/>
    <m/>
    <m/>
    <m/>
    <m/>
    <n v="0"/>
    <n v="0"/>
    <n v="0"/>
    <n v="0"/>
    <n v="0"/>
    <n v="0"/>
    <n v="0"/>
    <n v="0"/>
    <s v=""/>
    <n v="112"/>
    <d v="1958-02-03T00:00:00"/>
    <n v="868.09997778100001"/>
    <x v="182"/>
    <n v="888.01978681000003"/>
    <n v="183"/>
    <s v=""/>
  </r>
  <r>
    <x v="183"/>
    <s v="30"/>
    <s v="02"/>
    <s v="12"/>
    <x v="142"/>
    <x v="40"/>
    <x v="1"/>
    <s v="18. SOR"/>
    <d v="1941-01-15T00:00:00"/>
    <n v="9"/>
    <x v="2"/>
    <x v="2"/>
    <s v=""/>
    <s v="LIB2026"/>
    <n v="65"/>
    <n v="67"/>
    <n v="132"/>
    <m/>
    <m/>
    <m/>
    <m/>
    <m/>
    <m/>
    <m/>
    <m/>
    <n v="0"/>
    <n v="0"/>
    <n v="0"/>
    <n v="0"/>
    <n v="0"/>
    <n v="0"/>
    <n v="0"/>
    <n v="0"/>
    <s v=""/>
    <n v="114"/>
    <d v="1941-01-15T00:00:00"/>
    <n v="868.08998400900009"/>
    <x v="183"/>
    <n v="886.02984908999997"/>
    <n v="188"/>
    <s v=""/>
  </r>
  <r>
    <x v="184"/>
    <s v="24"/>
    <s v="02"/>
    <s v="06"/>
    <x v="143"/>
    <x v="40"/>
    <x v="1"/>
    <s v="03. IBI"/>
    <d v="1944-04-05T00:00:00"/>
    <n v="9"/>
    <x v="2"/>
    <x v="0"/>
    <s v="X"/>
    <s v="LIB2026"/>
    <n v="65"/>
    <n v="67"/>
    <n v="132"/>
    <m/>
    <m/>
    <m/>
    <m/>
    <m/>
    <m/>
    <m/>
    <m/>
    <n v="0"/>
    <n v="0"/>
    <n v="0"/>
    <n v="0"/>
    <n v="0"/>
    <n v="0"/>
    <n v="0"/>
    <n v="0"/>
    <s v=""/>
    <n v="114"/>
    <d v="1944-04-05T00:00:00"/>
    <n v="868.08998283300002"/>
    <x v="184"/>
    <n v="886.02983732999996"/>
    <n v="189"/>
    <s v=""/>
  </r>
  <r>
    <x v="185"/>
    <s v="02"/>
    <s v="01"/>
    <s v="02"/>
    <x v="144"/>
    <x v="168"/>
    <x v="0"/>
    <s v="11. NCC"/>
    <d v="1951-12-18T00:00:00"/>
    <n v="9"/>
    <x v="2"/>
    <x v="0"/>
    <s v=""/>
    <s v="LIB2026"/>
    <n v="66"/>
    <n v="66"/>
    <n v="132"/>
    <m/>
    <m/>
    <m/>
    <m/>
    <m/>
    <m/>
    <m/>
    <m/>
    <n v="0"/>
    <n v="0"/>
    <n v="0"/>
    <n v="0"/>
    <n v="0"/>
    <n v="0"/>
    <n v="0"/>
    <n v="0"/>
    <s v=""/>
    <n v="114"/>
    <d v="1951-12-18T00:00:00"/>
    <n v="868.08998001999998"/>
    <x v="185"/>
    <n v="886.02980919999993"/>
    <n v="190"/>
    <s v=""/>
  </r>
  <r>
    <x v="186"/>
    <s v="32"/>
    <s v="02"/>
    <s v="14"/>
    <x v="145"/>
    <x v="169"/>
    <x v="0"/>
    <s v="03. IBI"/>
    <d v="1938-09-01T00:00:00"/>
    <n v="12"/>
    <x v="3"/>
    <x v="2"/>
    <s v=""/>
    <s v="LIB2026"/>
    <n v="66"/>
    <n v="67"/>
    <n v="133"/>
    <m/>
    <m/>
    <m/>
    <m/>
    <m/>
    <m/>
    <m/>
    <m/>
    <n v="0"/>
    <n v="0"/>
    <n v="0"/>
    <n v="0"/>
    <n v="0"/>
    <n v="0"/>
    <n v="0"/>
    <n v="0"/>
    <s v=""/>
    <n v="109"/>
    <d v="1938-09-01T00:00:00"/>
    <n v="867.11998487599999"/>
    <x v="186"/>
    <n v="890.99985776000005"/>
    <n v="173"/>
    <s v=""/>
  </r>
  <r>
    <x v="187"/>
    <s v="35"/>
    <s v="02"/>
    <s v="17"/>
    <x v="146"/>
    <x v="170"/>
    <x v="1"/>
    <s v="06. KOK"/>
    <d v="1955-02-27T00:00:00"/>
    <n v="12"/>
    <x v="3"/>
    <x v="1"/>
    <s v=""/>
    <s v="LIB2026"/>
    <n v="68"/>
    <n v="65"/>
    <n v="133"/>
    <m/>
    <m/>
    <m/>
    <m/>
    <m/>
    <m/>
    <m/>
    <m/>
    <n v="0"/>
    <n v="0"/>
    <n v="0"/>
    <n v="0"/>
    <n v="0"/>
    <n v="0"/>
    <n v="0"/>
    <n v="0"/>
    <s v=""/>
    <n v="109"/>
    <d v="1955-02-27T00:00:00"/>
    <n v="867.11997885300002"/>
    <x v="187"/>
    <n v="890.99979753000002"/>
    <n v="174"/>
    <s v=""/>
  </r>
  <r>
    <x v="188"/>
    <s v="38"/>
    <s v="01"/>
    <s v="06"/>
    <x v="147"/>
    <x v="171"/>
    <x v="1"/>
    <s v="06. KOK"/>
    <d v="1955-04-06T00:00:00"/>
    <n v="12"/>
    <x v="3"/>
    <x v="1"/>
    <e v="#DIV/0!"/>
    <s v="LIB2026"/>
    <n v="73"/>
    <n v="62"/>
    <n v="135"/>
    <m/>
    <m/>
    <m/>
    <m/>
    <m/>
    <m/>
    <m/>
    <m/>
    <n v="0"/>
    <n v="0"/>
    <n v="0"/>
    <n v="0"/>
    <n v="0"/>
    <n v="0"/>
    <n v="0"/>
    <n v="0"/>
    <s v=""/>
    <n v="111"/>
    <d v="1955-04-06T00:00:00"/>
    <n v="865.11997881499997"/>
    <x v="188"/>
    <n v="888.99979714999995"/>
    <n v="178"/>
    <s v=""/>
  </r>
  <r>
    <x v="189"/>
    <s v="47"/>
    <s v="02"/>
    <s v="07"/>
    <x v="148"/>
    <x v="172"/>
    <x v="0"/>
    <s v="06. KOK"/>
    <d v="1947-08-31T00:00:00"/>
    <n v="12"/>
    <x v="3"/>
    <x v="0"/>
    <s v=""/>
    <s v="LIB2026"/>
    <n v="67"/>
    <n v="69"/>
    <n v="136"/>
    <m/>
    <m/>
    <m/>
    <m/>
    <m/>
    <m/>
    <m/>
    <m/>
    <n v="0"/>
    <n v="0"/>
    <n v="0"/>
    <n v="0"/>
    <n v="0"/>
    <n v="0"/>
    <n v="0"/>
    <n v="0"/>
    <s v=""/>
    <n v="112"/>
    <d v="1947-08-31T00:00:00"/>
    <n v="864.11998158999995"/>
    <x v="189"/>
    <n v="887.99982490000002"/>
    <n v="184"/>
    <s v=""/>
  </r>
  <r>
    <x v="190"/>
    <s v="24"/>
    <s v="02"/>
    <s v="06"/>
    <x v="99"/>
    <x v="173"/>
    <x v="1"/>
    <s v="06. KOK"/>
    <d v="1963-12-06T00:00:00"/>
    <n v="12"/>
    <x v="3"/>
    <x v="1"/>
    <s v=""/>
    <s v="LIB2026"/>
    <n v="71"/>
    <n v="65"/>
    <n v="136"/>
    <m/>
    <m/>
    <m/>
    <m/>
    <m/>
    <m/>
    <m/>
    <m/>
    <n v="0"/>
    <n v="0"/>
    <n v="0"/>
    <n v="0"/>
    <n v="0"/>
    <n v="0"/>
    <n v="0"/>
    <n v="0"/>
    <s v=""/>
    <n v="112"/>
    <d v="1963-12-06T00:00:00"/>
    <n v="864.11997564900003"/>
    <x v="190"/>
    <n v="887.99976548999996"/>
    <n v="185"/>
    <s v=""/>
  </r>
  <r>
    <x v="191"/>
    <s v="45"/>
    <s v="02"/>
    <s v="03"/>
    <x v="149"/>
    <x v="174"/>
    <x v="0"/>
    <s v="03. IBI"/>
    <d v="1941-04-10T00:00:00"/>
    <n v="9"/>
    <x v="2"/>
    <x v="2"/>
    <s v=""/>
    <s v="LIB2026"/>
    <n v="64"/>
    <n v="72"/>
    <n v="136"/>
    <m/>
    <m/>
    <m/>
    <m/>
    <m/>
    <m/>
    <m/>
    <m/>
    <n v="0"/>
    <n v="0"/>
    <n v="0"/>
    <n v="0"/>
    <n v="0"/>
    <n v="0"/>
    <n v="0"/>
    <n v="0"/>
    <s v=""/>
    <n v="118"/>
    <d v="1941-04-10T00:00:00"/>
    <n v="864.08998392400008"/>
    <x v="191"/>
    <n v="882.02984823999998"/>
    <n v="194"/>
    <s v=""/>
  </r>
  <r>
    <x v="192"/>
    <s v="32"/>
    <s v="02"/>
    <s v="14"/>
    <x v="150"/>
    <x v="175"/>
    <x v="1"/>
    <s v="18. SOR"/>
    <d v="1953-09-28T00:00:00"/>
    <n v="12"/>
    <x v="3"/>
    <x v="1"/>
    <s v=""/>
    <s v="LIB2026"/>
    <n v="71"/>
    <n v="70"/>
    <n v="141"/>
    <m/>
    <m/>
    <m/>
    <m/>
    <m/>
    <m/>
    <m/>
    <m/>
    <n v="0"/>
    <n v="0"/>
    <n v="0"/>
    <n v="0"/>
    <n v="0"/>
    <n v="0"/>
    <n v="0"/>
    <n v="0"/>
    <s v=""/>
    <n v="117"/>
    <d v="1953-09-28T00:00:00"/>
    <n v="859.11997937000001"/>
    <x v="192"/>
    <n v="882.99980270000003"/>
    <n v="192"/>
    <s v=""/>
  </r>
  <r>
    <x v="193"/>
    <s v="23"/>
    <s v="02"/>
    <s v="05"/>
    <x v="151"/>
    <x v="176"/>
    <x v="1"/>
    <s v="06. KOK"/>
    <d v="1958-09-23T00:00:00"/>
    <n v="12"/>
    <x v="3"/>
    <x v="1"/>
    <e v="#DIV/0!"/>
    <s v="LIB2026"/>
    <n v="69"/>
    <n v="72"/>
    <n v="141"/>
    <m/>
    <m/>
    <m/>
    <m/>
    <m/>
    <m/>
    <m/>
    <m/>
    <n v="0"/>
    <n v="0"/>
    <n v="0"/>
    <n v="0"/>
    <n v="0"/>
    <n v="0"/>
    <n v="0"/>
    <n v="0"/>
    <s v=""/>
    <n v="117"/>
    <d v="1958-09-23T00:00:00"/>
    <n v="859.11997754900005"/>
    <x v="193"/>
    <n v="882.99978449000002"/>
    <n v="193"/>
    <s v=""/>
  </r>
  <r>
    <x v="194"/>
    <s v="10"/>
    <s v="01"/>
    <s v="10"/>
    <x v="150"/>
    <x v="70"/>
    <x v="1"/>
    <s v="18. SOR"/>
    <d v="1956-12-11T00:00:00"/>
    <n v="12"/>
    <x v="3"/>
    <x v="1"/>
    <s v=""/>
    <s v="LIB2026"/>
    <n v="73"/>
    <n v="71"/>
    <n v="144"/>
    <m/>
    <m/>
    <m/>
    <m/>
    <m/>
    <m/>
    <m/>
    <m/>
    <n v="0"/>
    <n v="0"/>
    <n v="0"/>
    <n v="0"/>
    <n v="0"/>
    <n v="0"/>
    <n v="0"/>
    <n v="0"/>
    <s v=""/>
    <n v="120"/>
    <d v="1956-12-11T00:00:00"/>
    <n v="856.11997819999999"/>
    <x v="194"/>
    <n v="879.99979099999996"/>
    <n v="195"/>
    <s v=""/>
  </r>
  <r>
    <x v="195"/>
    <s v="37"/>
    <s v="01"/>
    <s v="03"/>
    <x v="152"/>
    <x v="177"/>
    <x v="0"/>
    <s v="10. ITA"/>
    <d v="1948-02-29T00:00:00"/>
    <n v="12"/>
    <x v="3"/>
    <x v="0"/>
    <s v=""/>
    <s v="LIB2026"/>
    <n v="80"/>
    <n v="66"/>
    <n v="146"/>
    <m/>
    <m/>
    <m/>
    <m/>
    <m/>
    <m/>
    <m/>
    <m/>
    <n v="0"/>
    <n v="0"/>
    <n v="0"/>
    <n v="0"/>
    <n v="0"/>
    <n v="0"/>
    <n v="0"/>
    <n v="0"/>
    <s v=""/>
    <n v="122"/>
    <d v="1948-02-29T00:00:00"/>
    <n v="854.11998140800006"/>
    <x v="195"/>
    <n v="877.99982308000006"/>
    <n v="196"/>
    <s v=""/>
  </r>
  <r>
    <x v="196"/>
    <s v="21"/>
    <s v="02"/>
    <s v="03"/>
    <x v="153"/>
    <x v="152"/>
    <x v="1"/>
    <s v="18. SOR"/>
    <d v="1957-03-18T00:00:00"/>
    <n v="12"/>
    <x v="3"/>
    <x v="1"/>
    <s v=""/>
    <s v="LIB2026"/>
    <n v="74"/>
    <n v="73"/>
    <n v="147"/>
    <m/>
    <m/>
    <m/>
    <m/>
    <m/>
    <m/>
    <m/>
    <m/>
    <n v="0"/>
    <n v="0"/>
    <n v="0"/>
    <n v="0"/>
    <n v="0"/>
    <n v="0"/>
    <n v="0"/>
    <n v="0"/>
    <s v=""/>
    <n v="123"/>
    <d v="1957-03-18T00:00:00"/>
    <n v="853.11997810299999"/>
    <x v="196"/>
    <n v="876.99979002999999"/>
    <n v="197"/>
    <s v="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9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F23D7F0-9540-422B-A26A-1A0B3FF5BDA8}" name="Tabela dinâmica5" cacheId="0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compact="0" compactData="0" multipleFieldFilters="0">
  <location ref="S3:T23" firstHeaderRow="1" firstDataRow="1" firstDataCol="2" rowPageCount="1" colPageCount="1"/>
  <pivotFields count="3">
    <pivotField axis="axisRow" compact="0" outline="0" showAll="0" defaultSubtotal="0">
      <items count="48">
        <item x="14"/>
        <item x="2"/>
        <item x="12"/>
        <item x="5"/>
        <item x="35"/>
        <item x="31"/>
        <item x="16"/>
        <item x="28"/>
        <item x="10"/>
        <item x="45"/>
        <item x="39"/>
        <item x="24"/>
        <item x="41"/>
        <item x="38"/>
        <item x="9"/>
        <item x="22"/>
        <item x="25"/>
        <item x="43"/>
        <item x="34"/>
        <item x="7"/>
        <item x="8"/>
        <item x="20"/>
        <item x="3"/>
        <item x="46"/>
        <item x="13"/>
        <item x="6"/>
        <item x="47"/>
        <item x="40"/>
        <item x="21"/>
        <item x="17"/>
        <item x="27"/>
        <item x="33"/>
        <item x="11"/>
        <item x="19"/>
        <item x="32"/>
        <item x="1"/>
        <item x="23"/>
        <item x="0"/>
        <item x="26"/>
        <item x="37"/>
        <item x="4"/>
        <item x="30"/>
        <item x="15"/>
        <item x="18"/>
        <item x="44"/>
        <item x="36"/>
        <item x="42"/>
        <item x="29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Page" compact="0" outline="0" multipleItemSelectionAllowed="1" showAll="0" defaultSubtotal="0">
      <items count="5">
        <item h="1" x="1"/>
        <item x="2"/>
        <item h="1" x="3"/>
        <item h="1" x="0"/>
        <item h="1" x="4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22">
        <item x="3"/>
        <item x="9"/>
        <item x="14"/>
        <item x="19"/>
        <item x="5"/>
        <item x="12"/>
        <item x="17"/>
        <item x="4"/>
        <item x="7"/>
        <item x="20"/>
        <item x="13"/>
        <item x="16"/>
        <item x="6"/>
        <item x="11"/>
        <item x="15"/>
        <item x="1"/>
        <item x="0"/>
        <item x="18"/>
        <item x="8"/>
        <item x="10"/>
        <item x="21"/>
        <item x="2"/>
      </items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2">
    <field x="0"/>
    <field x="2"/>
  </rowFields>
  <rowItems count="20">
    <i>
      <x v="4"/>
      <x v="21"/>
    </i>
    <i>
      <x v="7"/>
      <x v="2"/>
    </i>
    <i>
      <x v="11"/>
      <x v="21"/>
    </i>
    <i>
      <x v="13"/>
      <x v="3"/>
    </i>
    <i>
      <x v="16"/>
      <x v="5"/>
    </i>
    <i>
      <x v="18"/>
      <x v="6"/>
    </i>
    <i>
      <x v="21"/>
      <x v="21"/>
    </i>
    <i>
      <x v="23"/>
      <x v="21"/>
    </i>
    <i>
      <x v="26"/>
      <x v="21"/>
    </i>
    <i>
      <x v="27"/>
      <x v="9"/>
    </i>
    <i>
      <x v="28"/>
      <x v="21"/>
    </i>
    <i>
      <x v="30"/>
      <x v="10"/>
    </i>
    <i>
      <x v="31"/>
      <x v="11"/>
    </i>
    <i>
      <x v="34"/>
      <x v="14"/>
    </i>
    <i>
      <x v="36"/>
      <x v="21"/>
    </i>
    <i>
      <x v="38"/>
      <x v="21"/>
    </i>
    <i>
      <x v="39"/>
      <x v="17"/>
    </i>
    <i>
      <x v="41"/>
      <x v="21"/>
    </i>
    <i>
      <x v="46"/>
      <x v="20"/>
    </i>
    <i t="grand">
      <x/>
    </i>
  </rowItems>
  <colItems count="1">
    <i/>
  </colItems>
  <pageFields count="1">
    <pageField fld="1" hier="-1"/>
  </page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611A6B5-52C0-4521-B749-C7A4B346794C}" name="Tabela dinâmica1" cacheId="1" applyNumberFormats="0" applyBorderFormats="0" applyFontFormats="0" applyPatternFormats="0" applyAlignmentFormats="0" applyWidthHeightFormats="1" dataCaption="Valores" updatedVersion="7" minRefreshableVersion="3" showDrill="0" useAutoFormatting="1" itemPrintTitles="1" createdVersion="7" indent="0" compact="0" compactData="0" multipleFieldFilters="0">
  <location ref="A8:F17" firstHeaderRow="1" firstDataRow="1" firstDataCol="5" rowPageCount="2" colPageCount="1"/>
  <pivotFields count="41">
    <pivotField axis="axisRow" compact="0" outline="0" showAll="0" defaultSubtotal="0">
      <items count="249">
        <item x="116"/>
        <item x="95"/>
        <item x="65"/>
        <item x="108"/>
        <item x="69"/>
        <item x="75"/>
        <item x="157"/>
        <item x="4"/>
        <item m="1" x="212"/>
        <item x="118"/>
        <item m="1" x="241"/>
        <item x="134"/>
        <item m="1" x="220"/>
        <item x="177"/>
        <item x="10"/>
        <item x="16"/>
        <item x="19"/>
        <item x="33"/>
        <item x="73"/>
        <item x="5"/>
        <item x="155"/>
        <item x="114"/>
        <item x="123"/>
        <item x="104"/>
        <item x="190"/>
        <item x="17"/>
        <item m="1" x="225"/>
        <item x="14"/>
        <item x="185"/>
        <item m="1" x="204"/>
        <item x="112"/>
        <item x="99"/>
        <item m="1" x="202"/>
        <item m="1" x="207"/>
        <item x="23"/>
        <item x="109"/>
        <item x="2"/>
        <item x="42"/>
        <item m="1" x="209"/>
        <item x="71"/>
        <item x="100"/>
        <item x="9"/>
        <item x="161"/>
        <item x="82"/>
        <item m="1" x="228"/>
        <item x="172"/>
        <item m="1" x="234"/>
        <item m="1" x="236"/>
        <item x="103"/>
        <item x="93"/>
        <item x="15"/>
        <item x="46"/>
        <item x="50"/>
        <item m="1" x="230"/>
        <item x="27"/>
        <item x="180"/>
        <item x="160"/>
        <item x="25"/>
        <item x="67"/>
        <item x="52"/>
        <item m="1" x="242"/>
        <item x="148"/>
        <item x="159"/>
        <item m="1" x="200"/>
        <item x="186"/>
        <item x="43"/>
        <item m="1" x="229"/>
        <item x="84"/>
        <item x="92"/>
        <item x="13"/>
        <item x="98"/>
        <item m="1" x="248"/>
        <item m="1" x="203"/>
        <item x="49"/>
        <item x="70"/>
        <item x="106"/>
        <item m="1" x="231"/>
        <item m="1" x="213"/>
        <item x="85"/>
        <item x="167"/>
        <item x="162"/>
        <item x="132"/>
        <item m="1" x="243"/>
        <item m="1" x="245"/>
        <item x="53"/>
        <item m="1" x="197"/>
        <item x="29"/>
        <item x="151"/>
        <item x="62"/>
        <item x="11"/>
        <item x="34"/>
        <item x="97"/>
        <item m="1" x="198"/>
        <item x="142"/>
        <item x="150"/>
        <item x="111"/>
        <item x="87"/>
        <item m="1" x="232"/>
        <item x="72"/>
        <item x="22"/>
        <item m="1" x="247"/>
        <item x="187"/>
        <item m="1" x="199"/>
        <item x="45"/>
        <item x="80"/>
        <item m="1" x="246"/>
        <item x="18"/>
        <item m="1" x="239"/>
        <item x="30"/>
        <item m="1" x="221"/>
        <item x="152"/>
        <item x="128"/>
        <item x="44"/>
        <item x="115"/>
        <item x="176"/>
        <item x="60"/>
        <item x="47"/>
        <item x="154"/>
        <item x="105"/>
        <item x="37"/>
        <item x="76"/>
        <item x="135"/>
        <item x="166"/>
        <item x="121"/>
        <item x="66"/>
        <item x="38"/>
        <item m="1" x="237"/>
        <item x="124"/>
        <item x="156"/>
        <item m="1" x="217"/>
        <item m="1" x="222"/>
        <item x="136"/>
        <item x="102"/>
        <item x="120"/>
        <item x="74"/>
        <item m="1" x="206"/>
        <item x="31"/>
        <item x="7"/>
        <item x="119"/>
        <item x="78"/>
        <item x="20"/>
        <item m="1" x="240"/>
        <item x="90"/>
        <item x="36"/>
        <item m="1" x="215"/>
        <item x="41"/>
        <item x="61"/>
        <item m="1" x="244"/>
        <item x="1"/>
        <item m="1" x="216"/>
        <item m="1" x="219"/>
        <item x="59"/>
        <item m="1" x="223"/>
        <item m="1" x="227"/>
        <item x="107"/>
        <item x="145"/>
        <item x="12"/>
        <item x="48"/>
        <item x="83"/>
        <item x="192"/>
        <item x="194"/>
        <item x="89"/>
        <item x="137"/>
        <item x="63"/>
        <item m="1" x="233"/>
        <item x="68"/>
        <item m="1" x="238"/>
        <item m="1" x="201"/>
        <item x="40"/>
        <item m="1" x="214"/>
        <item m="1" x="235"/>
        <item x="21"/>
        <item m="1" x="205"/>
        <item m="1" x="210"/>
        <item x="153"/>
        <item x="175"/>
        <item x="0"/>
        <item x="8"/>
        <item m="1" x="211"/>
        <item x="163"/>
        <item x="146"/>
        <item m="1" x="208"/>
        <item m="1" x="218"/>
        <item x="88"/>
        <item m="1" x="224"/>
        <item x="28"/>
        <item x="183"/>
        <item x="24"/>
        <item x="110"/>
        <item m="1" x="226"/>
        <item x="3"/>
        <item x="6"/>
        <item x="26"/>
        <item x="32"/>
        <item x="35"/>
        <item x="39"/>
        <item x="51"/>
        <item x="54"/>
        <item x="55"/>
        <item x="56"/>
        <item x="57"/>
        <item x="58"/>
        <item x="64"/>
        <item x="77"/>
        <item x="79"/>
        <item x="81"/>
        <item x="86"/>
        <item x="91"/>
        <item x="94"/>
        <item x="96"/>
        <item x="101"/>
        <item x="113"/>
        <item x="117"/>
        <item x="122"/>
        <item x="125"/>
        <item x="126"/>
        <item x="127"/>
        <item x="129"/>
        <item x="130"/>
        <item x="131"/>
        <item x="133"/>
        <item x="138"/>
        <item x="139"/>
        <item x="140"/>
        <item x="141"/>
        <item x="143"/>
        <item x="144"/>
        <item x="147"/>
        <item x="149"/>
        <item x="158"/>
        <item x="164"/>
        <item x="165"/>
        <item x="168"/>
        <item x="169"/>
        <item x="170"/>
        <item x="171"/>
        <item x="173"/>
        <item x="174"/>
        <item x="178"/>
        <item x="179"/>
        <item x="181"/>
        <item x="182"/>
        <item x="184"/>
        <item x="188"/>
        <item x="189"/>
        <item x="191"/>
        <item x="193"/>
        <item x="195"/>
        <item x="19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88">
        <item x="125"/>
        <item x="92"/>
        <item x="5"/>
        <item m="1" x="171"/>
        <item m="1" x="172"/>
        <item x="40"/>
        <item m="1" x="184"/>
        <item x="18"/>
        <item x="32"/>
        <item x="85"/>
        <item m="1" x="162"/>
        <item x="150"/>
        <item x="24"/>
        <item m="1" x="158"/>
        <item m="1" x="159"/>
        <item x="47"/>
        <item m="1" x="177"/>
        <item x="12"/>
        <item x="59"/>
        <item x="66"/>
        <item x="89"/>
        <item m="1" x="175"/>
        <item m="1" x="155"/>
        <item m="1" x="174"/>
        <item x="135"/>
        <item x="8"/>
        <item m="1" x="166"/>
        <item x="15"/>
        <item x="106"/>
        <item x="101"/>
        <item x="88"/>
        <item m="1" x="163"/>
        <item x="91"/>
        <item x="4"/>
        <item x="133"/>
        <item x="126"/>
        <item m="1" x="181"/>
        <item x="51"/>
        <item x="60"/>
        <item x="146"/>
        <item x="35"/>
        <item x="23"/>
        <item x="71"/>
        <item x="111"/>
        <item x="7"/>
        <item x="9"/>
        <item x="80"/>
        <item x="16"/>
        <item x="63"/>
        <item x="55"/>
        <item m="1" x="185"/>
        <item x="124"/>
        <item x="53"/>
        <item m="1" x="169"/>
        <item x="2"/>
        <item x="100"/>
        <item m="1" x="165"/>
        <item x="122"/>
        <item m="1" x="164"/>
        <item x="117"/>
        <item x="79"/>
        <item m="1" x="182"/>
        <item m="1" x="173"/>
        <item x="31"/>
        <item x="20"/>
        <item x="61"/>
        <item x="68"/>
        <item x="34"/>
        <item m="1" x="179"/>
        <item x="90"/>
        <item x="62"/>
        <item x="142"/>
        <item x="57"/>
        <item x="43"/>
        <item x="67"/>
        <item x="81"/>
        <item x="109"/>
        <item x="75"/>
        <item m="1" x="186"/>
        <item x="95"/>
        <item x="13"/>
        <item m="1" x="187"/>
        <item x="99"/>
        <item x="118"/>
        <item x="38"/>
        <item x="28"/>
        <item m="1" x="178"/>
        <item x="14"/>
        <item m="1" x="157"/>
        <item x="21"/>
        <item x="121"/>
        <item x="102"/>
        <item x="27"/>
        <item x="69"/>
        <item x="76"/>
        <item x="96"/>
        <item x="36"/>
        <item x="42"/>
        <item m="1" x="160"/>
        <item m="1" x="168"/>
        <item x="139"/>
        <item x="149"/>
        <item x="83"/>
        <item x="11"/>
        <item x="73"/>
        <item x="98"/>
        <item x="45"/>
        <item x="137"/>
        <item x="86"/>
        <item x="136"/>
        <item x="29"/>
        <item x="41"/>
        <item x="72"/>
        <item x="78"/>
        <item x="44"/>
        <item x="64"/>
        <item m="1" x="183"/>
        <item m="1" x="170"/>
        <item x="145"/>
        <item m="1" x="156"/>
        <item m="1" x="154"/>
        <item x="46"/>
        <item x="22"/>
        <item x="26"/>
        <item m="1" x="167"/>
        <item x="54"/>
        <item m="1" x="180"/>
        <item x="74"/>
        <item x="65"/>
        <item x="144"/>
        <item x="87"/>
        <item x="17"/>
        <item m="1" x="161"/>
        <item x="10"/>
        <item x="19"/>
        <item x="112"/>
        <item x="93"/>
        <item x="56"/>
        <item x="0"/>
        <item m="1" x="176"/>
        <item x="1"/>
        <item x="3"/>
        <item x="6"/>
        <item x="25"/>
        <item x="30"/>
        <item x="33"/>
        <item x="37"/>
        <item x="39"/>
        <item x="48"/>
        <item x="49"/>
        <item x="50"/>
        <item x="52"/>
        <item x="58"/>
        <item x="70"/>
        <item x="77"/>
        <item x="82"/>
        <item x="84"/>
        <item x="94"/>
        <item x="97"/>
        <item x="103"/>
        <item x="104"/>
        <item x="105"/>
        <item x="107"/>
        <item x="108"/>
        <item x="110"/>
        <item x="113"/>
        <item x="114"/>
        <item x="115"/>
        <item x="116"/>
        <item x="119"/>
        <item x="120"/>
        <item x="123"/>
        <item x="127"/>
        <item x="128"/>
        <item x="129"/>
        <item x="130"/>
        <item x="131"/>
        <item x="132"/>
        <item x="134"/>
        <item x="138"/>
        <item x="140"/>
        <item x="141"/>
        <item x="143"/>
        <item x="147"/>
        <item x="148"/>
        <item x="151"/>
        <item x="152"/>
        <item x="153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221">
        <item x="175"/>
        <item m="1" x="179"/>
        <item x="0"/>
        <item m="1" x="217"/>
        <item x="71"/>
        <item x="21"/>
        <item m="1" x="218"/>
        <item x="11"/>
        <item m="1" x="192"/>
        <item m="1" x="203"/>
        <item x="62"/>
        <item x="15"/>
        <item x="117"/>
        <item x="173"/>
        <item x="85"/>
        <item m="1" x="185"/>
        <item x="53"/>
        <item x="113"/>
        <item x="137"/>
        <item m="1" x="180"/>
        <item m="1" x="196"/>
        <item x="72"/>
        <item x="46"/>
        <item x="129"/>
        <item m="1" x="183"/>
        <item m="1" x="202"/>
        <item x="102"/>
        <item x="49"/>
        <item m="1" x="205"/>
        <item x="147"/>
        <item x="30"/>
        <item x="118"/>
        <item m="1" x="178"/>
        <item x="65"/>
        <item x="88"/>
        <item m="1" x="188"/>
        <item x="4"/>
        <item m="1" x="213"/>
        <item x="95"/>
        <item x="17"/>
        <item x="39"/>
        <item x="106"/>
        <item x="157"/>
        <item x="18"/>
        <item m="1" x="209"/>
        <item x="148"/>
        <item m="1" x="200"/>
        <item m="1" x="191"/>
        <item m="1" x="204"/>
        <item m="1" x="206"/>
        <item x="8"/>
        <item x="42"/>
        <item x="32"/>
        <item x="34"/>
        <item x="12"/>
        <item m="1" x="215"/>
        <item x="69"/>
        <item x="101"/>
        <item x="105"/>
        <item x="134"/>
        <item x="93"/>
        <item x="122"/>
        <item x="94"/>
        <item x="144"/>
        <item m="1" x="199"/>
        <item x="68"/>
        <item x="96"/>
        <item x="7"/>
        <item m="1" x="195"/>
        <item x="13"/>
        <item x="16"/>
        <item x="50"/>
        <item x="70"/>
        <item m="1" x="211"/>
        <item x="82"/>
        <item x="60"/>
        <item x="3"/>
        <item m="1" x="216"/>
        <item x="152"/>
        <item x="61"/>
        <item x="139"/>
        <item x="112"/>
        <item x="162"/>
        <item x="5"/>
        <item x="48"/>
        <item x="83"/>
        <item x="138"/>
        <item x="99"/>
        <item m="1" x="193"/>
        <item x="41"/>
        <item m="1" x="208"/>
        <item x="47"/>
        <item m="1" x="219"/>
        <item x="38"/>
        <item x="67"/>
        <item x="55"/>
        <item x="59"/>
        <item x="149"/>
        <item x="161"/>
        <item x="20"/>
        <item x="9"/>
        <item x="142"/>
        <item m="1" x="207"/>
        <item x="24"/>
        <item m="1" x="186"/>
        <item x="160"/>
        <item m="1" x="214"/>
        <item m="1" x="184"/>
        <item m="1" x="210"/>
        <item m="1" x="212"/>
        <item x="57"/>
        <item x="108"/>
        <item m="1" x="189"/>
        <item x="126"/>
        <item x="27"/>
        <item x="29"/>
        <item x="143"/>
        <item x="109"/>
        <item x="14"/>
        <item x="98"/>
        <item x="165"/>
        <item x="37"/>
        <item x="44"/>
        <item m="1" x="190"/>
        <item m="1" x="194"/>
        <item x="114"/>
        <item m="1" x="181"/>
        <item x="91"/>
        <item x="31"/>
        <item x="52"/>
        <item x="86"/>
        <item x="81"/>
        <item x="141"/>
        <item x="28"/>
        <item x="110"/>
        <item x="97"/>
        <item m="1" x="198"/>
        <item m="1" x="220"/>
        <item x="23"/>
        <item m="1" x="197"/>
        <item x="170"/>
        <item x="45"/>
        <item x="2"/>
        <item x="43"/>
        <item x="169"/>
        <item x="90"/>
        <item m="1" x="182"/>
        <item x="74"/>
        <item x="145"/>
        <item x="66"/>
        <item m="1" x="187"/>
        <item x="80"/>
        <item x="78"/>
        <item x="33"/>
        <item x="153"/>
        <item x="19"/>
        <item x="104"/>
        <item x="40"/>
        <item x="36"/>
        <item x="115"/>
        <item x="22"/>
        <item x="76"/>
        <item x="25"/>
        <item x="64"/>
        <item m="1" x="201"/>
        <item x="100"/>
        <item x="103"/>
        <item x="10"/>
        <item x="128"/>
        <item x="73"/>
        <item x="87"/>
        <item x="168"/>
        <item x="1"/>
        <item x="6"/>
        <item x="26"/>
        <item x="35"/>
        <item x="51"/>
        <item x="54"/>
        <item x="56"/>
        <item x="58"/>
        <item x="63"/>
        <item x="75"/>
        <item x="77"/>
        <item x="79"/>
        <item x="84"/>
        <item x="89"/>
        <item x="92"/>
        <item x="107"/>
        <item x="111"/>
        <item x="116"/>
        <item x="119"/>
        <item x="120"/>
        <item x="121"/>
        <item x="123"/>
        <item x="124"/>
        <item x="125"/>
        <item x="127"/>
        <item x="130"/>
        <item x="131"/>
        <item x="132"/>
        <item x="133"/>
        <item x="135"/>
        <item x="136"/>
        <item x="140"/>
        <item x="146"/>
        <item x="150"/>
        <item x="151"/>
        <item x="154"/>
        <item x="155"/>
        <item x="156"/>
        <item x="158"/>
        <item x="159"/>
        <item x="163"/>
        <item x="164"/>
        <item x="166"/>
        <item x="167"/>
        <item x="171"/>
        <item x="172"/>
        <item x="174"/>
        <item x="176"/>
        <item x="177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Page" compact="0" outline="0" showAll="0" defaultSubtotal="0">
      <items count="2">
        <item x="1"/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Page" compact="0" outline="0" showAll="0" defaultSubtotal="0">
      <items count="4">
        <item x="1"/>
        <item x="2"/>
        <item x="3"/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3">
        <item x="1"/>
        <item x="0"/>
        <item x="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9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5">
    <field x="11"/>
    <field x="37"/>
    <field x="0"/>
    <field x="5"/>
    <field x="4"/>
  </rowFields>
  <rowItems count="9">
    <i>
      <x/>
      <x v="8"/>
      <x v="177"/>
      <x v="50"/>
      <x v="25"/>
    </i>
    <i r="1">
      <x v="11"/>
      <x v="89"/>
      <x v="7"/>
      <x v="103"/>
    </i>
    <i r="1">
      <x v="16"/>
      <x v="15"/>
      <x v="70"/>
      <x v="47"/>
    </i>
    <i r="1">
      <x v="21"/>
      <x v="171"/>
      <x v="5"/>
      <x v="64"/>
    </i>
    <i r="1">
      <x v="30"/>
      <x v="108"/>
      <x v="30"/>
      <x v="131"/>
    </i>
    <i r="1">
      <x v="35"/>
      <x v="194"/>
      <x v="175"/>
      <x v="145"/>
    </i>
    <i r="1">
      <x v="40"/>
      <x v="168"/>
      <x v="157"/>
      <x v="84"/>
    </i>
    <i r="1">
      <x v="41"/>
      <x v="145"/>
      <x v="89"/>
      <x v="147"/>
    </i>
    <i t="grand">
      <x/>
    </i>
  </rowItems>
  <colItems count="1">
    <i/>
  </colItems>
  <pageFields count="2">
    <pageField fld="6" item="0" hier="-1"/>
    <pageField fld="10" item="3" hier="-1"/>
  </pageFields>
  <dataFields count="1">
    <dataField name="Soma de GROSS" fld="16" baseField="0" baseItem="0"/>
  </dataFields>
  <formats count="6">
    <format dxfId="76">
      <pivotArea field="37" type="button" dataOnly="0" labelOnly="1" outline="0" axis="axisRow" fieldPosition="1"/>
    </format>
    <format dxfId="75">
      <pivotArea field="11" type="button" dataOnly="0" labelOnly="1" outline="0" axis="axisRow" fieldPosition="0"/>
    </format>
    <format dxfId="74">
      <pivotArea field="37" type="button" dataOnly="0" labelOnly="1" outline="0" axis="axisRow" fieldPosition="1"/>
    </format>
    <format dxfId="73">
      <pivotArea field="0" type="button" dataOnly="0" labelOnly="1" outline="0" axis="axisRow" fieldPosition="2"/>
    </format>
    <format dxfId="72">
      <pivotArea field="5" type="button" dataOnly="0" labelOnly="1" outline="0" axis="axisRow" fieldPosition="3"/>
    </format>
    <format dxfId="71">
      <pivotArea field="4" type="button" dataOnly="0" labelOnly="1" outline="0" axis="axisRow" fieldPosition="4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26E31DD-52AA-41AF-9C9A-BC17DEA688A0}" name="Tabela dinâmica5" cacheId="1" applyNumberFormats="0" applyBorderFormats="0" applyFontFormats="0" applyPatternFormats="0" applyAlignmentFormats="0" applyWidthHeightFormats="1" dataCaption="Valores" updatedVersion="7" minRefreshableVersion="3" showDrill="0" useAutoFormatting="1" itemPrintTitles="1" createdVersion="7" indent="0" compact="0" compactData="0" multipleFieldFilters="0">
  <location ref="V8:AA32" firstHeaderRow="1" firstDataRow="1" firstDataCol="5" rowPageCount="2" colPageCount="1"/>
  <pivotFields count="41">
    <pivotField axis="axisRow" compact="0" outline="0" showAll="0" defaultSubtotal="0">
      <items count="249">
        <item x="116"/>
        <item x="95"/>
        <item x="65"/>
        <item x="108"/>
        <item x="69"/>
        <item x="75"/>
        <item x="157"/>
        <item x="4"/>
        <item m="1" x="212"/>
        <item x="118"/>
        <item m="1" x="241"/>
        <item x="134"/>
        <item m="1" x="220"/>
        <item x="177"/>
        <item x="10"/>
        <item x="16"/>
        <item x="19"/>
        <item x="33"/>
        <item x="73"/>
        <item x="5"/>
        <item x="155"/>
        <item x="114"/>
        <item x="123"/>
        <item x="104"/>
        <item x="190"/>
        <item x="17"/>
        <item m="1" x="225"/>
        <item x="14"/>
        <item x="185"/>
        <item m="1" x="204"/>
        <item x="112"/>
        <item x="99"/>
        <item m="1" x="202"/>
        <item m="1" x="207"/>
        <item x="23"/>
        <item x="109"/>
        <item x="2"/>
        <item x="42"/>
        <item m="1" x="209"/>
        <item x="71"/>
        <item x="100"/>
        <item x="9"/>
        <item x="161"/>
        <item x="82"/>
        <item m="1" x="228"/>
        <item x="172"/>
        <item m="1" x="234"/>
        <item m="1" x="236"/>
        <item x="103"/>
        <item x="93"/>
        <item x="15"/>
        <item x="46"/>
        <item x="50"/>
        <item m="1" x="230"/>
        <item x="27"/>
        <item x="180"/>
        <item x="160"/>
        <item x="25"/>
        <item x="67"/>
        <item x="52"/>
        <item m="1" x="242"/>
        <item x="148"/>
        <item x="159"/>
        <item m="1" x="200"/>
        <item x="186"/>
        <item x="43"/>
        <item m="1" x="229"/>
        <item x="84"/>
        <item x="92"/>
        <item x="13"/>
        <item x="98"/>
        <item m="1" x="248"/>
        <item m="1" x="203"/>
        <item x="49"/>
        <item x="70"/>
        <item x="106"/>
        <item m="1" x="231"/>
        <item m="1" x="213"/>
        <item x="85"/>
        <item x="167"/>
        <item x="162"/>
        <item x="132"/>
        <item m="1" x="243"/>
        <item m="1" x="245"/>
        <item x="53"/>
        <item m="1" x="197"/>
        <item x="29"/>
        <item x="151"/>
        <item x="62"/>
        <item x="11"/>
        <item x="34"/>
        <item x="97"/>
        <item m="1" x="198"/>
        <item x="142"/>
        <item x="150"/>
        <item x="111"/>
        <item x="87"/>
        <item m="1" x="232"/>
        <item x="72"/>
        <item x="22"/>
        <item m="1" x="247"/>
        <item x="187"/>
        <item m="1" x="199"/>
        <item x="45"/>
        <item x="80"/>
        <item m="1" x="246"/>
        <item x="18"/>
        <item m="1" x="239"/>
        <item x="30"/>
        <item m="1" x="221"/>
        <item x="152"/>
        <item x="128"/>
        <item x="44"/>
        <item x="115"/>
        <item x="176"/>
        <item x="60"/>
        <item x="47"/>
        <item x="154"/>
        <item x="105"/>
        <item x="37"/>
        <item x="76"/>
        <item x="135"/>
        <item x="166"/>
        <item x="121"/>
        <item x="66"/>
        <item x="38"/>
        <item m="1" x="237"/>
        <item x="124"/>
        <item x="156"/>
        <item m="1" x="217"/>
        <item m="1" x="222"/>
        <item x="136"/>
        <item x="102"/>
        <item x="120"/>
        <item x="74"/>
        <item m="1" x="206"/>
        <item x="31"/>
        <item x="7"/>
        <item x="119"/>
        <item x="78"/>
        <item x="20"/>
        <item m="1" x="240"/>
        <item x="90"/>
        <item x="36"/>
        <item m="1" x="215"/>
        <item x="41"/>
        <item x="61"/>
        <item m="1" x="244"/>
        <item x="1"/>
        <item m="1" x="216"/>
        <item m="1" x="219"/>
        <item x="59"/>
        <item m="1" x="223"/>
        <item m="1" x="227"/>
        <item x="107"/>
        <item x="145"/>
        <item x="12"/>
        <item x="48"/>
        <item x="83"/>
        <item x="192"/>
        <item x="194"/>
        <item x="89"/>
        <item x="137"/>
        <item x="63"/>
        <item m="1" x="233"/>
        <item x="68"/>
        <item m="1" x="238"/>
        <item m="1" x="201"/>
        <item x="40"/>
        <item m="1" x="214"/>
        <item m="1" x="235"/>
        <item x="21"/>
        <item m="1" x="205"/>
        <item m="1" x="210"/>
        <item x="153"/>
        <item x="175"/>
        <item x="0"/>
        <item x="8"/>
        <item m="1" x="211"/>
        <item x="163"/>
        <item x="146"/>
        <item m="1" x="208"/>
        <item m="1" x="218"/>
        <item x="88"/>
        <item m="1" x="224"/>
        <item x="28"/>
        <item x="183"/>
        <item x="24"/>
        <item x="110"/>
        <item m="1" x="226"/>
        <item x="3"/>
        <item x="6"/>
        <item x="26"/>
        <item x="32"/>
        <item x="35"/>
        <item x="39"/>
        <item x="51"/>
        <item x="54"/>
        <item x="55"/>
        <item x="56"/>
        <item x="57"/>
        <item x="58"/>
        <item x="64"/>
        <item x="77"/>
        <item x="79"/>
        <item x="81"/>
        <item x="86"/>
        <item x="91"/>
        <item x="94"/>
        <item x="96"/>
        <item x="101"/>
        <item x="113"/>
        <item x="117"/>
        <item x="122"/>
        <item x="125"/>
        <item x="126"/>
        <item x="127"/>
        <item x="129"/>
        <item x="130"/>
        <item x="131"/>
        <item x="133"/>
        <item x="138"/>
        <item x="139"/>
        <item x="140"/>
        <item x="141"/>
        <item x="143"/>
        <item x="144"/>
        <item x="147"/>
        <item x="149"/>
        <item x="158"/>
        <item x="164"/>
        <item x="165"/>
        <item x="168"/>
        <item x="169"/>
        <item x="170"/>
        <item x="171"/>
        <item x="173"/>
        <item x="174"/>
        <item x="178"/>
        <item x="179"/>
        <item x="181"/>
        <item x="182"/>
        <item x="184"/>
        <item x="188"/>
        <item x="189"/>
        <item x="191"/>
        <item x="193"/>
        <item x="195"/>
        <item x="19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88">
        <item x="125"/>
        <item x="92"/>
        <item x="5"/>
        <item m="1" x="171"/>
        <item m="1" x="172"/>
        <item x="40"/>
        <item m="1" x="184"/>
        <item x="18"/>
        <item x="32"/>
        <item x="85"/>
        <item m="1" x="162"/>
        <item x="150"/>
        <item x="24"/>
        <item m="1" x="158"/>
        <item m="1" x="159"/>
        <item x="47"/>
        <item m="1" x="177"/>
        <item x="12"/>
        <item x="59"/>
        <item x="66"/>
        <item x="89"/>
        <item m="1" x="175"/>
        <item m="1" x="155"/>
        <item m="1" x="174"/>
        <item x="135"/>
        <item x="8"/>
        <item m="1" x="166"/>
        <item x="15"/>
        <item x="106"/>
        <item x="101"/>
        <item x="88"/>
        <item m="1" x="163"/>
        <item x="91"/>
        <item x="4"/>
        <item x="133"/>
        <item x="126"/>
        <item m="1" x="181"/>
        <item x="51"/>
        <item x="60"/>
        <item x="146"/>
        <item x="35"/>
        <item x="23"/>
        <item x="71"/>
        <item x="111"/>
        <item x="7"/>
        <item x="9"/>
        <item x="80"/>
        <item x="16"/>
        <item x="63"/>
        <item x="55"/>
        <item m="1" x="185"/>
        <item x="124"/>
        <item x="53"/>
        <item m="1" x="169"/>
        <item x="2"/>
        <item x="100"/>
        <item m="1" x="165"/>
        <item x="122"/>
        <item m="1" x="164"/>
        <item x="117"/>
        <item x="79"/>
        <item m="1" x="182"/>
        <item m="1" x="173"/>
        <item x="31"/>
        <item x="20"/>
        <item x="61"/>
        <item x="68"/>
        <item x="34"/>
        <item m="1" x="179"/>
        <item x="90"/>
        <item x="62"/>
        <item x="142"/>
        <item x="57"/>
        <item x="43"/>
        <item x="67"/>
        <item x="81"/>
        <item x="109"/>
        <item x="75"/>
        <item m="1" x="186"/>
        <item x="95"/>
        <item x="13"/>
        <item m="1" x="187"/>
        <item x="99"/>
        <item x="118"/>
        <item x="38"/>
        <item x="28"/>
        <item m="1" x="178"/>
        <item x="14"/>
        <item m="1" x="157"/>
        <item x="21"/>
        <item x="121"/>
        <item x="102"/>
        <item x="27"/>
        <item x="69"/>
        <item x="76"/>
        <item x="96"/>
        <item x="36"/>
        <item x="42"/>
        <item m="1" x="160"/>
        <item m="1" x="168"/>
        <item x="139"/>
        <item x="149"/>
        <item x="83"/>
        <item x="11"/>
        <item x="73"/>
        <item x="98"/>
        <item x="45"/>
        <item x="137"/>
        <item x="86"/>
        <item x="136"/>
        <item x="29"/>
        <item x="41"/>
        <item x="72"/>
        <item x="78"/>
        <item x="44"/>
        <item x="64"/>
        <item m="1" x="183"/>
        <item m="1" x="170"/>
        <item x="145"/>
        <item m="1" x="156"/>
        <item m="1" x="154"/>
        <item x="46"/>
        <item x="22"/>
        <item x="26"/>
        <item m="1" x="167"/>
        <item x="54"/>
        <item m="1" x="180"/>
        <item x="74"/>
        <item x="65"/>
        <item x="144"/>
        <item x="87"/>
        <item x="17"/>
        <item m="1" x="161"/>
        <item x="10"/>
        <item x="19"/>
        <item x="112"/>
        <item x="93"/>
        <item x="56"/>
        <item x="0"/>
        <item m="1" x="176"/>
        <item x="1"/>
        <item x="3"/>
        <item x="6"/>
        <item x="25"/>
        <item x="30"/>
        <item x="33"/>
        <item x="37"/>
        <item x="39"/>
        <item x="48"/>
        <item x="49"/>
        <item x="50"/>
        <item x="52"/>
        <item x="58"/>
        <item x="70"/>
        <item x="77"/>
        <item x="82"/>
        <item x="84"/>
        <item x="94"/>
        <item x="97"/>
        <item x="103"/>
        <item x="104"/>
        <item x="105"/>
        <item x="107"/>
        <item x="108"/>
        <item x="110"/>
        <item x="113"/>
        <item x="114"/>
        <item x="115"/>
        <item x="116"/>
        <item x="119"/>
        <item x="120"/>
        <item x="123"/>
        <item x="127"/>
        <item x="128"/>
        <item x="129"/>
        <item x="130"/>
        <item x="131"/>
        <item x="132"/>
        <item x="134"/>
        <item x="138"/>
        <item x="140"/>
        <item x="141"/>
        <item x="143"/>
        <item x="147"/>
        <item x="148"/>
        <item x="151"/>
        <item x="152"/>
        <item x="153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221">
        <item x="175"/>
        <item m="1" x="179"/>
        <item x="0"/>
        <item m="1" x="217"/>
        <item x="71"/>
        <item x="21"/>
        <item m="1" x="218"/>
        <item x="11"/>
        <item m="1" x="192"/>
        <item m="1" x="203"/>
        <item x="62"/>
        <item x="15"/>
        <item x="117"/>
        <item x="173"/>
        <item x="85"/>
        <item m="1" x="185"/>
        <item x="53"/>
        <item x="113"/>
        <item x="137"/>
        <item m="1" x="180"/>
        <item m="1" x="196"/>
        <item x="72"/>
        <item x="46"/>
        <item x="129"/>
        <item m="1" x="183"/>
        <item m="1" x="202"/>
        <item x="102"/>
        <item x="49"/>
        <item m="1" x="205"/>
        <item x="147"/>
        <item x="30"/>
        <item x="118"/>
        <item m="1" x="178"/>
        <item x="65"/>
        <item x="88"/>
        <item m="1" x="188"/>
        <item x="4"/>
        <item m="1" x="213"/>
        <item x="95"/>
        <item x="17"/>
        <item x="39"/>
        <item x="106"/>
        <item x="157"/>
        <item x="18"/>
        <item m="1" x="209"/>
        <item x="148"/>
        <item m="1" x="200"/>
        <item m="1" x="191"/>
        <item m="1" x="204"/>
        <item m="1" x="206"/>
        <item x="8"/>
        <item x="42"/>
        <item x="32"/>
        <item x="34"/>
        <item x="12"/>
        <item m="1" x="215"/>
        <item x="69"/>
        <item x="101"/>
        <item x="105"/>
        <item x="134"/>
        <item x="93"/>
        <item x="122"/>
        <item x="94"/>
        <item x="144"/>
        <item m="1" x="199"/>
        <item x="68"/>
        <item x="96"/>
        <item x="7"/>
        <item m="1" x="195"/>
        <item x="13"/>
        <item x="16"/>
        <item x="50"/>
        <item x="70"/>
        <item m="1" x="211"/>
        <item x="82"/>
        <item x="60"/>
        <item x="3"/>
        <item m="1" x="216"/>
        <item x="152"/>
        <item x="61"/>
        <item x="139"/>
        <item x="112"/>
        <item x="162"/>
        <item x="5"/>
        <item x="48"/>
        <item x="83"/>
        <item x="138"/>
        <item x="99"/>
        <item m="1" x="193"/>
        <item x="41"/>
        <item m="1" x="208"/>
        <item x="47"/>
        <item m="1" x="219"/>
        <item x="38"/>
        <item x="67"/>
        <item x="55"/>
        <item x="59"/>
        <item x="149"/>
        <item x="161"/>
        <item x="20"/>
        <item x="9"/>
        <item x="142"/>
        <item m="1" x="207"/>
        <item x="24"/>
        <item m="1" x="186"/>
        <item x="160"/>
        <item m="1" x="214"/>
        <item m="1" x="184"/>
        <item m="1" x="210"/>
        <item m="1" x="212"/>
        <item x="57"/>
        <item x="108"/>
        <item m="1" x="189"/>
        <item x="126"/>
        <item x="27"/>
        <item x="29"/>
        <item x="143"/>
        <item x="109"/>
        <item x="14"/>
        <item x="98"/>
        <item x="165"/>
        <item x="37"/>
        <item x="44"/>
        <item m="1" x="190"/>
        <item m="1" x="194"/>
        <item x="114"/>
        <item m="1" x="181"/>
        <item x="91"/>
        <item x="31"/>
        <item x="52"/>
        <item x="86"/>
        <item x="81"/>
        <item x="141"/>
        <item x="28"/>
        <item x="110"/>
        <item x="97"/>
        <item m="1" x="198"/>
        <item m="1" x="220"/>
        <item x="23"/>
        <item m="1" x="197"/>
        <item x="170"/>
        <item x="45"/>
        <item x="2"/>
        <item x="43"/>
        <item x="169"/>
        <item x="90"/>
        <item m="1" x="182"/>
        <item x="74"/>
        <item x="145"/>
        <item x="66"/>
        <item m="1" x="187"/>
        <item x="80"/>
        <item x="78"/>
        <item x="33"/>
        <item x="153"/>
        <item x="19"/>
        <item x="104"/>
        <item x="40"/>
        <item x="36"/>
        <item x="115"/>
        <item x="22"/>
        <item x="76"/>
        <item x="25"/>
        <item x="64"/>
        <item m="1" x="201"/>
        <item x="100"/>
        <item x="103"/>
        <item x="10"/>
        <item x="128"/>
        <item x="73"/>
        <item x="87"/>
        <item x="168"/>
        <item x="1"/>
        <item x="6"/>
        <item x="26"/>
        <item x="35"/>
        <item x="51"/>
        <item x="54"/>
        <item x="56"/>
        <item x="58"/>
        <item x="63"/>
        <item x="75"/>
        <item x="77"/>
        <item x="79"/>
        <item x="84"/>
        <item x="89"/>
        <item x="92"/>
        <item x="107"/>
        <item x="111"/>
        <item x="116"/>
        <item x="119"/>
        <item x="120"/>
        <item x="121"/>
        <item x="123"/>
        <item x="124"/>
        <item x="125"/>
        <item x="127"/>
        <item x="130"/>
        <item x="131"/>
        <item x="132"/>
        <item x="133"/>
        <item x="135"/>
        <item x="136"/>
        <item x="140"/>
        <item x="146"/>
        <item x="150"/>
        <item x="151"/>
        <item x="154"/>
        <item x="155"/>
        <item x="156"/>
        <item x="158"/>
        <item x="159"/>
        <item x="163"/>
        <item x="164"/>
        <item x="166"/>
        <item x="167"/>
        <item x="171"/>
        <item x="172"/>
        <item x="174"/>
        <item x="176"/>
        <item x="177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Page" compact="0" outline="0" showAll="0" defaultSubtotal="0">
      <items count="2">
        <item x="1"/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Page" compact="0" outline="0" showAll="0" defaultSubtotal="0">
      <items count="4">
        <item x="1"/>
        <item x="2"/>
        <item x="3"/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3">
        <item x="1"/>
        <item x="0"/>
        <item x="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9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5">
    <field x="11"/>
    <field x="37"/>
    <field x="0"/>
    <field x="5"/>
    <field x="4"/>
  </rowFields>
  <rowItems count="24">
    <i>
      <x/>
      <x v="94"/>
      <x v="208"/>
      <x v="186"/>
      <x v="155"/>
    </i>
    <i r="1">
      <x v="143"/>
      <x v="225"/>
      <x v="201"/>
      <x v="167"/>
    </i>
    <i r="1">
      <x v="158"/>
      <x v="229"/>
      <x v="204"/>
      <x v="171"/>
    </i>
    <i r="1">
      <x v="159"/>
      <x v="62"/>
      <x v="29"/>
      <x v="74"/>
    </i>
    <i r="1">
      <x v="165"/>
      <x v="231"/>
      <x v="206"/>
      <x v="173"/>
    </i>
    <i r="1">
      <x v="171"/>
      <x v="235"/>
      <x v="209"/>
      <x v="177"/>
    </i>
    <i r="1">
      <x v="179"/>
      <x v="239"/>
      <x v="213"/>
      <x v="179"/>
    </i>
    <i r="1">
      <x v="187"/>
      <x v="101"/>
      <x v="140"/>
      <x v="39"/>
    </i>
    <i r="1">
      <x v="188"/>
      <x v="243"/>
      <x v="216"/>
      <x v="183"/>
    </i>
    <i r="1">
      <x v="190"/>
      <x v="24"/>
      <x v="13"/>
      <x v="82"/>
    </i>
    <i r="1">
      <x v="192"/>
      <x v="159"/>
      <x/>
      <x v="11"/>
    </i>
    <i r="1">
      <x v="193"/>
      <x v="246"/>
      <x v="219"/>
      <x v="185"/>
    </i>
    <i r="1">
      <x v="194"/>
      <x v="160"/>
      <x v="72"/>
      <x v="11"/>
    </i>
    <i r="1">
      <x v="196"/>
      <x v="248"/>
      <x v="78"/>
      <x v="187"/>
    </i>
    <i>
      <x v="1"/>
      <x v="117"/>
      <x v="212"/>
      <x v="188"/>
      <x v="158"/>
    </i>
    <i r="1">
      <x v="124"/>
      <x v="127"/>
      <x v="31"/>
      <x v="1"/>
    </i>
    <i r="1">
      <x v="139"/>
      <x v="222"/>
      <x v="198"/>
      <x v="165"/>
    </i>
    <i r="1">
      <x v="146"/>
      <x v="180"/>
      <x v="86"/>
      <x v="83"/>
    </i>
    <i r="1">
      <x v="148"/>
      <x v="61"/>
      <x v="80"/>
      <x v="49"/>
    </i>
    <i r="1">
      <x v="164"/>
      <x v="230"/>
      <x v="205"/>
      <x v="172"/>
    </i>
    <i r="1">
      <x v="168"/>
      <x v="232"/>
      <x v="60"/>
      <x v="174"/>
    </i>
    <i r="1">
      <x v="181"/>
      <x v="240"/>
      <x v="214"/>
      <x v="180"/>
    </i>
    <i>
      <x v="2"/>
      <x v="178"/>
      <x v="238"/>
      <x v="212"/>
      <x v="82"/>
    </i>
    <i t="grand">
      <x/>
    </i>
  </rowItems>
  <colItems count="1">
    <i/>
  </colItems>
  <pageFields count="2">
    <pageField fld="6" item="0" hier="-1"/>
    <pageField fld="10" item="2" hier="-1"/>
  </pageFields>
  <dataFields count="1">
    <dataField name="Soma de GROSS" fld="16" baseField="0" baseItem="0"/>
  </dataFields>
  <formats count="6">
    <format dxfId="82">
      <pivotArea field="37" type="button" dataOnly="0" labelOnly="1" outline="0" axis="axisRow" fieldPosition="1"/>
    </format>
    <format dxfId="81">
      <pivotArea field="11" type="button" dataOnly="0" labelOnly="1" outline="0" axis="axisRow" fieldPosition="0"/>
    </format>
    <format dxfId="80">
      <pivotArea field="37" type="button" dataOnly="0" labelOnly="1" outline="0" axis="axisRow" fieldPosition="1"/>
    </format>
    <format dxfId="79">
      <pivotArea field="0" type="button" dataOnly="0" labelOnly="1" outline="0" axis="axisRow" fieldPosition="2"/>
    </format>
    <format dxfId="78">
      <pivotArea field="5" type="button" dataOnly="0" labelOnly="1" outline="0" axis="axisRow" fieldPosition="3"/>
    </format>
    <format dxfId="77">
      <pivotArea field="4" type="button" dataOnly="0" labelOnly="1" outline="0" axis="axisRow" fieldPosition="4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F2948AE-6B25-4158-B98D-8265CF950C43}" name="Tabela dinâmica4" cacheId="1" applyNumberFormats="0" applyBorderFormats="0" applyFontFormats="0" applyPatternFormats="0" applyAlignmentFormats="0" applyWidthHeightFormats="1" dataCaption="Valores" updatedVersion="7" minRefreshableVersion="3" showDrill="0" useAutoFormatting="1" itemPrintTitles="1" createdVersion="7" indent="0" compact="0" compactData="0" multipleFieldFilters="0">
  <location ref="O8:T41" firstHeaderRow="1" firstDataRow="1" firstDataCol="5" rowPageCount="2" colPageCount="1"/>
  <pivotFields count="41">
    <pivotField axis="axisRow" compact="0" outline="0" showAll="0" defaultSubtotal="0">
      <items count="249">
        <item x="116"/>
        <item x="95"/>
        <item x="65"/>
        <item x="108"/>
        <item x="69"/>
        <item x="75"/>
        <item x="157"/>
        <item x="4"/>
        <item m="1" x="212"/>
        <item x="118"/>
        <item m="1" x="241"/>
        <item x="134"/>
        <item m="1" x="220"/>
        <item x="177"/>
        <item x="10"/>
        <item x="16"/>
        <item x="19"/>
        <item x="33"/>
        <item x="73"/>
        <item x="5"/>
        <item x="155"/>
        <item x="114"/>
        <item x="123"/>
        <item x="104"/>
        <item x="190"/>
        <item x="17"/>
        <item m="1" x="225"/>
        <item x="14"/>
        <item x="185"/>
        <item m="1" x="204"/>
        <item x="112"/>
        <item x="99"/>
        <item m="1" x="202"/>
        <item m="1" x="207"/>
        <item x="23"/>
        <item x="109"/>
        <item x="2"/>
        <item x="42"/>
        <item m="1" x="209"/>
        <item x="71"/>
        <item x="100"/>
        <item x="9"/>
        <item x="161"/>
        <item x="82"/>
        <item m="1" x="228"/>
        <item x="172"/>
        <item m="1" x="234"/>
        <item m="1" x="236"/>
        <item x="103"/>
        <item x="93"/>
        <item x="15"/>
        <item x="46"/>
        <item x="50"/>
        <item m="1" x="230"/>
        <item x="27"/>
        <item x="180"/>
        <item x="160"/>
        <item x="25"/>
        <item x="67"/>
        <item x="52"/>
        <item m="1" x="242"/>
        <item x="148"/>
        <item x="159"/>
        <item m="1" x="200"/>
        <item x="186"/>
        <item x="43"/>
        <item m="1" x="229"/>
        <item x="84"/>
        <item x="92"/>
        <item x="13"/>
        <item x="98"/>
        <item m="1" x="248"/>
        <item m="1" x="203"/>
        <item x="49"/>
        <item x="70"/>
        <item x="106"/>
        <item m="1" x="231"/>
        <item m="1" x="213"/>
        <item x="85"/>
        <item x="167"/>
        <item x="162"/>
        <item x="132"/>
        <item m="1" x="243"/>
        <item m="1" x="245"/>
        <item x="53"/>
        <item m="1" x="197"/>
        <item x="29"/>
        <item x="151"/>
        <item x="62"/>
        <item x="11"/>
        <item x="34"/>
        <item x="97"/>
        <item m="1" x="198"/>
        <item x="142"/>
        <item x="150"/>
        <item x="111"/>
        <item x="87"/>
        <item m="1" x="232"/>
        <item x="72"/>
        <item x="22"/>
        <item m="1" x="247"/>
        <item x="187"/>
        <item m="1" x="199"/>
        <item x="45"/>
        <item x="80"/>
        <item m="1" x="246"/>
        <item x="18"/>
        <item m="1" x="239"/>
        <item x="30"/>
        <item m="1" x="221"/>
        <item x="152"/>
        <item x="128"/>
        <item x="44"/>
        <item x="115"/>
        <item x="176"/>
        <item x="60"/>
        <item x="47"/>
        <item x="154"/>
        <item x="105"/>
        <item x="37"/>
        <item x="76"/>
        <item x="135"/>
        <item x="166"/>
        <item x="121"/>
        <item x="66"/>
        <item x="38"/>
        <item m="1" x="237"/>
        <item x="124"/>
        <item x="156"/>
        <item m="1" x="217"/>
        <item m="1" x="222"/>
        <item x="136"/>
        <item x="102"/>
        <item x="120"/>
        <item x="74"/>
        <item m="1" x="206"/>
        <item x="31"/>
        <item x="7"/>
        <item x="119"/>
        <item x="78"/>
        <item x="20"/>
        <item m="1" x="240"/>
        <item x="90"/>
        <item x="36"/>
        <item m="1" x="215"/>
        <item x="41"/>
        <item x="61"/>
        <item m="1" x="244"/>
        <item x="1"/>
        <item m="1" x="216"/>
        <item m="1" x="219"/>
        <item x="59"/>
        <item m="1" x="223"/>
        <item m="1" x="227"/>
        <item x="107"/>
        <item x="145"/>
        <item x="12"/>
        <item x="48"/>
        <item x="83"/>
        <item x="192"/>
        <item x="194"/>
        <item x="89"/>
        <item x="137"/>
        <item x="63"/>
        <item m="1" x="233"/>
        <item x="68"/>
        <item m="1" x="238"/>
        <item m="1" x="201"/>
        <item x="40"/>
        <item m="1" x="214"/>
        <item m="1" x="235"/>
        <item x="21"/>
        <item m="1" x="205"/>
        <item m="1" x="210"/>
        <item x="153"/>
        <item x="175"/>
        <item x="0"/>
        <item x="8"/>
        <item m="1" x="211"/>
        <item x="163"/>
        <item x="146"/>
        <item m="1" x="208"/>
        <item m="1" x="218"/>
        <item x="88"/>
        <item m="1" x="224"/>
        <item x="28"/>
        <item x="183"/>
        <item x="24"/>
        <item x="110"/>
        <item m="1" x="226"/>
        <item x="3"/>
        <item x="6"/>
        <item x="26"/>
        <item x="32"/>
        <item x="35"/>
        <item x="39"/>
        <item x="51"/>
        <item x="54"/>
        <item x="55"/>
        <item x="56"/>
        <item x="57"/>
        <item x="58"/>
        <item x="64"/>
        <item x="77"/>
        <item x="79"/>
        <item x="81"/>
        <item x="86"/>
        <item x="91"/>
        <item x="94"/>
        <item x="96"/>
        <item x="101"/>
        <item x="113"/>
        <item x="117"/>
        <item x="122"/>
        <item x="125"/>
        <item x="126"/>
        <item x="127"/>
        <item x="129"/>
        <item x="130"/>
        <item x="131"/>
        <item x="133"/>
        <item x="138"/>
        <item x="139"/>
        <item x="140"/>
        <item x="141"/>
        <item x="143"/>
        <item x="144"/>
        <item x="147"/>
        <item x="149"/>
        <item x="158"/>
        <item x="164"/>
        <item x="165"/>
        <item x="168"/>
        <item x="169"/>
        <item x="170"/>
        <item x="171"/>
        <item x="173"/>
        <item x="174"/>
        <item x="178"/>
        <item x="179"/>
        <item x="181"/>
        <item x="182"/>
        <item x="184"/>
        <item x="188"/>
        <item x="189"/>
        <item x="191"/>
        <item x="193"/>
        <item x="195"/>
        <item x="19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88">
        <item x="125"/>
        <item x="92"/>
        <item x="5"/>
        <item m="1" x="171"/>
        <item m="1" x="172"/>
        <item x="40"/>
        <item m="1" x="184"/>
        <item x="18"/>
        <item x="32"/>
        <item x="85"/>
        <item m="1" x="162"/>
        <item x="150"/>
        <item x="24"/>
        <item m="1" x="158"/>
        <item m="1" x="159"/>
        <item x="47"/>
        <item m="1" x="177"/>
        <item x="12"/>
        <item x="59"/>
        <item x="66"/>
        <item x="89"/>
        <item m="1" x="175"/>
        <item m="1" x="155"/>
        <item m="1" x="174"/>
        <item x="135"/>
        <item x="8"/>
        <item m="1" x="166"/>
        <item x="15"/>
        <item x="106"/>
        <item x="101"/>
        <item x="88"/>
        <item m="1" x="163"/>
        <item x="91"/>
        <item x="4"/>
        <item x="133"/>
        <item x="126"/>
        <item m="1" x="181"/>
        <item x="51"/>
        <item x="60"/>
        <item x="146"/>
        <item x="35"/>
        <item x="23"/>
        <item x="71"/>
        <item x="111"/>
        <item x="7"/>
        <item x="9"/>
        <item x="80"/>
        <item x="16"/>
        <item x="63"/>
        <item x="55"/>
        <item m="1" x="185"/>
        <item x="124"/>
        <item x="53"/>
        <item m="1" x="169"/>
        <item x="2"/>
        <item x="100"/>
        <item m="1" x="165"/>
        <item x="122"/>
        <item m="1" x="164"/>
        <item x="117"/>
        <item x="79"/>
        <item m="1" x="182"/>
        <item m="1" x="173"/>
        <item x="31"/>
        <item x="20"/>
        <item x="61"/>
        <item x="68"/>
        <item x="34"/>
        <item m="1" x="179"/>
        <item x="90"/>
        <item x="62"/>
        <item x="142"/>
        <item x="57"/>
        <item x="43"/>
        <item x="67"/>
        <item x="81"/>
        <item x="109"/>
        <item x="75"/>
        <item m="1" x="186"/>
        <item x="95"/>
        <item x="13"/>
        <item m="1" x="187"/>
        <item x="99"/>
        <item x="118"/>
        <item x="38"/>
        <item x="28"/>
        <item m="1" x="178"/>
        <item x="14"/>
        <item m="1" x="157"/>
        <item x="21"/>
        <item x="121"/>
        <item x="102"/>
        <item x="27"/>
        <item x="69"/>
        <item x="76"/>
        <item x="96"/>
        <item x="36"/>
        <item x="42"/>
        <item m="1" x="160"/>
        <item m="1" x="168"/>
        <item x="139"/>
        <item x="149"/>
        <item x="83"/>
        <item x="11"/>
        <item x="73"/>
        <item x="98"/>
        <item x="45"/>
        <item x="137"/>
        <item x="86"/>
        <item x="136"/>
        <item x="29"/>
        <item x="41"/>
        <item x="72"/>
        <item x="78"/>
        <item x="44"/>
        <item x="64"/>
        <item m="1" x="183"/>
        <item m="1" x="170"/>
        <item x="145"/>
        <item m="1" x="156"/>
        <item m="1" x="154"/>
        <item x="46"/>
        <item x="22"/>
        <item x="26"/>
        <item m="1" x="167"/>
        <item x="54"/>
        <item m="1" x="180"/>
        <item x="74"/>
        <item x="65"/>
        <item x="144"/>
        <item x="87"/>
        <item x="17"/>
        <item m="1" x="161"/>
        <item x="10"/>
        <item x="19"/>
        <item x="112"/>
        <item x="93"/>
        <item x="56"/>
        <item x="0"/>
        <item m="1" x="176"/>
        <item x="1"/>
        <item x="3"/>
        <item x="6"/>
        <item x="25"/>
        <item x="30"/>
        <item x="33"/>
        <item x="37"/>
        <item x="39"/>
        <item x="48"/>
        <item x="49"/>
        <item x="50"/>
        <item x="52"/>
        <item x="58"/>
        <item x="70"/>
        <item x="77"/>
        <item x="82"/>
        <item x="84"/>
        <item x="94"/>
        <item x="97"/>
        <item x="103"/>
        <item x="104"/>
        <item x="105"/>
        <item x="107"/>
        <item x="108"/>
        <item x="110"/>
        <item x="113"/>
        <item x="114"/>
        <item x="115"/>
        <item x="116"/>
        <item x="119"/>
        <item x="120"/>
        <item x="123"/>
        <item x="127"/>
        <item x="128"/>
        <item x="129"/>
        <item x="130"/>
        <item x="131"/>
        <item x="132"/>
        <item x="134"/>
        <item x="138"/>
        <item x="140"/>
        <item x="141"/>
        <item x="143"/>
        <item x="147"/>
        <item x="148"/>
        <item x="151"/>
        <item x="152"/>
        <item x="153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221">
        <item x="175"/>
        <item m="1" x="179"/>
        <item x="0"/>
        <item m="1" x="217"/>
        <item x="71"/>
        <item x="21"/>
        <item m="1" x="218"/>
        <item x="11"/>
        <item m="1" x="192"/>
        <item m="1" x="203"/>
        <item x="62"/>
        <item x="15"/>
        <item x="117"/>
        <item x="173"/>
        <item x="85"/>
        <item m="1" x="185"/>
        <item x="53"/>
        <item x="113"/>
        <item x="137"/>
        <item m="1" x="180"/>
        <item m="1" x="196"/>
        <item x="72"/>
        <item x="46"/>
        <item x="129"/>
        <item m="1" x="183"/>
        <item m="1" x="202"/>
        <item x="102"/>
        <item x="49"/>
        <item m="1" x="205"/>
        <item x="147"/>
        <item x="30"/>
        <item x="118"/>
        <item m="1" x="178"/>
        <item x="65"/>
        <item x="88"/>
        <item m="1" x="188"/>
        <item x="4"/>
        <item m="1" x="213"/>
        <item x="95"/>
        <item x="17"/>
        <item x="39"/>
        <item x="106"/>
        <item x="157"/>
        <item x="18"/>
        <item m="1" x="209"/>
        <item x="148"/>
        <item m="1" x="200"/>
        <item m="1" x="191"/>
        <item m="1" x="204"/>
        <item m="1" x="206"/>
        <item x="8"/>
        <item x="42"/>
        <item x="32"/>
        <item x="34"/>
        <item x="12"/>
        <item m="1" x="215"/>
        <item x="69"/>
        <item x="101"/>
        <item x="105"/>
        <item x="134"/>
        <item x="93"/>
        <item x="122"/>
        <item x="94"/>
        <item x="144"/>
        <item m="1" x="199"/>
        <item x="68"/>
        <item x="96"/>
        <item x="7"/>
        <item m="1" x="195"/>
        <item x="13"/>
        <item x="16"/>
        <item x="50"/>
        <item x="70"/>
        <item m="1" x="211"/>
        <item x="82"/>
        <item x="60"/>
        <item x="3"/>
        <item m="1" x="216"/>
        <item x="152"/>
        <item x="61"/>
        <item x="139"/>
        <item x="112"/>
        <item x="162"/>
        <item x="5"/>
        <item x="48"/>
        <item x="83"/>
        <item x="138"/>
        <item x="99"/>
        <item m="1" x="193"/>
        <item x="41"/>
        <item m="1" x="208"/>
        <item x="47"/>
        <item m="1" x="219"/>
        <item x="38"/>
        <item x="67"/>
        <item x="55"/>
        <item x="59"/>
        <item x="149"/>
        <item x="161"/>
        <item x="20"/>
        <item x="9"/>
        <item x="142"/>
        <item m="1" x="207"/>
        <item x="24"/>
        <item m="1" x="186"/>
        <item x="160"/>
        <item m="1" x="214"/>
        <item m="1" x="184"/>
        <item m="1" x="210"/>
        <item m="1" x="212"/>
        <item x="57"/>
        <item x="108"/>
        <item m="1" x="189"/>
        <item x="126"/>
        <item x="27"/>
        <item x="29"/>
        <item x="143"/>
        <item x="109"/>
        <item x="14"/>
        <item x="98"/>
        <item x="165"/>
        <item x="37"/>
        <item x="44"/>
        <item m="1" x="190"/>
        <item m="1" x="194"/>
        <item x="114"/>
        <item m="1" x="181"/>
        <item x="91"/>
        <item x="31"/>
        <item x="52"/>
        <item x="86"/>
        <item x="81"/>
        <item x="141"/>
        <item x="28"/>
        <item x="110"/>
        <item x="97"/>
        <item m="1" x="198"/>
        <item m="1" x="220"/>
        <item x="23"/>
        <item m="1" x="197"/>
        <item x="170"/>
        <item x="45"/>
        <item x="2"/>
        <item x="43"/>
        <item x="169"/>
        <item x="90"/>
        <item m="1" x="182"/>
        <item x="74"/>
        <item x="145"/>
        <item x="66"/>
        <item m="1" x="187"/>
        <item x="80"/>
        <item x="78"/>
        <item x="33"/>
        <item x="153"/>
        <item x="19"/>
        <item x="104"/>
        <item x="40"/>
        <item x="36"/>
        <item x="115"/>
        <item x="22"/>
        <item x="76"/>
        <item x="25"/>
        <item x="64"/>
        <item m="1" x="201"/>
        <item x="100"/>
        <item x="103"/>
        <item x="10"/>
        <item x="128"/>
        <item x="73"/>
        <item x="87"/>
        <item x="168"/>
        <item x="1"/>
        <item x="6"/>
        <item x="26"/>
        <item x="35"/>
        <item x="51"/>
        <item x="54"/>
        <item x="56"/>
        <item x="58"/>
        <item x="63"/>
        <item x="75"/>
        <item x="77"/>
        <item x="79"/>
        <item x="84"/>
        <item x="89"/>
        <item x="92"/>
        <item x="107"/>
        <item x="111"/>
        <item x="116"/>
        <item x="119"/>
        <item x="120"/>
        <item x="121"/>
        <item x="123"/>
        <item x="124"/>
        <item x="125"/>
        <item x="127"/>
        <item x="130"/>
        <item x="131"/>
        <item x="132"/>
        <item x="133"/>
        <item x="135"/>
        <item x="136"/>
        <item x="140"/>
        <item x="146"/>
        <item x="150"/>
        <item x="151"/>
        <item x="154"/>
        <item x="155"/>
        <item x="156"/>
        <item x="158"/>
        <item x="159"/>
        <item x="163"/>
        <item x="164"/>
        <item x="166"/>
        <item x="167"/>
        <item x="171"/>
        <item x="172"/>
        <item x="174"/>
        <item x="176"/>
        <item x="177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Page" compact="0" outline="0" showAll="0" defaultSubtotal="0">
      <items count="2">
        <item x="1"/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Page" compact="0" outline="0" showAll="0" defaultSubtotal="0">
      <items count="4">
        <item x="1"/>
        <item x="2"/>
        <item x="3"/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3">
        <item x="1"/>
        <item x="0"/>
        <item x="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9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5">
    <field x="11"/>
    <field x="37"/>
    <field x="0"/>
    <field x="5"/>
    <field x="4"/>
  </rowFields>
  <rowItems count="33">
    <i>
      <x/>
      <x v="58"/>
      <x v="201"/>
      <x v="179"/>
      <x v="151"/>
    </i>
    <i r="1">
      <x v="84"/>
      <x v="67"/>
      <x v="74"/>
      <x v="77"/>
    </i>
    <i r="1">
      <x v="85"/>
      <x v="78"/>
      <x v="85"/>
      <x v="94"/>
    </i>
    <i r="1">
      <x v="107"/>
      <x v="154"/>
      <x v="26"/>
      <x v="32"/>
    </i>
    <i r="1">
      <x v="120"/>
      <x v="133"/>
      <x v="125"/>
      <x v="134"/>
    </i>
    <i r="1">
      <x v="121"/>
      <x v="123"/>
      <x v="159"/>
      <x v="55"/>
    </i>
    <i r="1">
      <x v="127"/>
      <x v="216"/>
      <x v="192"/>
      <x v="161"/>
    </i>
    <i r="1">
      <x v="132"/>
      <x v="81"/>
      <x v="113"/>
      <x v="76"/>
    </i>
    <i r="1">
      <x v="137"/>
      <x v="162"/>
      <x v="111"/>
      <x v="85"/>
    </i>
    <i r="1">
      <x v="151"/>
      <x v="87"/>
      <x v="101"/>
      <x v="85"/>
    </i>
    <i r="1">
      <x v="156"/>
      <x v="128"/>
      <x v="148"/>
      <x v="57"/>
    </i>
    <i>
      <x v="1"/>
      <x v="48"/>
      <x v="157"/>
      <x v="84"/>
      <x v="73"/>
    </i>
    <i r="1">
      <x v="69"/>
      <x v="4"/>
      <x v="65"/>
      <x v="48"/>
    </i>
    <i r="1">
      <x v="75"/>
      <x v="5"/>
      <x v="89"/>
      <x v="18"/>
    </i>
    <i r="1">
      <x v="76"/>
      <x v="120"/>
      <x v="147"/>
      <x v="66"/>
    </i>
    <i r="1">
      <x v="82"/>
      <x v="43"/>
      <x v="151"/>
      <x v="104"/>
    </i>
    <i r="1">
      <x v="114"/>
      <x v="21"/>
      <x v="111"/>
      <x v="79"/>
    </i>
    <i r="1">
      <x v="116"/>
      <x/>
      <x v="134"/>
      <x v="95"/>
    </i>
    <i r="1">
      <x v="129"/>
      <x v="217"/>
      <x v="193"/>
      <x v="79"/>
    </i>
    <i r="1">
      <x v="131"/>
      <x v="219"/>
      <x v="195"/>
      <x v="163"/>
    </i>
    <i r="1">
      <x v="135"/>
      <x v="121"/>
      <x v="168"/>
      <x v="20"/>
    </i>
    <i r="1">
      <x v="142"/>
      <x v="93"/>
      <x v="59"/>
      <x v="112"/>
    </i>
    <i r="1">
      <x v="162"/>
      <x v="80"/>
      <x v="60"/>
      <x/>
    </i>
    <i r="1">
      <x v="166"/>
      <x v="122"/>
      <x v="78"/>
      <x v="125"/>
    </i>
    <i r="1">
      <x v="175"/>
      <x v="175"/>
      <x v="105"/>
      <x v="24"/>
    </i>
    <i r="1">
      <x v="184"/>
      <x v="242"/>
      <x v="157"/>
      <x v="182"/>
    </i>
    <i>
      <x v="2"/>
      <x v="95"/>
      <x v="1"/>
      <x v="60"/>
      <x v="102"/>
    </i>
    <i r="1">
      <x v="113"/>
      <x v="211"/>
      <x v="187"/>
      <x v="157"/>
    </i>
    <i r="1">
      <x v="141"/>
      <x v="224"/>
      <x v="200"/>
      <x v="166"/>
    </i>
    <i r="1">
      <x v="149"/>
      <x v="228"/>
      <x v="203"/>
      <x v="170"/>
    </i>
    <i r="1">
      <x v="154"/>
      <x v="117"/>
      <x v="60"/>
      <x v="64"/>
    </i>
    <i r="1">
      <x v="183"/>
      <x v="186"/>
      <x v="157"/>
      <x v="71"/>
    </i>
    <i t="grand">
      <x/>
    </i>
  </rowItems>
  <colItems count="1">
    <i/>
  </colItems>
  <pageFields count="2">
    <pageField fld="6" item="0" hier="-1"/>
    <pageField fld="10" item="1" hier="-1"/>
  </pageFields>
  <dataFields count="1">
    <dataField name="Soma de GROSS" fld="16" baseField="0" baseItem="0"/>
  </dataFields>
  <formats count="6">
    <format dxfId="88">
      <pivotArea field="37" type="button" dataOnly="0" labelOnly="1" outline="0" axis="axisRow" fieldPosition="1"/>
    </format>
    <format dxfId="87">
      <pivotArea field="11" type="button" dataOnly="0" labelOnly="1" outline="0" axis="axisRow" fieldPosition="0"/>
    </format>
    <format dxfId="86">
      <pivotArea field="37" type="button" dataOnly="0" labelOnly="1" outline="0" axis="axisRow" fieldPosition="1"/>
    </format>
    <format dxfId="85">
      <pivotArea field="0" type="button" dataOnly="0" labelOnly="1" outline="0" axis="axisRow" fieldPosition="2"/>
    </format>
    <format dxfId="84">
      <pivotArea field="5" type="button" dataOnly="0" labelOnly="1" outline="0" axis="axisRow" fieldPosition="3"/>
    </format>
    <format dxfId="83">
      <pivotArea field="4" type="button" dataOnly="0" labelOnly="1" outline="0" axis="axisRow" fieldPosition="4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16A193E-32D0-4BFC-9868-277E2BA6723D}" name="Tabela dinâmica3" cacheId="1" applyNumberFormats="0" applyBorderFormats="0" applyFontFormats="0" applyPatternFormats="0" applyAlignmentFormats="0" applyWidthHeightFormats="1" dataCaption="Valores" updatedVersion="7" minRefreshableVersion="3" showDrill="0" useAutoFormatting="1" itemPrintTitles="1" createdVersion="7" indent="0" compact="0" compactData="0" multipleFieldFilters="0">
  <location ref="H8:M21" firstHeaderRow="1" firstDataRow="1" firstDataCol="5" rowPageCount="2" colPageCount="1"/>
  <pivotFields count="41">
    <pivotField axis="axisRow" compact="0" outline="0" showAll="0" defaultSubtotal="0">
      <items count="249">
        <item x="116"/>
        <item x="95"/>
        <item x="65"/>
        <item x="108"/>
        <item x="69"/>
        <item x="75"/>
        <item x="157"/>
        <item x="4"/>
        <item m="1" x="212"/>
        <item x="118"/>
        <item m="1" x="241"/>
        <item x="134"/>
        <item m="1" x="220"/>
        <item x="177"/>
        <item x="10"/>
        <item x="16"/>
        <item x="19"/>
        <item x="33"/>
        <item x="73"/>
        <item x="5"/>
        <item x="155"/>
        <item x="114"/>
        <item x="123"/>
        <item x="104"/>
        <item x="190"/>
        <item x="17"/>
        <item m="1" x="225"/>
        <item x="14"/>
        <item x="185"/>
        <item m="1" x="204"/>
        <item x="112"/>
        <item x="99"/>
        <item m="1" x="202"/>
        <item m="1" x="207"/>
        <item x="23"/>
        <item x="109"/>
        <item x="2"/>
        <item x="42"/>
        <item m="1" x="209"/>
        <item x="71"/>
        <item x="100"/>
        <item x="9"/>
        <item x="161"/>
        <item x="82"/>
        <item m="1" x="228"/>
        <item x="172"/>
        <item m="1" x="234"/>
        <item m="1" x="236"/>
        <item x="103"/>
        <item x="93"/>
        <item x="15"/>
        <item x="46"/>
        <item x="50"/>
        <item m="1" x="230"/>
        <item x="27"/>
        <item x="180"/>
        <item x="160"/>
        <item x="25"/>
        <item x="67"/>
        <item x="52"/>
        <item m="1" x="242"/>
        <item x="148"/>
        <item x="159"/>
        <item m="1" x="200"/>
        <item x="186"/>
        <item x="43"/>
        <item m="1" x="229"/>
        <item x="84"/>
        <item x="92"/>
        <item x="13"/>
        <item x="98"/>
        <item m="1" x="248"/>
        <item m="1" x="203"/>
        <item x="49"/>
        <item x="70"/>
        <item x="106"/>
        <item m="1" x="231"/>
        <item m="1" x="213"/>
        <item x="85"/>
        <item x="167"/>
        <item x="162"/>
        <item x="132"/>
        <item m="1" x="243"/>
        <item m="1" x="245"/>
        <item x="53"/>
        <item m="1" x="197"/>
        <item x="29"/>
        <item x="151"/>
        <item x="62"/>
        <item x="11"/>
        <item x="34"/>
        <item x="97"/>
        <item m="1" x="198"/>
        <item x="142"/>
        <item x="150"/>
        <item x="111"/>
        <item x="87"/>
        <item m="1" x="232"/>
        <item x="72"/>
        <item x="22"/>
        <item m="1" x="247"/>
        <item x="187"/>
        <item m="1" x="199"/>
        <item x="45"/>
        <item x="80"/>
        <item m="1" x="246"/>
        <item x="18"/>
        <item m="1" x="239"/>
        <item x="30"/>
        <item m="1" x="221"/>
        <item x="152"/>
        <item x="128"/>
        <item x="44"/>
        <item x="115"/>
        <item x="176"/>
        <item x="60"/>
        <item x="47"/>
        <item x="154"/>
        <item x="105"/>
        <item x="37"/>
        <item x="76"/>
        <item x="135"/>
        <item x="166"/>
        <item x="121"/>
        <item x="66"/>
        <item x="38"/>
        <item m="1" x="237"/>
        <item x="124"/>
        <item x="156"/>
        <item m="1" x="217"/>
        <item m="1" x="222"/>
        <item x="136"/>
        <item x="102"/>
        <item x="120"/>
        <item x="74"/>
        <item m="1" x="206"/>
        <item x="31"/>
        <item x="7"/>
        <item x="119"/>
        <item x="78"/>
        <item x="20"/>
        <item m="1" x="240"/>
        <item x="90"/>
        <item x="36"/>
        <item m="1" x="215"/>
        <item x="41"/>
        <item x="61"/>
        <item m="1" x="244"/>
        <item x="1"/>
        <item m="1" x="216"/>
        <item m="1" x="219"/>
        <item x="59"/>
        <item m="1" x="223"/>
        <item m="1" x="227"/>
        <item x="107"/>
        <item x="145"/>
        <item x="12"/>
        <item x="48"/>
        <item x="83"/>
        <item x="192"/>
        <item x="194"/>
        <item x="89"/>
        <item x="137"/>
        <item x="63"/>
        <item m="1" x="233"/>
        <item x="68"/>
        <item m="1" x="238"/>
        <item m="1" x="201"/>
        <item x="40"/>
        <item m="1" x="214"/>
        <item m="1" x="235"/>
        <item x="21"/>
        <item m="1" x="205"/>
        <item m="1" x="210"/>
        <item x="153"/>
        <item x="175"/>
        <item x="0"/>
        <item x="8"/>
        <item m="1" x="211"/>
        <item x="163"/>
        <item x="146"/>
        <item m="1" x="208"/>
        <item m="1" x="218"/>
        <item x="88"/>
        <item m="1" x="224"/>
        <item x="28"/>
        <item x="183"/>
        <item x="24"/>
        <item x="110"/>
        <item m="1" x="226"/>
        <item x="3"/>
        <item x="6"/>
        <item x="26"/>
        <item x="32"/>
        <item x="35"/>
        <item x="39"/>
        <item x="51"/>
        <item x="54"/>
        <item x="55"/>
        <item x="56"/>
        <item x="57"/>
        <item x="58"/>
        <item x="64"/>
        <item x="77"/>
        <item x="79"/>
        <item x="81"/>
        <item x="86"/>
        <item x="91"/>
        <item x="94"/>
        <item x="96"/>
        <item x="101"/>
        <item x="113"/>
        <item x="117"/>
        <item x="122"/>
        <item x="125"/>
        <item x="126"/>
        <item x="127"/>
        <item x="129"/>
        <item x="130"/>
        <item x="131"/>
        <item x="133"/>
        <item x="138"/>
        <item x="139"/>
        <item x="140"/>
        <item x="141"/>
        <item x="143"/>
        <item x="144"/>
        <item x="147"/>
        <item x="149"/>
        <item x="158"/>
        <item x="164"/>
        <item x="165"/>
        <item x="168"/>
        <item x="169"/>
        <item x="170"/>
        <item x="171"/>
        <item x="173"/>
        <item x="174"/>
        <item x="178"/>
        <item x="179"/>
        <item x="181"/>
        <item x="182"/>
        <item x="184"/>
        <item x="188"/>
        <item x="189"/>
        <item x="191"/>
        <item x="193"/>
        <item x="195"/>
        <item x="19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88">
        <item x="125"/>
        <item x="92"/>
        <item x="5"/>
        <item m="1" x="171"/>
        <item m="1" x="172"/>
        <item x="40"/>
        <item m="1" x="184"/>
        <item x="18"/>
        <item x="32"/>
        <item x="85"/>
        <item m="1" x="162"/>
        <item x="150"/>
        <item x="24"/>
        <item m="1" x="158"/>
        <item m="1" x="159"/>
        <item x="47"/>
        <item m="1" x="177"/>
        <item x="12"/>
        <item x="59"/>
        <item x="66"/>
        <item x="89"/>
        <item m="1" x="175"/>
        <item m="1" x="155"/>
        <item m="1" x="174"/>
        <item x="135"/>
        <item x="8"/>
        <item m="1" x="166"/>
        <item x="15"/>
        <item x="106"/>
        <item x="101"/>
        <item x="88"/>
        <item m="1" x="163"/>
        <item x="91"/>
        <item x="4"/>
        <item x="133"/>
        <item x="126"/>
        <item m="1" x="181"/>
        <item x="51"/>
        <item x="60"/>
        <item x="146"/>
        <item x="35"/>
        <item x="23"/>
        <item x="71"/>
        <item x="111"/>
        <item x="7"/>
        <item x="9"/>
        <item x="80"/>
        <item x="16"/>
        <item x="63"/>
        <item x="55"/>
        <item m="1" x="185"/>
        <item x="124"/>
        <item x="53"/>
        <item m="1" x="169"/>
        <item x="2"/>
        <item x="100"/>
        <item m="1" x="165"/>
        <item x="122"/>
        <item m="1" x="164"/>
        <item x="117"/>
        <item x="79"/>
        <item m="1" x="182"/>
        <item m="1" x="173"/>
        <item x="31"/>
        <item x="20"/>
        <item x="61"/>
        <item x="68"/>
        <item x="34"/>
        <item m="1" x="179"/>
        <item x="90"/>
        <item x="62"/>
        <item x="142"/>
        <item x="57"/>
        <item x="43"/>
        <item x="67"/>
        <item x="81"/>
        <item x="109"/>
        <item x="75"/>
        <item m="1" x="186"/>
        <item x="95"/>
        <item x="13"/>
        <item m="1" x="187"/>
        <item x="99"/>
        <item x="118"/>
        <item x="38"/>
        <item x="28"/>
        <item m="1" x="178"/>
        <item x="14"/>
        <item m="1" x="157"/>
        <item x="21"/>
        <item x="121"/>
        <item x="102"/>
        <item x="27"/>
        <item x="69"/>
        <item x="76"/>
        <item x="96"/>
        <item x="36"/>
        <item x="42"/>
        <item m="1" x="160"/>
        <item m="1" x="168"/>
        <item x="139"/>
        <item x="149"/>
        <item x="83"/>
        <item x="11"/>
        <item x="73"/>
        <item x="98"/>
        <item x="45"/>
        <item x="137"/>
        <item x="86"/>
        <item x="136"/>
        <item x="29"/>
        <item x="41"/>
        <item x="72"/>
        <item x="78"/>
        <item x="44"/>
        <item x="64"/>
        <item m="1" x="183"/>
        <item m="1" x="170"/>
        <item x="145"/>
        <item m="1" x="156"/>
        <item m="1" x="154"/>
        <item x="46"/>
        <item x="22"/>
        <item x="26"/>
        <item m="1" x="167"/>
        <item x="54"/>
        <item m="1" x="180"/>
        <item x="74"/>
        <item x="65"/>
        <item x="144"/>
        <item x="87"/>
        <item x="17"/>
        <item m="1" x="161"/>
        <item x="10"/>
        <item x="19"/>
        <item x="112"/>
        <item x="93"/>
        <item x="56"/>
        <item x="0"/>
        <item m="1" x="176"/>
        <item x="1"/>
        <item x="3"/>
        <item x="6"/>
        <item x="25"/>
        <item x="30"/>
        <item x="33"/>
        <item x="37"/>
        <item x="39"/>
        <item x="48"/>
        <item x="49"/>
        <item x="50"/>
        <item x="52"/>
        <item x="58"/>
        <item x="70"/>
        <item x="77"/>
        <item x="82"/>
        <item x="84"/>
        <item x="94"/>
        <item x="97"/>
        <item x="103"/>
        <item x="104"/>
        <item x="105"/>
        <item x="107"/>
        <item x="108"/>
        <item x="110"/>
        <item x="113"/>
        <item x="114"/>
        <item x="115"/>
        <item x="116"/>
        <item x="119"/>
        <item x="120"/>
        <item x="123"/>
        <item x="127"/>
        <item x="128"/>
        <item x="129"/>
        <item x="130"/>
        <item x="131"/>
        <item x="132"/>
        <item x="134"/>
        <item x="138"/>
        <item x="140"/>
        <item x="141"/>
        <item x="143"/>
        <item x="147"/>
        <item x="148"/>
        <item x="151"/>
        <item x="152"/>
        <item x="153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221">
        <item x="175"/>
        <item m="1" x="179"/>
        <item x="0"/>
        <item m="1" x="217"/>
        <item x="71"/>
        <item x="21"/>
        <item m="1" x="218"/>
        <item x="11"/>
        <item m="1" x="192"/>
        <item m="1" x="203"/>
        <item x="62"/>
        <item x="15"/>
        <item x="117"/>
        <item x="173"/>
        <item x="85"/>
        <item m="1" x="185"/>
        <item x="53"/>
        <item x="113"/>
        <item x="137"/>
        <item m="1" x="180"/>
        <item m="1" x="196"/>
        <item x="72"/>
        <item x="46"/>
        <item x="129"/>
        <item m="1" x="183"/>
        <item m="1" x="202"/>
        <item x="102"/>
        <item x="49"/>
        <item m="1" x="205"/>
        <item x="147"/>
        <item x="30"/>
        <item x="118"/>
        <item m="1" x="178"/>
        <item x="65"/>
        <item x="88"/>
        <item m="1" x="188"/>
        <item x="4"/>
        <item m="1" x="213"/>
        <item x="95"/>
        <item x="17"/>
        <item x="39"/>
        <item x="106"/>
        <item x="157"/>
        <item x="18"/>
        <item m="1" x="209"/>
        <item x="148"/>
        <item m="1" x="200"/>
        <item m="1" x="191"/>
        <item m="1" x="204"/>
        <item m="1" x="206"/>
        <item x="8"/>
        <item x="42"/>
        <item x="32"/>
        <item x="34"/>
        <item x="12"/>
        <item m="1" x="215"/>
        <item x="69"/>
        <item x="101"/>
        <item x="105"/>
        <item x="134"/>
        <item x="93"/>
        <item x="122"/>
        <item x="94"/>
        <item x="144"/>
        <item m="1" x="199"/>
        <item x="68"/>
        <item x="96"/>
        <item x="7"/>
        <item m="1" x="195"/>
        <item x="13"/>
        <item x="16"/>
        <item x="50"/>
        <item x="70"/>
        <item m="1" x="211"/>
        <item x="82"/>
        <item x="60"/>
        <item x="3"/>
        <item m="1" x="216"/>
        <item x="152"/>
        <item x="61"/>
        <item x="139"/>
        <item x="112"/>
        <item x="162"/>
        <item x="5"/>
        <item x="48"/>
        <item x="83"/>
        <item x="138"/>
        <item x="99"/>
        <item m="1" x="193"/>
        <item x="41"/>
        <item m="1" x="208"/>
        <item x="47"/>
        <item m="1" x="219"/>
        <item x="38"/>
        <item x="67"/>
        <item x="55"/>
        <item x="59"/>
        <item x="149"/>
        <item x="161"/>
        <item x="20"/>
        <item x="9"/>
        <item x="142"/>
        <item m="1" x="207"/>
        <item x="24"/>
        <item m="1" x="186"/>
        <item x="160"/>
        <item m="1" x="214"/>
        <item m="1" x="184"/>
        <item m="1" x="210"/>
        <item m="1" x="212"/>
        <item x="57"/>
        <item x="108"/>
        <item m="1" x="189"/>
        <item x="126"/>
        <item x="27"/>
        <item x="29"/>
        <item x="143"/>
        <item x="109"/>
        <item x="14"/>
        <item x="98"/>
        <item x="165"/>
        <item x="37"/>
        <item x="44"/>
        <item m="1" x="190"/>
        <item m="1" x="194"/>
        <item x="114"/>
        <item m="1" x="181"/>
        <item x="91"/>
        <item x="31"/>
        <item x="52"/>
        <item x="86"/>
        <item x="81"/>
        <item x="141"/>
        <item x="28"/>
        <item x="110"/>
        <item x="97"/>
        <item m="1" x="198"/>
        <item m="1" x="220"/>
        <item x="23"/>
        <item m="1" x="197"/>
        <item x="170"/>
        <item x="45"/>
        <item x="2"/>
        <item x="43"/>
        <item x="169"/>
        <item x="90"/>
        <item m="1" x="182"/>
        <item x="74"/>
        <item x="145"/>
        <item x="66"/>
        <item m="1" x="187"/>
        <item x="80"/>
        <item x="78"/>
        <item x="33"/>
        <item x="153"/>
        <item x="19"/>
        <item x="104"/>
        <item x="40"/>
        <item x="36"/>
        <item x="115"/>
        <item x="22"/>
        <item x="76"/>
        <item x="25"/>
        <item x="64"/>
        <item m="1" x="201"/>
        <item x="100"/>
        <item x="103"/>
        <item x="10"/>
        <item x="128"/>
        <item x="73"/>
        <item x="87"/>
        <item x="168"/>
        <item x="1"/>
        <item x="6"/>
        <item x="26"/>
        <item x="35"/>
        <item x="51"/>
        <item x="54"/>
        <item x="56"/>
        <item x="58"/>
        <item x="63"/>
        <item x="75"/>
        <item x="77"/>
        <item x="79"/>
        <item x="84"/>
        <item x="89"/>
        <item x="92"/>
        <item x="107"/>
        <item x="111"/>
        <item x="116"/>
        <item x="119"/>
        <item x="120"/>
        <item x="121"/>
        <item x="123"/>
        <item x="124"/>
        <item x="125"/>
        <item x="127"/>
        <item x="130"/>
        <item x="131"/>
        <item x="132"/>
        <item x="133"/>
        <item x="135"/>
        <item x="136"/>
        <item x="140"/>
        <item x="146"/>
        <item x="150"/>
        <item x="151"/>
        <item x="154"/>
        <item x="155"/>
        <item x="156"/>
        <item x="158"/>
        <item x="159"/>
        <item x="163"/>
        <item x="164"/>
        <item x="166"/>
        <item x="167"/>
        <item x="171"/>
        <item x="172"/>
        <item x="174"/>
        <item x="176"/>
        <item x="177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Page" compact="0" outline="0" showAll="0" defaultSubtotal="0">
      <items count="2">
        <item x="1"/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Page" compact="0" outline="0" showAll="0" defaultSubtotal="0">
      <items count="4">
        <item x="1"/>
        <item x="2"/>
        <item x="3"/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3">
        <item x="1"/>
        <item x="0"/>
        <item x="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9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5">
    <field x="11"/>
    <field x="37"/>
    <field x="0"/>
    <field x="5"/>
    <field x="4"/>
  </rowFields>
  <rowItems count="13">
    <i>
      <x/>
      <x v="25"/>
      <x v="57"/>
      <x v="162"/>
      <x v="12"/>
    </i>
    <i r="1">
      <x v="45"/>
      <x v="103"/>
      <x v="141"/>
      <x v="89"/>
    </i>
    <i r="1">
      <x v="49"/>
      <x v="73"/>
      <x v="27"/>
      <x v="114"/>
    </i>
    <i r="1">
      <x v="50"/>
      <x v="52"/>
      <x v="71"/>
      <x v="106"/>
    </i>
    <i r="1">
      <x v="52"/>
      <x v="59"/>
      <x v="129"/>
      <x v="121"/>
    </i>
    <i r="1">
      <x v="54"/>
      <x v="197"/>
      <x v="177"/>
      <x v="148"/>
    </i>
    <i>
      <x v="1"/>
      <x v="27"/>
      <x v="54"/>
      <x v="114"/>
      <x v="123"/>
    </i>
    <i r="1">
      <x v="61"/>
      <x v="146"/>
      <x v="79"/>
      <x v="49"/>
    </i>
    <i r="1">
      <x v="70"/>
      <x v="74"/>
      <x v="56"/>
      <x v="115"/>
    </i>
    <i r="1">
      <x v="71"/>
      <x v="39"/>
      <x v="72"/>
      <x v="128"/>
    </i>
    <i r="1">
      <x v="103"/>
      <x v="48"/>
      <x v="87"/>
      <x v="75"/>
    </i>
    <i r="1">
      <x v="109"/>
      <x v="35"/>
      <x v="156"/>
      <x v="63"/>
    </i>
    <i t="grand">
      <x/>
    </i>
  </rowItems>
  <colItems count="1">
    <i/>
  </colItems>
  <pageFields count="2">
    <pageField fld="6" item="0" hier="-1"/>
    <pageField fld="10" item="0" hier="-1"/>
  </pageFields>
  <dataFields count="1">
    <dataField name="Soma de GROSS" fld="16" baseField="0" baseItem="0"/>
  </dataFields>
  <formats count="6">
    <format dxfId="94">
      <pivotArea field="37" type="button" dataOnly="0" labelOnly="1" outline="0" axis="axisRow" fieldPosition="1"/>
    </format>
    <format dxfId="93">
      <pivotArea field="11" type="button" dataOnly="0" labelOnly="1" outline="0" axis="axisRow" fieldPosition="0"/>
    </format>
    <format dxfId="92">
      <pivotArea field="37" type="button" dataOnly="0" labelOnly="1" outline="0" axis="axisRow" fieldPosition="1"/>
    </format>
    <format dxfId="91">
      <pivotArea field="0" type="button" dataOnly="0" labelOnly="1" outline="0" axis="axisRow" fieldPosition="2"/>
    </format>
    <format dxfId="90">
      <pivotArea field="5" type="button" dataOnly="0" labelOnly="1" outline="0" axis="axisRow" fieldPosition="3"/>
    </format>
    <format dxfId="89">
      <pivotArea field="4" type="button" dataOnly="0" labelOnly="1" outline="0" axis="axisRow" fieldPosition="4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C0FF5C1-EAEF-4D09-BB4D-62CA5285B6A0}" name="Tabela dinâmica5" cacheId="1" applyNumberFormats="0" applyBorderFormats="0" applyFontFormats="0" applyPatternFormats="0" applyAlignmentFormats="0" applyWidthHeightFormats="1" dataCaption="Valores" updatedVersion="7" minRefreshableVersion="3" showDrill="0" useAutoFormatting="1" itemPrintTitles="1" createdVersion="7" indent="0" compact="0" compactData="0" multipleFieldFilters="0">
  <location ref="V8:AA28" firstHeaderRow="1" firstDataRow="1" firstDataCol="5" rowPageCount="2" colPageCount="1"/>
  <pivotFields count="41">
    <pivotField axis="axisRow" compact="0" outline="0" showAll="0" defaultSubtotal="0">
      <items count="249">
        <item x="116"/>
        <item x="95"/>
        <item x="65"/>
        <item x="108"/>
        <item x="69"/>
        <item x="75"/>
        <item x="157"/>
        <item x="4"/>
        <item m="1" x="212"/>
        <item x="118"/>
        <item m="1" x="241"/>
        <item x="134"/>
        <item m="1" x="220"/>
        <item x="177"/>
        <item x="10"/>
        <item x="16"/>
        <item x="19"/>
        <item x="33"/>
        <item x="73"/>
        <item x="5"/>
        <item x="155"/>
        <item x="114"/>
        <item x="123"/>
        <item x="104"/>
        <item x="190"/>
        <item x="17"/>
        <item m="1" x="225"/>
        <item x="14"/>
        <item x="185"/>
        <item m="1" x="204"/>
        <item x="112"/>
        <item x="99"/>
        <item m="1" x="202"/>
        <item m="1" x="207"/>
        <item x="23"/>
        <item x="109"/>
        <item x="2"/>
        <item x="42"/>
        <item m="1" x="209"/>
        <item x="71"/>
        <item x="100"/>
        <item x="9"/>
        <item x="161"/>
        <item x="82"/>
        <item m="1" x="228"/>
        <item x="172"/>
        <item m="1" x="234"/>
        <item m="1" x="236"/>
        <item x="103"/>
        <item x="93"/>
        <item x="15"/>
        <item x="46"/>
        <item x="50"/>
        <item m="1" x="230"/>
        <item x="27"/>
        <item x="180"/>
        <item x="160"/>
        <item x="25"/>
        <item x="67"/>
        <item x="52"/>
        <item m="1" x="242"/>
        <item x="148"/>
        <item x="159"/>
        <item m="1" x="200"/>
        <item x="186"/>
        <item x="43"/>
        <item m="1" x="229"/>
        <item x="84"/>
        <item x="92"/>
        <item x="13"/>
        <item x="98"/>
        <item m="1" x="248"/>
        <item m="1" x="203"/>
        <item x="49"/>
        <item x="70"/>
        <item x="106"/>
        <item m="1" x="231"/>
        <item m="1" x="213"/>
        <item x="85"/>
        <item x="167"/>
        <item x="162"/>
        <item x="132"/>
        <item m="1" x="243"/>
        <item m="1" x="245"/>
        <item x="53"/>
        <item m="1" x="197"/>
        <item x="29"/>
        <item x="151"/>
        <item x="62"/>
        <item x="11"/>
        <item x="34"/>
        <item x="97"/>
        <item m="1" x="198"/>
        <item x="142"/>
        <item x="150"/>
        <item x="111"/>
        <item x="87"/>
        <item m="1" x="232"/>
        <item x="72"/>
        <item x="22"/>
        <item m="1" x="247"/>
        <item x="187"/>
        <item m="1" x="199"/>
        <item x="45"/>
        <item x="80"/>
        <item m="1" x="246"/>
        <item x="18"/>
        <item m="1" x="239"/>
        <item x="30"/>
        <item m="1" x="221"/>
        <item x="152"/>
        <item x="128"/>
        <item x="44"/>
        <item x="115"/>
        <item x="176"/>
        <item x="60"/>
        <item x="47"/>
        <item x="154"/>
        <item x="105"/>
        <item x="37"/>
        <item x="76"/>
        <item x="135"/>
        <item x="166"/>
        <item x="121"/>
        <item x="66"/>
        <item x="38"/>
        <item m="1" x="237"/>
        <item x="124"/>
        <item x="156"/>
        <item m="1" x="217"/>
        <item m="1" x="222"/>
        <item x="136"/>
        <item x="102"/>
        <item x="120"/>
        <item x="74"/>
        <item m="1" x="206"/>
        <item x="31"/>
        <item x="7"/>
        <item x="119"/>
        <item x="78"/>
        <item x="20"/>
        <item m="1" x="240"/>
        <item x="90"/>
        <item x="36"/>
        <item m="1" x="215"/>
        <item x="41"/>
        <item x="61"/>
        <item m="1" x="244"/>
        <item x="1"/>
        <item m="1" x="216"/>
        <item m="1" x="219"/>
        <item x="59"/>
        <item m="1" x="223"/>
        <item m="1" x="227"/>
        <item x="107"/>
        <item x="145"/>
        <item x="12"/>
        <item x="48"/>
        <item x="83"/>
        <item x="192"/>
        <item x="194"/>
        <item x="89"/>
        <item x="137"/>
        <item x="63"/>
        <item m="1" x="233"/>
        <item x="68"/>
        <item m="1" x="238"/>
        <item m="1" x="201"/>
        <item x="40"/>
        <item m="1" x="214"/>
        <item m="1" x="235"/>
        <item x="21"/>
        <item m="1" x="205"/>
        <item m="1" x="210"/>
        <item x="153"/>
        <item x="175"/>
        <item x="0"/>
        <item x="8"/>
        <item m="1" x="211"/>
        <item x="163"/>
        <item x="146"/>
        <item m="1" x="208"/>
        <item m="1" x="218"/>
        <item x="88"/>
        <item m="1" x="224"/>
        <item x="28"/>
        <item x="183"/>
        <item x="24"/>
        <item x="110"/>
        <item m="1" x="226"/>
        <item x="3"/>
        <item x="6"/>
        <item x="26"/>
        <item x="32"/>
        <item x="35"/>
        <item x="39"/>
        <item x="51"/>
        <item x="54"/>
        <item x="55"/>
        <item x="56"/>
        <item x="57"/>
        <item x="58"/>
        <item x="64"/>
        <item x="77"/>
        <item x="79"/>
        <item x="81"/>
        <item x="86"/>
        <item x="91"/>
        <item x="94"/>
        <item x="96"/>
        <item x="101"/>
        <item x="113"/>
        <item x="117"/>
        <item x="122"/>
        <item x="125"/>
        <item x="126"/>
        <item x="127"/>
        <item x="129"/>
        <item x="130"/>
        <item x="131"/>
        <item x="133"/>
        <item x="138"/>
        <item x="139"/>
        <item x="140"/>
        <item x="141"/>
        <item x="143"/>
        <item x="144"/>
        <item x="147"/>
        <item x="149"/>
        <item x="158"/>
        <item x="164"/>
        <item x="165"/>
        <item x="168"/>
        <item x="169"/>
        <item x="170"/>
        <item x="171"/>
        <item x="173"/>
        <item x="174"/>
        <item x="178"/>
        <item x="179"/>
        <item x="181"/>
        <item x="182"/>
        <item x="184"/>
        <item x="188"/>
        <item x="189"/>
        <item x="191"/>
        <item x="193"/>
        <item x="195"/>
        <item x="19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88">
        <item x="125"/>
        <item x="92"/>
        <item x="5"/>
        <item m="1" x="171"/>
        <item m="1" x="172"/>
        <item x="40"/>
        <item m="1" x="184"/>
        <item x="18"/>
        <item x="32"/>
        <item x="85"/>
        <item m="1" x="162"/>
        <item x="150"/>
        <item x="24"/>
        <item m="1" x="158"/>
        <item m="1" x="159"/>
        <item x="47"/>
        <item m="1" x="177"/>
        <item x="12"/>
        <item x="59"/>
        <item x="66"/>
        <item x="89"/>
        <item m="1" x="175"/>
        <item m="1" x="155"/>
        <item m="1" x="174"/>
        <item x="135"/>
        <item x="8"/>
        <item m="1" x="166"/>
        <item x="15"/>
        <item x="106"/>
        <item x="101"/>
        <item x="88"/>
        <item m="1" x="163"/>
        <item x="91"/>
        <item x="4"/>
        <item x="133"/>
        <item x="126"/>
        <item m="1" x="181"/>
        <item x="51"/>
        <item x="60"/>
        <item x="146"/>
        <item x="35"/>
        <item x="23"/>
        <item x="71"/>
        <item x="111"/>
        <item x="7"/>
        <item x="9"/>
        <item x="80"/>
        <item x="16"/>
        <item x="63"/>
        <item x="55"/>
        <item m="1" x="185"/>
        <item x="124"/>
        <item x="53"/>
        <item m="1" x="169"/>
        <item x="2"/>
        <item x="100"/>
        <item m="1" x="165"/>
        <item x="122"/>
        <item m="1" x="164"/>
        <item x="117"/>
        <item x="79"/>
        <item m="1" x="182"/>
        <item m="1" x="173"/>
        <item x="31"/>
        <item x="20"/>
        <item x="61"/>
        <item x="68"/>
        <item x="34"/>
        <item m="1" x="179"/>
        <item x="90"/>
        <item x="62"/>
        <item x="142"/>
        <item x="57"/>
        <item x="43"/>
        <item x="67"/>
        <item x="81"/>
        <item x="109"/>
        <item x="75"/>
        <item m="1" x="186"/>
        <item x="95"/>
        <item x="13"/>
        <item m="1" x="187"/>
        <item x="99"/>
        <item x="118"/>
        <item x="38"/>
        <item x="28"/>
        <item m="1" x="178"/>
        <item x="14"/>
        <item m="1" x="157"/>
        <item x="21"/>
        <item x="121"/>
        <item x="102"/>
        <item x="27"/>
        <item x="69"/>
        <item x="76"/>
        <item x="96"/>
        <item x="36"/>
        <item x="42"/>
        <item m="1" x="160"/>
        <item m="1" x="168"/>
        <item x="139"/>
        <item x="149"/>
        <item x="83"/>
        <item x="11"/>
        <item x="73"/>
        <item x="98"/>
        <item x="45"/>
        <item x="137"/>
        <item x="86"/>
        <item x="136"/>
        <item x="29"/>
        <item x="41"/>
        <item x="72"/>
        <item x="78"/>
        <item x="44"/>
        <item x="64"/>
        <item m="1" x="183"/>
        <item m="1" x="170"/>
        <item x="145"/>
        <item m="1" x="156"/>
        <item m="1" x="154"/>
        <item x="46"/>
        <item x="22"/>
        <item x="26"/>
        <item m="1" x="167"/>
        <item x="54"/>
        <item m="1" x="180"/>
        <item x="74"/>
        <item x="65"/>
        <item x="144"/>
        <item x="87"/>
        <item x="17"/>
        <item m="1" x="161"/>
        <item x="10"/>
        <item x="19"/>
        <item x="112"/>
        <item x="93"/>
        <item x="56"/>
        <item x="0"/>
        <item m="1" x="176"/>
        <item x="1"/>
        <item x="3"/>
        <item x="6"/>
        <item x="25"/>
        <item x="30"/>
        <item x="33"/>
        <item x="37"/>
        <item x="39"/>
        <item x="48"/>
        <item x="49"/>
        <item x="50"/>
        <item x="52"/>
        <item x="58"/>
        <item x="70"/>
        <item x="77"/>
        <item x="82"/>
        <item x="84"/>
        <item x="94"/>
        <item x="97"/>
        <item x="103"/>
        <item x="104"/>
        <item x="105"/>
        <item x="107"/>
        <item x="108"/>
        <item x="110"/>
        <item x="113"/>
        <item x="114"/>
        <item x="115"/>
        <item x="116"/>
        <item x="119"/>
        <item x="120"/>
        <item x="123"/>
        <item x="127"/>
        <item x="128"/>
        <item x="129"/>
        <item x="130"/>
        <item x="131"/>
        <item x="132"/>
        <item x="134"/>
        <item x="138"/>
        <item x="140"/>
        <item x="141"/>
        <item x="143"/>
        <item x="147"/>
        <item x="148"/>
        <item x="151"/>
        <item x="152"/>
        <item x="153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221">
        <item x="175"/>
        <item m="1" x="179"/>
        <item x="0"/>
        <item m="1" x="217"/>
        <item x="71"/>
        <item x="21"/>
        <item m="1" x="218"/>
        <item x="11"/>
        <item m="1" x="192"/>
        <item m="1" x="203"/>
        <item x="62"/>
        <item x="15"/>
        <item x="117"/>
        <item x="173"/>
        <item x="85"/>
        <item m="1" x="185"/>
        <item x="53"/>
        <item x="113"/>
        <item x="137"/>
        <item m="1" x="180"/>
        <item m="1" x="196"/>
        <item x="72"/>
        <item x="46"/>
        <item x="129"/>
        <item m="1" x="183"/>
        <item m="1" x="202"/>
        <item x="102"/>
        <item x="49"/>
        <item m="1" x="205"/>
        <item x="147"/>
        <item x="30"/>
        <item x="118"/>
        <item m="1" x="178"/>
        <item x="65"/>
        <item x="88"/>
        <item m="1" x="188"/>
        <item x="4"/>
        <item m="1" x="213"/>
        <item x="95"/>
        <item x="17"/>
        <item x="39"/>
        <item x="106"/>
        <item x="157"/>
        <item x="18"/>
        <item m="1" x="209"/>
        <item x="148"/>
        <item m="1" x="200"/>
        <item m="1" x="191"/>
        <item m="1" x="204"/>
        <item m="1" x="206"/>
        <item x="8"/>
        <item x="42"/>
        <item x="32"/>
        <item x="34"/>
        <item x="12"/>
        <item m="1" x="215"/>
        <item x="69"/>
        <item x="101"/>
        <item x="105"/>
        <item x="134"/>
        <item x="93"/>
        <item x="122"/>
        <item x="94"/>
        <item x="144"/>
        <item m="1" x="199"/>
        <item x="68"/>
        <item x="96"/>
        <item x="7"/>
        <item m="1" x="195"/>
        <item x="13"/>
        <item x="16"/>
        <item x="50"/>
        <item x="70"/>
        <item m="1" x="211"/>
        <item x="82"/>
        <item x="60"/>
        <item x="3"/>
        <item m="1" x="216"/>
        <item x="152"/>
        <item x="61"/>
        <item x="139"/>
        <item x="112"/>
        <item x="162"/>
        <item x="5"/>
        <item x="48"/>
        <item x="83"/>
        <item x="138"/>
        <item x="99"/>
        <item m="1" x="193"/>
        <item x="41"/>
        <item m="1" x="208"/>
        <item x="47"/>
        <item m="1" x="219"/>
        <item x="38"/>
        <item x="67"/>
        <item x="55"/>
        <item x="59"/>
        <item x="149"/>
        <item x="161"/>
        <item x="20"/>
        <item x="9"/>
        <item x="142"/>
        <item m="1" x="207"/>
        <item x="24"/>
        <item m="1" x="186"/>
        <item x="160"/>
        <item m="1" x="214"/>
        <item m="1" x="184"/>
        <item m="1" x="210"/>
        <item m="1" x="212"/>
        <item x="57"/>
        <item x="108"/>
        <item m="1" x="189"/>
        <item x="126"/>
        <item x="27"/>
        <item x="29"/>
        <item x="143"/>
        <item x="109"/>
        <item x="14"/>
        <item x="98"/>
        <item x="165"/>
        <item x="37"/>
        <item x="44"/>
        <item m="1" x="190"/>
        <item m="1" x="194"/>
        <item x="114"/>
        <item m="1" x="181"/>
        <item x="91"/>
        <item x="31"/>
        <item x="52"/>
        <item x="86"/>
        <item x="81"/>
        <item x="141"/>
        <item x="28"/>
        <item x="110"/>
        <item x="97"/>
        <item m="1" x="198"/>
        <item m="1" x="220"/>
        <item x="23"/>
        <item m="1" x="197"/>
        <item x="170"/>
        <item x="45"/>
        <item x="2"/>
        <item x="43"/>
        <item x="169"/>
        <item x="90"/>
        <item m="1" x="182"/>
        <item x="74"/>
        <item x="145"/>
        <item x="66"/>
        <item m="1" x="187"/>
        <item x="80"/>
        <item x="78"/>
        <item x="33"/>
        <item x="153"/>
        <item x="19"/>
        <item x="104"/>
        <item x="40"/>
        <item x="36"/>
        <item x="115"/>
        <item x="22"/>
        <item x="76"/>
        <item x="25"/>
        <item x="64"/>
        <item m="1" x="201"/>
        <item x="100"/>
        <item x="103"/>
        <item x="10"/>
        <item x="128"/>
        <item x="73"/>
        <item x="87"/>
        <item x="168"/>
        <item x="1"/>
        <item x="6"/>
        <item x="26"/>
        <item x="35"/>
        <item x="51"/>
        <item x="54"/>
        <item x="56"/>
        <item x="58"/>
        <item x="63"/>
        <item x="75"/>
        <item x="77"/>
        <item x="79"/>
        <item x="84"/>
        <item x="89"/>
        <item x="92"/>
        <item x="107"/>
        <item x="111"/>
        <item x="116"/>
        <item x="119"/>
        <item x="120"/>
        <item x="121"/>
        <item x="123"/>
        <item x="124"/>
        <item x="125"/>
        <item x="127"/>
        <item x="130"/>
        <item x="131"/>
        <item x="132"/>
        <item x="133"/>
        <item x="135"/>
        <item x="136"/>
        <item x="140"/>
        <item x="146"/>
        <item x="150"/>
        <item x="151"/>
        <item x="154"/>
        <item x="155"/>
        <item x="156"/>
        <item x="158"/>
        <item x="159"/>
        <item x="163"/>
        <item x="164"/>
        <item x="166"/>
        <item x="167"/>
        <item x="171"/>
        <item x="172"/>
        <item x="174"/>
        <item x="176"/>
        <item x="177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Page" compact="0" outline="0" showAll="0" defaultSubtotal="0">
      <items count="2">
        <item x="1"/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Page" compact="0" outline="0" showAll="0" defaultSubtotal="0">
      <items count="4">
        <item x="1"/>
        <item x="2"/>
        <item x="3"/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3">
        <item x="1"/>
        <item x="0"/>
        <item x="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9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5">
    <field x="11"/>
    <field x="37"/>
    <field x="0"/>
    <field x="5"/>
    <field x="4"/>
  </rowFields>
  <rowItems count="20">
    <i>
      <x/>
      <x v="56"/>
      <x v="199"/>
      <x v="178"/>
      <x v="150"/>
    </i>
    <i r="1">
      <x v="125"/>
      <x v="214"/>
      <x v="190"/>
      <x v="159"/>
    </i>
    <i r="1">
      <x v="126"/>
      <x v="215"/>
      <x v="191"/>
      <x v="160"/>
    </i>
    <i r="1">
      <x v="130"/>
      <x v="218"/>
      <x v="194"/>
      <x v="162"/>
    </i>
    <i r="1">
      <x v="133"/>
      <x v="220"/>
      <x v="196"/>
      <x v="164"/>
    </i>
    <i r="1">
      <x v="144"/>
      <x v="226"/>
      <x v="202"/>
      <x v="168"/>
    </i>
    <i r="1">
      <x v="169"/>
      <x v="233"/>
      <x v="207"/>
      <x v="175"/>
    </i>
    <i r="1">
      <x v="170"/>
      <x v="234"/>
      <x v="208"/>
      <x v="176"/>
    </i>
    <i r="1">
      <x v="174"/>
      <x v="237"/>
      <x v="211"/>
      <x v="178"/>
    </i>
    <i r="1">
      <x v="182"/>
      <x v="241"/>
      <x v="215"/>
      <x v="181"/>
    </i>
    <i>
      <x v="1"/>
      <x v="46"/>
      <x v="51"/>
      <x v="22"/>
      <x v="97"/>
    </i>
    <i r="1">
      <x v="140"/>
      <x v="223"/>
      <x v="199"/>
      <x v="95"/>
    </i>
    <i r="1">
      <x v="147"/>
      <x v="227"/>
      <x v="169"/>
      <x v="169"/>
    </i>
    <i r="1">
      <x v="153"/>
      <x v="174"/>
      <x v="116"/>
      <x v="90"/>
    </i>
    <i r="1">
      <x v="189"/>
      <x v="244"/>
      <x v="217"/>
      <x v="184"/>
    </i>
    <i r="1">
      <x v="195"/>
      <x v="247"/>
      <x v="220"/>
      <x v="186"/>
    </i>
    <i>
      <x v="2"/>
      <x v="111"/>
      <x v="95"/>
      <x v="110"/>
      <x v="136"/>
    </i>
    <i r="1">
      <x v="163"/>
      <x v="179"/>
      <x v="40"/>
      <x v="35"/>
    </i>
    <i r="1">
      <x v="186"/>
      <x v="64"/>
      <x v="144"/>
      <x v="118"/>
    </i>
    <i t="grand">
      <x/>
    </i>
  </rowItems>
  <colItems count="1">
    <i/>
  </colItems>
  <pageFields count="2">
    <pageField fld="6" item="1" hier="-1"/>
    <pageField fld="10" item="2" hier="-1"/>
  </pageFields>
  <dataFields count="1">
    <dataField name="Soma de GROSS" fld="16" baseField="0" baseItem="0"/>
  </dataFields>
  <formats count="6">
    <format dxfId="52">
      <pivotArea field="37" type="button" dataOnly="0" labelOnly="1" outline="0" axis="axisRow" fieldPosition="1"/>
    </format>
    <format dxfId="51">
      <pivotArea field="11" type="button" dataOnly="0" labelOnly="1" outline="0" axis="axisRow" fieldPosition="0"/>
    </format>
    <format dxfId="50">
      <pivotArea field="37" type="button" dataOnly="0" labelOnly="1" outline="0" axis="axisRow" fieldPosition="1"/>
    </format>
    <format dxfId="49">
      <pivotArea field="0" type="button" dataOnly="0" labelOnly="1" outline="0" axis="axisRow" fieldPosition="2"/>
    </format>
    <format dxfId="48">
      <pivotArea field="5" type="button" dataOnly="0" labelOnly="1" outline="0" axis="axisRow" fieldPosition="3"/>
    </format>
    <format dxfId="47">
      <pivotArea field="4" type="button" dataOnly="0" labelOnly="1" outline="0" axis="axisRow" fieldPosition="4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7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ABB081F-2DA8-40D4-AF86-76012B58EED8}" name="Tabela dinâmica1" cacheId="1" applyNumberFormats="0" applyBorderFormats="0" applyFontFormats="0" applyPatternFormats="0" applyAlignmentFormats="0" applyWidthHeightFormats="1" dataCaption="Valores" updatedVersion="7" minRefreshableVersion="3" showDrill="0" useAutoFormatting="1" itemPrintTitles="1" createdVersion="7" indent="0" compact="0" compactData="0" multipleFieldFilters="0">
  <location ref="A8:F34" firstHeaderRow="1" firstDataRow="1" firstDataCol="5" rowPageCount="2" colPageCount="1"/>
  <pivotFields count="41">
    <pivotField axis="axisRow" compact="0" outline="0" showAll="0" defaultSubtotal="0">
      <items count="249">
        <item x="116"/>
        <item x="95"/>
        <item x="65"/>
        <item x="108"/>
        <item x="69"/>
        <item x="75"/>
        <item x="157"/>
        <item x="4"/>
        <item m="1" x="212"/>
        <item x="118"/>
        <item m="1" x="241"/>
        <item x="134"/>
        <item m="1" x="220"/>
        <item x="177"/>
        <item x="10"/>
        <item x="16"/>
        <item x="19"/>
        <item x="33"/>
        <item x="73"/>
        <item x="5"/>
        <item x="155"/>
        <item x="114"/>
        <item x="123"/>
        <item x="104"/>
        <item x="190"/>
        <item x="17"/>
        <item m="1" x="225"/>
        <item x="14"/>
        <item x="185"/>
        <item m="1" x="204"/>
        <item x="112"/>
        <item x="99"/>
        <item m="1" x="202"/>
        <item m="1" x="207"/>
        <item x="23"/>
        <item x="109"/>
        <item x="2"/>
        <item x="42"/>
        <item m="1" x="209"/>
        <item x="71"/>
        <item x="100"/>
        <item x="9"/>
        <item x="161"/>
        <item x="82"/>
        <item m="1" x="228"/>
        <item x="172"/>
        <item m="1" x="234"/>
        <item m="1" x="236"/>
        <item x="103"/>
        <item x="93"/>
        <item x="15"/>
        <item x="46"/>
        <item x="50"/>
        <item m="1" x="230"/>
        <item x="27"/>
        <item x="180"/>
        <item x="160"/>
        <item x="25"/>
        <item x="67"/>
        <item x="52"/>
        <item m="1" x="242"/>
        <item x="148"/>
        <item x="159"/>
        <item m="1" x="200"/>
        <item x="186"/>
        <item x="43"/>
        <item m="1" x="229"/>
        <item x="84"/>
        <item x="92"/>
        <item x="13"/>
        <item x="98"/>
        <item m="1" x="248"/>
        <item m="1" x="203"/>
        <item x="49"/>
        <item x="70"/>
        <item x="106"/>
        <item m="1" x="231"/>
        <item m="1" x="213"/>
        <item x="85"/>
        <item x="167"/>
        <item x="162"/>
        <item x="132"/>
        <item m="1" x="243"/>
        <item m="1" x="245"/>
        <item x="53"/>
        <item m="1" x="197"/>
        <item x="29"/>
        <item x="151"/>
        <item x="62"/>
        <item x="11"/>
        <item x="34"/>
        <item x="97"/>
        <item m="1" x="198"/>
        <item x="142"/>
        <item x="150"/>
        <item x="111"/>
        <item x="87"/>
        <item m="1" x="232"/>
        <item x="72"/>
        <item x="22"/>
        <item m="1" x="247"/>
        <item x="187"/>
        <item m="1" x="199"/>
        <item x="45"/>
        <item x="80"/>
        <item m="1" x="246"/>
        <item x="18"/>
        <item m="1" x="239"/>
        <item x="30"/>
        <item m="1" x="221"/>
        <item x="152"/>
        <item x="128"/>
        <item x="44"/>
        <item x="115"/>
        <item x="176"/>
        <item x="60"/>
        <item x="47"/>
        <item x="154"/>
        <item x="105"/>
        <item x="37"/>
        <item x="76"/>
        <item x="135"/>
        <item x="166"/>
        <item x="121"/>
        <item x="66"/>
        <item x="38"/>
        <item m="1" x="237"/>
        <item x="124"/>
        <item x="156"/>
        <item m="1" x="217"/>
        <item m="1" x="222"/>
        <item x="136"/>
        <item x="102"/>
        <item x="120"/>
        <item x="74"/>
        <item m="1" x="206"/>
        <item x="31"/>
        <item x="7"/>
        <item x="119"/>
        <item x="78"/>
        <item x="20"/>
        <item m="1" x="240"/>
        <item x="90"/>
        <item x="36"/>
        <item m="1" x="215"/>
        <item x="41"/>
        <item x="61"/>
        <item m="1" x="244"/>
        <item x="1"/>
        <item m="1" x="216"/>
        <item m="1" x="219"/>
        <item x="59"/>
        <item m="1" x="223"/>
        <item m="1" x="227"/>
        <item x="107"/>
        <item x="145"/>
        <item x="12"/>
        <item x="48"/>
        <item x="83"/>
        <item x="192"/>
        <item x="194"/>
        <item x="89"/>
        <item x="137"/>
        <item x="63"/>
        <item m="1" x="233"/>
        <item x="68"/>
        <item m="1" x="238"/>
        <item m="1" x="201"/>
        <item x="40"/>
        <item m="1" x="214"/>
        <item m="1" x="235"/>
        <item x="21"/>
        <item m="1" x="205"/>
        <item m="1" x="210"/>
        <item x="153"/>
        <item x="175"/>
        <item x="0"/>
        <item x="8"/>
        <item m="1" x="211"/>
        <item x="163"/>
        <item x="146"/>
        <item m="1" x="208"/>
        <item m="1" x="218"/>
        <item x="88"/>
        <item m="1" x="224"/>
        <item x="28"/>
        <item x="183"/>
        <item x="24"/>
        <item x="110"/>
        <item m="1" x="226"/>
        <item x="3"/>
        <item x="6"/>
        <item x="26"/>
        <item x="32"/>
        <item x="35"/>
        <item x="39"/>
        <item x="51"/>
        <item x="54"/>
        <item x="55"/>
        <item x="56"/>
        <item x="57"/>
        <item x="58"/>
        <item x="64"/>
        <item x="77"/>
        <item x="79"/>
        <item x="81"/>
        <item x="86"/>
        <item x="91"/>
        <item x="94"/>
        <item x="96"/>
        <item x="101"/>
        <item x="113"/>
        <item x="117"/>
        <item x="122"/>
        <item x="125"/>
        <item x="126"/>
        <item x="127"/>
        <item x="129"/>
        <item x="130"/>
        <item x="131"/>
        <item x="133"/>
        <item x="138"/>
        <item x="139"/>
        <item x="140"/>
        <item x="141"/>
        <item x="143"/>
        <item x="144"/>
        <item x="147"/>
        <item x="149"/>
        <item x="158"/>
        <item x="164"/>
        <item x="165"/>
        <item x="168"/>
        <item x="169"/>
        <item x="170"/>
        <item x="171"/>
        <item x="173"/>
        <item x="174"/>
        <item x="178"/>
        <item x="179"/>
        <item x="181"/>
        <item x="182"/>
        <item x="184"/>
        <item x="188"/>
        <item x="189"/>
        <item x="191"/>
        <item x="193"/>
        <item x="195"/>
        <item x="19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88">
        <item x="125"/>
        <item x="92"/>
        <item x="5"/>
        <item m="1" x="171"/>
        <item m="1" x="172"/>
        <item x="40"/>
        <item m="1" x="184"/>
        <item x="18"/>
        <item x="32"/>
        <item x="85"/>
        <item m="1" x="162"/>
        <item x="150"/>
        <item x="24"/>
        <item m="1" x="158"/>
        <item m="1" x="159"/>
        <item x="47"/>
        <item m="1" x="177"/>
        <item x="12"/>
        <item x="59"/>
        <item x="66"/>
        <item x="89"/>
        <item m="1" x="175"/>
        <item m="1" x="155"/>
        <item m="1" x="174"/>
        <item x="135"/>
        <item x="8"/>
        <item m="1" x="166"/>
        <item x="15"/>
        <item x="106"/>
        <item x="101"/>
        <item x="88"/>
        <item m="1" x="163"/>
        <item x="91"/>
        <item x="4"/>
        <item x="133"/>
        <item x="126"/>
        <item m="1" x="181"/>
        <item x="51"/>
        <item x="60"/>
        <item x="146"/>
        <item x="35"/>
        <item x="23"/>
        <item x="71"/>
        <item x="111"/>
        <item x="7"/>
        <item x="9"/>
        <item x="80"/>
        <item x="16"/>
        <item x="63"/>
        <item x="55"/>
        <item m="1" x="185"/>
        <item x="124"/>
        <item x="53"/>
        <item m="1" x="169"/>
        <item x="2"/>
        <item x="100"/>
        <item m="1" x="165"/>
        <item x="122"/>
        <item m="1" x="164"/>
        <item x="117"/>
        <item x="79"/>
        <item m="1" x="182"/>
        <item m="1" x="173"/>
        <item x="31"/>
        <item x="20"/>
        <item x="61"/>
        <item x="68"/>
        <item x="34"/>
        <item m="1" x="179"/>
        <item x="90"/>
        <item x="62"/>
        <item x="142"/>
        <item x="57"/>
        <item x="43"/>
        <item x="67"/>
        <item x="81"/>
        <item x="109"/>
        <item x="75"/>
        <item m="1" x="186"/>
        <item x="95"/>
        <item x="13"/>
        <item m="1" x="187"/>
        <item x="99"/>
        <item x="118"/>
        <item x="38"/>
        <item x="28"/>
        <item m="1" x="178"/>
        <item x="14"/>
        <item m="1" x="157"/>
        <item x="21"/>
        <item x="121"/>
        <item x="102"/>
        <item x="27"/>
        <item x="69"/>
        <item x="76"/>
        <item x="96"/>
        <item x="36"/>
        <item x="42"/>
        <item m="1" x="160"/>
        <item m="1" x="168"/>
        <item x="139"/>
        <item x="149"/>
        <item x="83"/>
        <item x="11"/>
        <item x="73"/>
        <item x="98"/>
        <item x="45"/>
        <item x="137"/>
        <item x="86"/>
        <item x="136"/>
        <item x="29"/>
        <item x="41"/>
        <item x="72"/>
        <item x="78"/>
        <item x="44"/>
        <item x="64"/>
        <item m="1" x="183"/>
        <item m="1" x="170"/>
        <item x="145"/>
        <item m="1" x="156"/>
        <item m="1" x="154"/>
        <item x="46"/>
        <item x="22"/>
        <item x="26"/>
        <item m="1" x="167"/>
        <item x="54"/>
        <item m="1" x="180"/>
        <item x="74"/>
        <item x="65"/>
        <item x="144"/>
        <item x="87"/>
        <item x="17"/>
        <item m="1" x="161"/>
        <item x="10"/>
        <item x="19"/>
        <item x="112"/>
        <item x="93"/>
        <item x="56"/>
        <item x="0"/>
        <item m="1" x="176"/>
        <item x="1"/>
        <item x="3"/>
        <item x="6"/>
        <item x="25"/>
        <item x="30"/>
        <item x="33"/>
        <item x="37"/>
        <item x="39"/>
        <item x="48"/>
        <item x="49"/>
        <item x="50"/>
        <item x="52"/>
        <item x="58"/>
        <item x="70"/>
        <item x="77"/>
        <item x="82"/>
        <item x="84"/>
        <item x="94"/>
        <item x="97"/>
        <item x="103"/>
        <item x="104"/>
        <item x="105"/>
        <item x="107"/>
        <item x="108"/>
        <item x="110"/>
        <item x="113"/>
        <item x="114"/>
        <item x="115"/>
        <item x="116"/>
        <item x="119"/>
        <item x="120"/>
        <item x="123"/>
        <item x="127"/>
        <item x="128"/>
        <item x="129"/>
        <item x="130"/>
        <item x="131"/>
        <item x="132"/>
        <item x="134"/>
        <item x="138"/>
        <item x="140"/>
        <item x="141"/>
        <item x="143"/>
        <item x="147"/>
        <item x="148"/>
        <item x="151"/>
        <item x="152"/>
        <item x="153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221">
        <item x="175"/>
        <item m="1" x="179"/>
        <item x="0"/>
        <item m="1" x="217"/>
        <item x="71"/>
        <item x="21"/>
        <item m="1" x="218"/>
        <item x="11"/>
        <item m="1" x="192"/>
        <item m="1" x="203"/>
        <item x="62"/>
        <item x="15"/>
        <item x="117"/>
        <item x="173"/>
        <item x="85"/>
        <item m="1" x="185"/>
        <item x="53"/>
        <item x="113"/>
        <item x="137"/>
        <item m="1" x="180"/>
        <item m="1" x="196"/>
        <item x="72"/>
        <item x="46"/>
        <item x="129"/>
        <item m="1" x="183"/>
        <item m="1" x="202"/>
        <item x="102"/>
        <item x="49"/>
        <item m="1" x="205"/>
        <item x="147"/>
        <item x="30"/>
        <item x="118"/>
        <item m="1" x="178"/>
        <item x="65"/>
        <item x="88"/>
        <item m="1" x="188"/>
        <item x="4"/>
        <item m="1" x="213"/>
        <item x="95"/>
        <item x="17"/>
        <item x="39"/>
        <item x="106"/>
        <item x="157"/>
        <item x="18"/>
        <item m="1" x="209"/>
        <item x="148"/>
        <item m="1" x="200"/>
        <item m="1" x="191"/>
        <item m="1" x="204"/>
        <item m="1" x="206"/>
        <item x="8"/>
        <item x="42"/>
        <item x="32"/>
        <item x="34"/>
        <item x="12"/>
        <item m="1" x="215"/>
        <item x="69"/>
        <item x="101"/>
        <item x="105"/>
        <item x="134"/>
        <item x="93"/>
        <item x="122"/>
        <item x="94"/>
        <item x="144"/>
        <item m="1" x="199"/>
        <item x="68"/>
        <item x="96"/>
        <item x="7"/>
        <item m="1" x="195"/>
        <item x="13"/>
        <item x="16"/>
        <item x="50"/>
        <item x="70"/>
        <item m="1" x="211"/>
        <item x="82"/>
        <item x="60"/>
        <item x="3"/>
        <item m="1" x="216"/>
        <item x="152"/>
        <item x="61"/>
        <item x="139"/>
        <item x="112"/>
        <item x="162"/>
        <item x="5"/>
        <item x="48"/>
        <item x="83"/>
        <item x="138"/>
        <item x="99"/>
        <item m="1" x="193"/>
        <item x="41"/>
        <item m="1" x="208"/>
        <item x="47"/>
        <item m="1" x="219"/>
        <item x="38"/>
        <item x="67"/>
        <item x="55"/>
        <item x="59"/>
        <item x="149"/>
        <item x="161"/>
        <item x="20"/>
        <item x="9"/>
        <item x="142"/>
        <item m="1" x="207"/>
        <item x="24"/>
        <item m="1" x="186"/>
        <item x="160"/>
        <item m="1" x="214"/>
        <item m="1" x="184"/>
        <item m="1" x="210"/>
        <item m="1" x="212"/>
        <item x="57"/>
        <item x="108"/>
        <item m="1" x="189"/>
        <item x="126"/>
        <item x="27"/>
        <item x="29"/>
        <item x="143"/>
        <item x="109"/>
        <item x="14"/>
        <item x="98"/>
        <item x="165"/>
        <item x="37"/>
        <item x="44"/>
        <item m="1" x="190"/>
        <item m="1" x="194"/>
        <item x="114"/>
        <item m="1" x="181"/>
        <item x="91"/>
        <item x="31"/>
        <item x="52"/>
        <item x="86"/>
        <item x="81"/>
        <item x="141"/>
        <item x="28"/>
        <item x="110"/>
        <item x="97"/>
        <item m="1" x="198"/>
        <item m="1" x="220"/>
        <item x="23"/>
        <item m="1" x="197"/>
        <item x="170"/>
        <item x="45"/>
        <item x="2"/>
        <item x="43"/>
        <item x="169"/>
        <item x="90"/>
        <item m="1" x="182"/>
        <item x="74"/>
        <item x="145"/>
        <item x="66"/>
        <item m="1" x="187"/>
        <item x="80"/>
        <item x="78"/>
        <item x="33"/>
        <item x="153"/>
        <item x="19"/>
        <item x="104"/>
        <item x="40"/>
        <item x="36"/>
        <item x="115"/>
        <item x="22"/>
        <item x="76"/>
        <item x="25"/>
        <item x="64"/>
        <item m="1" x="201"/>
        <item x="100"/>
        <item x="103"/>
        <item x="10"/>
        <item x="128"/>
        <item x="73"/>
        <item x="87"/>
        <item x="168"/>
        <item x="1"/>
        <item x="6"/>
        <item x="26"/>
        <item x="35"/>
        <item x="51"/>
        <item x="54"/>
        <item x="56"/>
        <item x="58"/>
        <item x="63"/>
        <item x="75"/>
        <item x="77"/>
        <item x="79"/>
        <item x="84"/>
        <item x="89"/>
        <item x="92"/>
        <item x="107"/>
        <item x="111"/>
        <item x="116"/>
        <item x="119"/>
        <item x="120"/>
        <item x="121"/>
        <item x="123"/>
        <item x="124"/>
        <item x="125"/>
        <item x="127"/>
        <item x="130"/>
        <item x="131"/>
        <item x="132"/>
        <item x="133"/>
        <item x="135"/>
        <item x="136"/>
        <item x="140"/>
        <item x="146"/>
        <item x="150"/>
        <item x="151"/>
        <item x="154"/>
        <item x="155"/>
        <item x="156"/>
        <item x="158"/>
        <item x="159"/>
        <item x="163"/>
        <item x="164"/>
        <item x="166"/>
        <item x="167"/>
        <item x="171"/>
        <item x="172"/>
        <item x="174"/>
        <item x="176"/>
        <item x="177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Page" compact="0" outline="0" showAll="0" defaultSubtotal="0">
      <items count="2">
        <item x="1"/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Page" compact="0" outline="0" showAll="0" defaultSubtotal="0">
      <items count="4">
        <item x="1"/>
        <item x="2"/>
        <item x="3"/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3">
        <item x="1"/>
        <item x="0"/>
        <item x="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9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5">
    <field x="11"/>
    <field x="37"/>
    <field x="0"/>
    <field x="5"/>
    <field x="4"/>
  </rowFields>
  <rowItems count="26">
    <i>
      <x/>
      <x v="1"/>
      <x v="148"/>
      <x v="172"/>
      <x v="140"/>
    </i>
    <i r="1">
      <x v="5"/>
      <x v="19"/>
      <x v="83"/>
      <x v="2"/>
    </i>
    <i r="1">
      <x v="6"/>
      <x v="191"/>
      <x v="173"/>
      <x v="142"/>
    </i>
    <i r="1">
      <x v="7"/>
      <x v="137"/>
      <x v="67"/>
      <x v="44"/>
    </i>
    <i r="1">
      <x v="13"/>
      <x v="69"/>
      <x v="69"/>
      <x v="80"/>
    </i>
    <i r="1">
      <x v="14"/>
      <x v="27"/>
      <x v="118"/>
      <x v="87"/>
    </i>
    <i r="1">
      <x v="15"/>
      <x v="50"/>
      <x v="11"/>
      <x v="27"/>
    </i>
    <i r="1">
      <x v="22"/>
      <x v="99"/>
      <x v="160"/>
      <x v="89"/>
    </i>
    <i r="1">
      <x v="24"/>
      <x v="187"/>
      <x v="103"/>
      <x v="41"/>
    </i>
    <i r="1">
      <x v="29"/>
      <x v="86"/>
      <x v="115"/>
      <x v="85"/>
    </i>
    <i r="1">
      <x v="31"/>
      <x v="136"/>
      <x v="128"/>
      <x v="110"/>
    </i>
    <i r="1">
      <x v="34"/>
      <x v="90"/>
      <x v="53"/>
      <x v="8"/>
    </i>
    <i r="1">
      <x v="36"/>
      <x v="143"/>
      <x v="158"/>
      <x v="67"/>
    </i>
    <i r="1">
      <x v="37"/>
      <x v="119"/>
      <x v="121"/>
      <x v="40"/>
    </i>
    <i r="1">
      <x v="66"/>
      <x v="124"/>
      <x v="33"/>
      <x v="38"/>
    </i>
    <i r="1">
      <x v="81"/>
      <x v="205"/>
      <x v="183"/>
      <x v="112"/>
    </i>
    <i>
      <x v="1"/>
      <x/>
      <x v="176"/>
      <x v="2"/>
      <x v="138"/>
    </i>
    <i r="1">
      <x v="10"/>
      <x v="14"/>
      <x v="167"/>
      <x v="133"/>
    </i>
    <i r="1">
      <x v="17"/>
      <x v="25"/>
      <x v="39"/>
      <x v="131"/>
    </i>
    <i r="1">
      <x v="23"/>
      <x v="34"/>
      <x v="138"/>
      <x v="122"/>
    </i>
    <i r="1">
      <x v="28"/>
      <x v="185"/>
      <x v="133"/>
      <x v="92"/>
    </i>
    <i r="1">
      <x v="42"/>
      <x v="37"/>
      <x v="51"/>
      <x v="54"/>
    </i>
    <i r="1">
      <x v="55"/>
      <x v="198"/>
      <x v="95"/>
      <x v="149"/>
    </i>
    <i>
      <x v="2"/>
      <x v="33"/>
      <x v="17"/>
      <x v="153"/>
      <x v="63"/>
    </i>
    <i r="1">
      <x v="104"/>
      <x v="23"/>
      <x v="165"/>
      <x v="128"/>
    </i>
    <i t="grand">
      <x/>
    </i>
  </rowItems>
  <colItems count="1">
    <i/>
  </colItems>
  <pageFields count="2">
    <pageField fld="6" item="1" hier="-1"/>
    <pageField fld="10" item="3" hier="-1"/>
  </pageFields>
  <dataFields count="1">
    <dataField name="Soma de GROSS" fld="16" baseField="0" baseItem="0"/>
  </dataFields>
  <formats count="6">
    <format dxfId="58">
      <pivotArea field="37" type="button" dataOnly="0" labelOnly="1" outline="0" axis="axisRow" fieldPosition="1"/>
    </format>
    <format dxfId="57">
      <pivotArea field="11" type="button" dataOnly="0" labelOnly="1" outline="0" axis="axisRow" fieldPosition="0"/>
    </format>
    <format dxfId="56">
      <pivotArea field="37" type="button" dataOnly="0" labelOnly="1" outline="0" axis="axisRow" fieldPosition="1"/>
    </format>
    <format dxfId="55">
      <pivotArea field="0" type="button" dataOnly="0" labelOnly="1" outline="0" axis="axisRow" fieldPosition="2"/>
    </format>
    <format dxfId="54">
      <pivotArea field="5" type="button" dataOnly="0" labelOnly="1" outline="0" axis="axisRow" fieldPosition="3"/>
    </format>
    <format dxfId="53">
      <pivotArea field="4" type="button" dataOnly="0" labelOnly="1" outline="0" axis="axisRow" fieldPosition="4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8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ED5ED44-6D4E-4D54-ABDA-3C9BE5974FF3}" name="Tabela dinâmica3" cacheId="1" applyNumberFormats="0" applyBorderFormats="0" applyFontFormats="0" applyPatternFormats="0" applyAlignmentFormats="0" applyWidthHeightFormats="1" dataCaption="Valores" updatedVersion="7" minRefreshableVersion="3" showDrill="0" useAutoFormatting="1" itemPrintTitles="1" createdVersion="7" indent="0" compact="0" compactData="0" multipleFieldFilters="0">
  <location ref="H8:M41" firstHeaderRow="1" firstDataRow="1" firstDataCol="5" rowPageCount="2" colPageCount="1"/>
  <pivotFields count="41">
    <pivotField axis="axisRow" compact="0" outline="0" showAll="0" defaultSubtotal="0">
      <items count="249">
        <item x="116"/>
        <item x="95"/>
        <item x="65"/>
        <item x="108"/>
        <item x="69"/>
        <item x="75"/>
        <item x="157"/>
        <item x="4"/>
        <item m="1" x="212"/>
        <item x="118"/>
        <item m="1" x="241"/>
        <item x="134"/>
        <item m="1" x="220"/>
        <item x="177"/>
        <item x="10"/>
        <item x="16"/>
        <item x="19"/>
        <item x="33"/>
        <item x="73"/>
        <item x="5"/>
        <item x="155"/>
        <item x="114"/>
        <item x="123"/>
        <item x="104"/>
        <item x="190"/>
        <item x="17"/>
        <item m="1" x="225"/>
        <item x="14"/>
        <item x="185"/>
        <item m="1" x="204"/>
        <item x="112"/>
        <item x="99"/>
        <item m="1" x="202"/>
        <item m="1" x="207"/>
        <item x="23"/>
        <item x="109"/>
        <item x="2"/>
        <item x="42"/>
        <item m="1" x="209"/>
        <item x="71"/>
        <item x="100"/>
        <item x="9"/>
        <item x="161"/>
        <item x="82"/>
        <item m="1" x="228"/>
        <item x="172"/>
        <item m="1" x="234"/>
        <item m="1" x="236"/>
        <item x="103"/>
        <item x="93"/>
        <item x="15"/>
        <item x="46"/>
        <item x="50"/>
        <item m="1" x="230"/>
        <item x="27"/>
        <item x="180"/>
        <item x="160"/>
        <item x="25"/>
        <item x="67"/>
        <item x="52"/>
        <item m="1" x="242"/>
        <item x="148"/>
        <item x="159"/>
        <item m="1" x="200"/>
        <item x="186"/>
        <item x="43"/>
        <item m="1" x="229"/>
        <item x="84"/>
        <item x="92"/>
        <item x="13"/>
        <item x="98"/>
        <item m="1" x="248"/>
        <item m="1" x="203"/>
        <item x="49"/>
        <item x="70"/>
        <item x="106"/>
        <item m="1" x="231"/>
        <item m="1" x="213"/>
        <item x="85"/>
        <item x="167"/>
        <item x="162"/>
        <item x="132"/>
        <item m="1" x="243"/>
        <item m="1" x="245"/>
        <item x="53"/>
        <item m="1" x="197"/>
        <item x="29"/>
        <item x="151"/>
        <item x="62"/>
        <item x="11"/>
        <item x="34"/>
        <item x="97"/>
        <item m="1" x="198"/>
        <item x="142"/>
        <item x="150"/>
        <item x="111"/>
        <item x="87"/>
        <item m="1" x="232"/>
        <item x="72"/>
        <item x="22"/>
        <item m="1" x="247"/>
        <item x="187"/>
        <item m="1" x="199"/>
        <item x="45"/>
        <item x="80"/>
        <item m="1" x="246"/>
        <item x="18"/>
        <item m="1" x="239"/>
        <item x="30"/>
        <item m="1" x="221"/>
        <item x="152"/>
        <item x="128"/>
        <item x="44"/>
        <item x="115"/>
        <item x="176"/>
        <item x="60"/>
        <item x="47"/>
        <item x="154"/>
        <item x="105"/>
        <item x="37"/>
        <item x="76"/>
        <item x="135"/>
        <item x="166"/>
        <item x="121"/>
        <item x="66"/>
        <item x="38"/>
        <item m="1" x="237"/>
        <item x="124"/>
        <item x="156"/>
        <item m="1" x="217"/>
        <item m="1" x="222"/>
        <item x="136"/>
        <item x="102"/>
        <item x="120"/>
        <item x="74"/>
        <item m="1" x="206"/>
        <item x="31"/>
        <item x="7"/>
        <item x="119"/>
        <item x="78"/>
        <item x="20"/>
        <item m="1" x="240"/>
        <item x="90"/>
        <item x="36"/>
        <item m="1" x="215"/>
        <item x="41"/>
        <item x="61"/>
        <item m="1" x="244"/>
        <item x="1"/>
        <item m="1" x="216"/>
        <item m="1" x="219"/>
        <item x="59"/>
        <item m="1" x="223"/>
        <item m="1" x="227"/>
        <item x="107"/>
        <item x="145"/>
        <item x="12"/>
        <item x="48"/>
        <item x="83"/>
        <item x="192"/>
        <item x="194"/>
        <item x="89"/>
        <item x="137"/>
        <item x="63"/>
        <item m="1" x="233"/>
        <item x="68"/>
        <item m="1" x="238"/>
        <item m="1" x="201"/>
        <item x="40"/>
        <item m="1" x="214"/>
        <item m="1" x="235"/>
        <item x="21"/>
        <item m="1" x="205"/>
        <item m="1" x="210"/>
        <item x="153"/>
        <item x="175"/>
        <item x="0"/>
        <item x="8"/>
        <item m="1" x="211"/>
        <item x="163"/>
        <item x="146"/>
        <item m="1" x="208"/>
        <item m="1" x="218"/>
        <item x="88"/>
        <item m="1" x="224"/>
        <item x="28"/>
        <item x="183"/>
        <item x="24"/>
        <item x="110"/>
        <item m="1" x="226"/>
        <item x="3"/>
        <item x="6"/>
        <item x="26"/>
        <item x="32"/>
        <item x="35"/>
        <item x="39"/>
        <item x="51"/>
        <item x="54"/>
        <item x="55"/>
        <item x="56"/>
        <item x="57"/>
        <item x="58"/>
        <item x="64"/>
        <item x="77"/>
        <item x="79"/>
        <item x="81"/>
        <item x="86"/>
        <item x="91"/>
        <item x="94"/>
        <item x="96"/>
        <item x="101"/>
        <item x="113"/>
        <item x="117"/>
        <item x="122"/>
        <item x="125"/>
        <item x="126"/>
        <item x="127"/>
        <item x="129"/>
        <item x="130"/>
        <item x="131"/>
        <item x="133"/>
        <item x="138"/>
        <item x="139"/>
        <item x="140"/>
        <item x="141"/>
        <item x="143"/>
        <item x="144"/>
        <item x="147"/>
        <item x="149"/>
        <item x="158"/>
        <item x="164"/>
        <item x="165"/>
        <item x="168"/>
        <item x="169"/>
        <item x="170"/>
        <item x="171"/>
        <item x="173"/>
        <item x="174"/>
        <item x="178"/>
        <item x="179"/>
        <item x="181"/>
        <item x="182"/>
        <item x="184"/>
        <item x="188"/>
        <item x="189"/>
        <item x="191"/>
        <item x="193"/>
        <item x="195"/>
        <item x="19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88">
        <item x="125"/>
        <item x="92"/>
        <item x="5"/>
        <item m="1" x="171"/>
        <item m="1" x="172"/>
        <item x="40"/>
        <item m="1" x="184"/>
        <item x="18"/>
        <item x="32"/>
        <item x="85"/>
        <item m="1" x="162"/>
        <item x="150"/>
        <item x="24"/>
        <item m="1" x="158"/>
        <item m="1" x="159"/>
        <item x="47"/>
        <item m="1" x="177"/>
        <item x="12"/>
        <item x="59"/>
        <item x="66"/>
        <item x="89"/>
        <item m="1" x="175"/>
        <item m="1" x="155"/>
        <item m="1" x="174"/>
        <item x="135"/>
        <item x="8"/>
        <item m="1" x="166"/>
        <item x="15"/>
        <item x="106"/>
        <item x="101"/>
        <item x="88"/>
        <item m="1" x="163"/>
        <item x="91"/>
        <item x="4"/>
        <item x="133"/>
        <item x="126"/>
        <item m="1" x="181"/>
        <item x="51"/>
        <item x="60"/>
        <item x="146"/>
        <item x="35"/>
        <item x="23"/>
        <item x="71"/>
        <item x="111"/>
        <item x="7"/>
        <item x="9"/>
        <item x="80"/>
        <item x="16"/>
        <item x="63"/>
        <item x="55"/>
        <item m="1" x="185"/>
        <item x="124"/>
        <item x="53"/>
        <item m="1" x="169"/>
        <item x="2"/>
        <item x="100"/>
        <item m="1" x="165"/>
        <item x="122"/>
        <item m="1" x="164"/>
        <item x="117"/>
        <item x="79"/>
        <item m="1" x="182"/>
        <item m="1" x="173"/>
        <item x="31"/>
        <item x="20"/>
        <item x="61"/>
        <item x="68"/>
        <item x="34"/>
        <item m="1" x="179"/>
        <item x="90"/>
        <item x="62"/>
        <item x="142"/>
        <item x="57"/>
        <item x="43"/>
        <item x="67"/>
        <item x="81"/>
        <item x="109"/>
        <item x="75"/>
        <item m="1" x="186"/>
        <item x="95"/>
        <item x="13"/>
        <item m="1" x="187"/>
        <item x="99"/>
        <item x="118"/>
        <item x="38"/>
        <item x="28"/>
        <item m="1" x="178"/>
        <item x="14"/>
        <item m="1" x="157"/>
        <item x="21"/>
        <item x="121"/>
        <item x="102"/>
        <item x="27"/>
        <item x="69"/>
        <item x="76"/>
        <item x="96"/>
        <item x="36"/>
        <item x="42"/>
        <item m="1" x="160"/>
        <item m="1" x="168"/>
        <item x="139"/>
        <item x="149"/>
        <item x="83"/>
        <item x="11"/>
        <item x="73"/>
        <item x="98"/>
        <item x="45"/>
        <item x="137"/>
        <item x="86"/>
        <item x="136"/>
        <item x="29"/>
        <item x="41"/>
        <item x="72"/>
        <item x="78"/>
        <item x="44"/>
        <item x="64"/>
        <item m="1" x="183"/>
        <item m="1" x="170"/>
        <item x="145"/>
        <item m="1" x="156"/>
        <item m="1" x="154"/>
        <item x="46"/>
        <item x="22"/>
        <item x="26"/>
        <item m="1" x="167"/>
        <item x="54"/>
        <item m="1" x="180"/>
        <item x="74"/>
        <item x="65"/>
        <item x="144"/>
        <item x="87"/>
        <item x="17"/>
        <item m="1" x="161"/>
        <item x="10"/>
        <item x="19"/>
        <item x="112"/>
        <item x="93"/>
        <item x="56"/>
        <item x="0"/>
        <item m="1" x="176"/>
        <item x="1"/>
        <item x="3"/>
        <item x="6"/>
        <item x="25"/>
        <item x="30"/>
        <item x="33"/>
        <item x="37"/>
        <item x="39"/>
        <item x="48"/>
        <item x="49"/>
        <item x="50"/>
        <item x="52"/>
        <item x="58"/>
        <item x="70"/>
        <item x="77"/>
        <item x="82"/>
        <item x="84"/>
        <item x="94"/>
        <item x="97"/>
        <item x="103"/>
        <item x="104"/>
        <item x="105"/>
        <item x="107"/>
        <item x="108"/>
        <item x="110"/>
        <item x="113"/>
        <item x="114"/>
        <item x="115"/>
        <item x="116"/>
        <item x="119"/>
        <item x="120"/>
        <item x="123"/>
        <item x="127"/>
        <item x="128"/>
        <item x="129"/>
        <item x="130"/>
        <item x="131"/>
        <item x="132"/>
        <item x="134"/>
        <item x="138"/>
        <item x="140"/>
        <item x="141"/>
        <item x="143"/>
        <item x="147"/>
        <item x="148"/>
        <item x="151"/>
        <item x="152"/>
        <item x="153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221">
        <item x="175"/>
        <item m="1" x="179"/>
        <item x="0"/>
        <item m="1" x="217"/>
        <item x="71"/>
        <item x="21"/>
        <item m="1" x="218"/>
        <item x="11"/>
        <item m="1" x="192"/>
        <item m="1" x="203"/>
        <item x="62"/>
        <item x="15"/>
        <item x="117"/>
        <item x="173"/>
        <item x="85"/>
        <item m="1" x="185"/>
        <item x="53"/>
        <item x="113"/>
        <item x="137"/>
        <item m="1" x="180"/>
        <item m="1" x="196"/>
        <item x="72"/>
        <item x="46"/>
        <item x="129"/>
        <item m="1" x="183"/>
        <item m="1" x="202"/>
        <item x="102"/>
        <item x="49"/>
        <item m="1" x="205"/>
        <item x="147"/>
        <item x="30"/>
        <item x="118"/>
        <item m="1" x="178"/>
        <item x="65"/>
        <item x="88"/>
        <item m="1" x="188"/>
        <item x="4"/>
        <item m="1" x="213"/>
        <item x="95"/>
        <item x="17"/>
        <item x="39"/>
        <item x="106"/>
        <item x="157"/>
        <item x="18"/>
        <item m="1" x="209"/>
        <item x="148"/>
        <item m="1" x="200"/>
        <item m="1" x="191"/>
        <item m="1" x="204"/>
        <item m="1" x="206"/>
        <item x="8"/>
        <item x="42"/>
        <item x="32"/>
        <item x="34"/>
        <item x="12"/>
        <item m="1" x="215"/>
        <item x="69"/>
        <item x="101"/>
        <item x="105"/>
        <item x="134"/>
        <item x="93"/>
        <item x="122"/>
        <item x="94"/>
        <item x="144"/>
        <item m="1" x="199"/>
        <item x="68"/>
        <item x="96"/>
        <item x="7"/>
        <item m="1" x="195"/>
        <item x="13"/>
        <item x="16"/>
        <item x="50"/>
        <item x="70"/>
        <item m="1" x="211"/>
        <item x="82"/>
        <item x="60"/>
        <item x="3"/>
        <item m="1" x="216"/>
        <item x="152"/>
        <item x="61"/>
        <item x="139"/>
        <item x="112"/>
        <item x="162"/>
        <item x="5"/>
        <item x="48"/>
        <item x="83"/>
        <item x="138"/>
        <item x="99"/>
        <item m="1" x="193"/>
        <item x="41"/>
        <item m="1" x="208"/>
        <item x="47"/>
        <item m="1" x="219"/>
        <item x="38"/>
        <item x="67"/>
        <item x="55"/>
        <item x="59"/>
        <item x="149"/>
        <item x="161"/>
        <item x="20"/>
        <item x="9"/>
        <item x="142"/>
        <item m="1" x="207"/>
        <item x="24"/>
        <item m="1" x="186"/>
        <item x="160"/>
        <item m="1" x="214"/>
        <item m="1" x="184"/>
        <item m="1" x="210"/>
        <item m="1" x="212"/>
        <item x="57"/>
        <item x="108"/>
        <item m="1" x="189"/>
        <item x="126"/>
        <item x="27"/>
        <item x="29"/>
        <item x="143"/>
        <item x="109"/>
        <item x="14"/>
        <item x="98"/>
        <item x="165"/>
        <item x="37"/>
        <item x="44"/>
        <item m="1" x="190"/>
        <item m="1" x="194"/>
        <item x="114"/>
        <item m="1" x="181"/>
        <item x="91"/>
        <item x="31"/>
        <item x="52"/>
        <item x="86"/>
        <item x="81"/>
        <item x="141"/>
        <item x="28"/>
        <item x="110"/>
        <item x="97"/>
        <item m="1" x="198"/>
        <item m="1" x="220"/>
        <item x="23"/>
        <item m="1" x="197"/>
        <item x="170"/>
        <item x="45"/>
        <item x="2"/>
        <item x="43"/>
        <item x="169"/>
        <item x="90"/>
        <item m="1" x="182"/>
        <item x="74"/>
        <item x="145"/>
        <item x="66"/>
        <item m="1" x="187"/>
        <item x="80"/>
        <item x="78"/>
        <item x="33"/>
        <item x="153"/>
        <item x="19"/>
        <item x="104"/>
        <item x="40"/>
        <item x="36"/>
        <item x="115"/>
        <item x="22"/>
        <item x="76"/>
        <item x="25"/>
        <item x="64"/>
        <item m="1" x="201"/>
        <item x="100"/>
        <item x="103"/>
        <item x="10"/>
        <item x="128"/>
        <item x="73"/>
        <item x="87"/>
        <item x="168"/>
        <item x="1"/>
        <item x="6"/>
        <item x="26"/>
        <item x="35"/>
        <item x="51"/>
        <item x="54"/>
        <item x="56"/>
        <item x="58"/>
        <item x="63"/>
        <item x="75"/>
        <item x="77"/>
        <item x="79"/>
        <item x="84"/>
        <item x="89"/>
        <item x="92"/>
        <item x="107"/>
        <item x="111"/>
        <item x="116"/>
        <item x="119"/>
        <item x="120"/>
        <item x="121"/>
        <item x="123"/>
        <item x="124"/>
        <item x="125"/>
        <item x="127"/>
        <item x="130"/>
        <item x="131"/>
        <item x="132"/>
        <item x="133"/>
        <item x="135"/>
        <item x="136"/>
        <item x="140"/>
        <item x="146"/>
        <item x="150"/>
        <item x="151"/>
        <item x="154"/>
        <item x="155"/>
        <item x="156"/>
        <item x="158"/>
        <item x="159"/>
        <item x="163"/>
        <item x="164"/>
        <item x="166"/>
        <item x="167"/>
        <item x="171"/>
        <item x="172"/>
        <item x="174"/>
        <item x="176"/>
        <item x="177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Page" compact="0" outline="0" showAll="0" defaultSubtotal="0">
      <items count="2">
        <item x="1"/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Page" compact="0" outline="0" showAll="0" defaultSubtotal="0">
      <items count="4">
        <item x="1"/>
        <item x="2"/>
        <item x="3"/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3">
        <item x="1"/>
        <item x="0"/>
        <item x="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9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5">
    <field x="11"/>
    <field x="37"/>
    <field x="0"/>
    <field x="5"/>
    <field x="4"/>
  </rowFields>
  <rowItems count="33">
    <i>
      <x/>
      <x v="4"/>
      <x v="7"/>
      <x v="36"/>
      <x v="33"/>
    </i>
    <i r="1">
      <x v="9"/>
      <x v="41"/>
      <x v="100"/>
      <x v="45"/>
    </i>
    <i r="1">
      <x v="12"/>
      <x v="156"/>
      <x v="54"/>
      <x v="17"/>
    </i>
    <i r="1">
      <x v="26"/>
      <x v="192"/>
      <x v="174"/>
      <x v="143"/>
    </i>
    <i r="1">
      <x v="32"/>
      <x v="193"/>
      <x v="52"/>
      <x v="144"/>
    </i>
    <i r="1">
      <x v="44"/>
      <x v="112"/>
      <x v="122"/>
      <x v="111"/>
    </i>
    <i r="1">
      <x v="53"/>
      <x v="84"/>
      <x v="16"/>
      <x v="15"/>
    </i>
    <i r="1">
      <x v="62"/>
      <x v="88"/>
      <x v="40"/>
      <x v="137"/>
    </i>
    <i r="1">
      <x v="63"/>
      <x v="163"/>
      <x v="10"/>
      <x v="72"/>
    </i>
    <i r="1">
      <x v="73"/>
      <x v="18"/>
      <x v="21"/>
      <x v="74"/>
    </i>
    <i r="1">
      <x v="78"/>
      <x v="139"/>
      <x v="161"/>
      <x v="93"/>
    </i>
    <i r="1">
      <x v="79"/>
      <x v="204"/>
      <x v="182"/>
      <x v="153"/>
    </i>
    <i r="1">
      <x v="80"/>
      <x v="104"/>
      <x v="152"/>
      <x v="42"/>
    </i>
    <i r="1">
      <x v="98"/>
      <x v="70"/>
      <x v="38"/>
      <x v="108"/>
    </i>
    <i>
      <x v="1"/>
      <x v="2"/>
      <x v="36"/>
      <x v="142"/>
      <x v="54"/>
    </i>
    <i r="1">
      <x v="20"/>
      <x v="140"/>
      <x v="99"/>
      <x v="134"/>
    </i>
    <i r="1">
      <x v="39"/>
      <x v="195"/>
      <x v="40"/>
      <x v="146"/>
    </i>
    <i r="1">
      <x v="51"/>
      <x v="196"/>
      <x v="176"/>
      <x v="114"/>
    </i>
    <i r="1">
      <x v="60"/>
      <x v="115"/>
      <x v="75"/>
      <x v="125"/>
    </i>
    <i r="1">
      <x v="72"/>
      <x v="98"/>
      <x v="4"/>
      <x v="19"/>
    </i>
    <i r="1">
      <x v="93"/>
      <x v="49"/>
      <x v="127"/>
      <x v="75"/>
    </i>
    <i r="1">
      <x v="99"/>
      <x v="31"/>
      <x v="66"/>
      <x v="130"/>
    </i>
    <i r="1">
      <x v="100"/>
      <x v="40"/>
      <x v="135"/>
      <x v="30"/>
    </i>
    <i r="1">
      <x v="102"/>
      <x v="132"/>
      <x v="119"/>
      <x v="134"/>
    </i>
    <i r="1">
      <x v="108"/>
      <x v="3"/>
      <x v="166"/>
      <x v="114"/>
    </i>
    <i r="1">
      <x v="110"/>
      <x v="188"/>
      <x v="58"/>
      <x v="1"/>
    </i>
    <i r="1">
      <x v="157"/>
      <x v="6"/>
      <x v="145"/>
      <x v="133"/>
    </i>
    <i>
      <x v="2"/>
      <x v="19"/>
      <x v="16"/>
      <x v="155"/>
      <x v="47"/>
    </i>
    <i r="1">
      <x v="43"/>
      <x v="65"/>
      <x v="143"/>
      <x v="5"/>
    </i>
    <i r="1">
      <x v="65"/>
      <x v="2"/>
      <x v="163"/>
      <x v="18"/>
    </i>
    <i r="1">
      <x v="92"/>
      <x v="68"/>
      <x v="145"/>
      <x v="46"/>
    </i>
    <i r="1">
      <x v="123"/>
      <x v="22"/>
      <x v="12"/>
      <x v="91"/>
    </i>
    <i t="grand">
      <x/>
    </i>
  </rowItems>
  <colItems count="1">
    <i/>
  </colItems>
  <pageFields count="2">
    <pageField fld="6" item="1" hier="-1"/>
    <pageField fld="10" item="0" hier="-1"/>
  </pageFields>
  <dataFields count="1">
    <dataField name="Soma de GROSS" fld="16" baseField="0" baseItem="0"/>
  </dataFields>
  <formats count="6">
    <format dxfId="64">
      <pivotArea field="37" type="button" dataOnly="0" labelOnly="1" outline="0" axis="axisRow" fieldPosition="1"/>
    </format>
    <format dxfId="63">
      <pivotArea field="11" type="button" dataOnly="0" labelOnly="1" outline="0" axis="axisRow" fieldPosition="0"/>
    </format>
    <format dxfId="62">
      <pivotArea field="37" type="button" dataOnly="0" labelOnly="1" outline="0" axis="axisRow" fieldPosition="1"/>
    </format>
    <format dxfId="61">
      <pivotArea field="0" type="button" dataOnly="0" labelOnly="1" outline="0" axis="axisRow" fieldPosition="2"/>
    </format>
    <format dxfId="60">
      <pivotArea field="5" type="button" dataOnly="0" labelOnly="1" outline="0" axis="axisRow" fieldPosition="3"/>
    </format>
    <format dxfId="59">
      <pivotArea field="4" type="button" dataOnly="0" labelOnly="1" outline="0" axis="axisRow" fieldPosition="4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9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9116EBF-9595-4EC6-B23F-AF6A6C2F301E}" name="Tabela dinâmica4" cacheId="1" applyNumberFormats="0" applyBorderFormats="0" applyFontFormats="0" applyPatternFormats="0" applyAlignmentFormats="0" applyWidthHeightFormats="1" dataCaption="Valores" updatedVersion="7" minRefreshableVersion="3" showDrill="0" useAutoFormatting="1" itemPrintTitles="1" createdVersion="7" indent="0" compact="0" compactData="0" multipleFieldFilters="0">
  <location ref="O8:T55" firstHeaderRow="1" firstDataRow="1" firstDataCol="5" rowPageCount="2" colPageCount="1"/>
  <pivotFields count="41">
    <pivotField axis="axisRow" compact="0" outline="0" showAll="0" defaultSubtotal="0">
      <items count="249">
        <item x="116"/>
        <item x="95"/>
        <item x="65"/>
        <item x="108"/>
        <item x="69"/>
        <item x="75"/>
        <item x="157"/>
        <item x="4"/>
        <item m="1" x="212"/>
        <item x="118"/>
        <item m="1" x="241"/>
        <item x="134"/>
        <item m="1" x="220"/>
        <item x="177"/>
        <item x="10"/>
        <item x="16"/>
        <item x="19"/>
        <item x="33"/>
        <item x="73"/>
        <item x="5"/>
        <item x="155"/>
        <item x="114"/>
        <item x="123"/>
        <item x="104"/>
        <item x="190"/>
        <item x="17"/>
        <item m="1" x="225"/>
        <item x="14"/>
        <item x="185"/>
        <item m="1" x="204"/>
        <item x="112"/>
        <item x="99"/>
        <item m="1" x="202"/>
        <item m="1" x="207"/>
        <item x="23"/>
        <item x="109"/>
        <item x="2"/>
        <item x="42"/>
        <item m="1" x="209"/>
        <item x="71"/>
        <item x="100"/>
        <item x="9"/>
        <item x="161"/>
        <item x="82"/>
        <item m="1" x="228"/>
        <item x="172"/>
        <item m="1" x="234"/>
        <item m="1" x="236"/>
        <item x="103"/>
        <item x="93"/>
        <item x="15"/>
        <item x="46"/>
        <item x="50"/>
        <item m="1" x="230"/>
        <item x="27"/>
        <item x="180"/>
        <item x="160"/>
        <item x="25"/>
        <item x="67"/>
        <item x="52"/>
        <item m="1" x="242"/>
        <item x="148"/>
        <item x="159"/>
        <item m="1" x="200"/>
        <item x="186"/>
        <item x="43"/>
        <item m="1" x="229"/>
        <item x="84"/>
        <item x="92"/>
        <item x="13"/>
        <item x="98"/>
        <item m="1" x="248"/>
        <item m="1" x="203"/>
        <item x="49"/>
        <item x="70"/>
        <item x="106"/>
        <item m="1" x="231"/>
        <item m="1" x="213"/>
        <item x="85"/>
        <item x="167"/>
        <item x="162"/>
        <item x="132"/>
        <item m="1" x="243"/>
        <item m="1" x="245"/>
        <item x="53"/>
        <item m="1" x="197"/>
        <item x="29"/>
        <item x="151"/>
        <item x="62"/>
        <item x="11"/>
        <item x="34"/>
        <item x="97"/>
        <item m="1" x="198"/>
        <item x="142"/>
        <item x="150"/>
        <item x="111"/>
        <item x="87"/>
        <item m="1" x="232"/>
        <item x="72"/>
        <item x="22"/>
        <item m="1" x="247"/>
        <item x="187"/>
        <item m="1" x="199"/>
        <item x="45"/>
        <item x="80"/>
        <item m="1" x="246"/>
        <item x="18"/>
        <item m="1" x="239"/>
        <item x="30"/>
        <item m="1" x="221"/>
        <item x="152"/>
        <item x="128"/>
        <item x="44"/>
        <item x="115"/>
        <item x="176"/>
        <item x="60"/>
        <item x="47"/>
        <item x="154"/>
        <item x="105"/>
        <item x="37"/>
        <item x="76"/>
        <item x="135"/>
        <item x="166"/>
        <item x="121"/>
        <item x="66"/>
        <item x="38"/>
        <item m="1" x="237"/>
        <item x="124"/>
        <item x="156"/>
        <item m="1" x="217"/>
        <item m="1" x="222"/>
        <item x="136"/>
        <item x="102"/>
        <item x="120"/>
        <item x="74"/>
        <item m="1" x="206"/>
        <item x="31"/>
        <item x="7"/>
        <item x="119"/>
        <item x="78"/>
        <item x="20"/>
        <item m="1" x="240"/>
        <item x="90"/>
        <item x="36"/>
        <item m="1" x="215"/>
        <item x="41"/>
        <item x="61"/>
        <item m="1" x="244"/>
        <item x="1"/>
        <item m="1" x="216"/>
        <item m="1" x="219"/>
        <item x="59"/>
        <item m="1" x="223"/>
        <item m="1" x="227"/>
        <item x="107"/>
        <item x="145"/>
        <item x="12"/>
        <item x="48"/>
        <item x="83"/>
        <item x="192"/>
        <item x="194"/>
        <item x="89"/>
        <item x="137"/>
        <item x="63"/>
        <item m="1" x="233"/>
        <item x="68"/>
        <item m="1" x="238"/>
        <item m="1" x="201"/>
        <item x="40"/>
        <item m="1" x="214"/>
        <item m="1" x="235"/>
        <item x="21"/>
        <item m="1" x="205"/>
        <item m="1" x="210"/>
        <item x="153"/>
        <item x="175"/>
        <item x="0"/>
        <item x="8"/>
        <item m="1" x="211"/>
        <item x="163"/>
        <item x="146"/>
        <item m="1" x="208"/>
        <item m="1" x="218"/>
        <item x="88"/>
        <item m="1" x="224"/>
        <item x="28"/>
        <item x="183"/>
        <item x="24"/>
        <item x="110"/>
        <item m="1" x="226"/>
        <item x="3"/>
        <item x="6"/>
        <item x="26"/>
        <item x="32"/>
        <item x="35"/>
        <item x="39"/>
        <item x="51"/>
        <item x="54"/>
        <item x="55"/>
        <item x="56"/>
        <item x="57"/>
        <item x="58"/>
        <item x="64"/>
        <item x="77"/>
        <item x="79"/>
        <item x="81"/>
        <item x="86"/>
        <item x="91"/>
        <item x="94"/>
        <item x="96"/>
        <item x="101"/>
        <item x="113"/>
        <item x="117"/>
        <item x="122"/>
        <item x="125"/>
        <item x="126"/>
        <item x="127"/>
        <item x="129"/>
        <item x="130"/>
        <item x="131"/>
        <item x="133"/>
        <item x="138"/>
        <item x="139"/>
        <item x="140"/>
        <item x="141"/>
        <item x="143"/>
        <item x="144"/>
        <item x="147"/>
        <item x="149"/>
        <item x="158"/>
        <item x="164"/>
        <item x="165"/>
        <item x="168"/>
        <item x="169"/>
        <item x="170"/>
        <item x="171"/>
        <item x="173"/>
        <item x="174"/>
        <item x="178"/>
        <item x="179"/>
        <item x="181"/>
        <item x="182"/>
        <item x="184"/>
        <item x="188"/>
        <item x="189"/>
        <item x="191"/>
        <item x="193"/>
        <item x="195"/>
        <item x="19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88">
        <item x="125"/>
        <item x="92"/>
        <item x="5"/>
        <item m="1" x="171"/>
        <item m="1" x="172"/>
        <item x="40"/>
        <item m="1" x="184"/>
        <item x="18"/>
        <item x="32"/>
        <item x="85"/>
        <item m="1" x="162"/>
        <item x="150"/>
        <item x="24"/>
        <item m="1" x="158"/>
        <item m="1" x="159"/>
        <item x="47"/>
        <item m="1" x="177"/>
        <item x="12"/>
        <item x="59"/>
        <item x="66"/>
        <item x="89"/>
        <item m="1" x="175"/>
        <item m="1" x="155"/>
        <item m="1" x="174"/>
        <item x="135"/>
        <item x="8"/>
        <item m="1" x="166"/>
        <item x="15"/>
        <item x="106"/>
        <item x="101"/>
        <item x="88"/>
        <item m="1" x="163"/>
        <item x="91"/>
        <item x="4"/>
        <item x="133"/>
        <item x="126"/>
        <item m="1" x="181"/>
        <item x="51"/>
        <item x="60"/>
        <item x="146"/>
        <item x="35"/>
        <item x="23"/>
        <item x="71"/>
        <item x="111"/>
        <item x="7"/>
        <item x="9"/>
        <item x="80"/>
        <item x="16"/>
        <item x="63"/>
        <item x="55"/>
        <item m="1" x="185"/>
        <item x="124"/>
        <item x="53"/>
        <item m="1" x="169"/>
        <item x="2"/>
        <item x="100"/>
        <item m="1" x="165"/>
        <item x="122"/>
        <item m="1" x="164"/>
        <item x="117"/>
        <item x="79"/>
        <item m="1" x="182"/>
        <item m="1" x="173"/>
        <item x="31"/>
        <item x="20"/>
        <item x="61"/>
        <item x="68"/>
        <item x="34"/>
        <item m="1" x="179"/>
        <item x="90"/>
        <item x="62"/>
        <item x="142"/>
        <item x="57"/>
        <item x="43"/>
        <item x="67"/>
        <item x="81"/>
        <item x="109"/>
        <item x="75"/>
        <item m="1" x="186"/>
        <item x="95"/>
        <item x="13"/>
        <item m="1" x="187"/>
        <item x="99"/>
        <item x="118"/>
        <item x="38"/>
        <item x="28"/>
        <item m="1" x="178"/>
        <item x="14"/>
        <item m="1" x="157"/>
        <item x="21"/>
        <item x="121"/>
        <item x="102"/>
        <item x="27"/>
        <item x="69"/>
        <item x="76"/>
        <item x="96"/>
        <item x="36"/>
        <item x="42"/>
        <item m="1" x="160"/>
        <item m="1" x="168"/>
        <item x="139"/>
        <item x="149"/>
        <item x="83"/>
        <item x="11"/>
        <item x="73"/>
        <item x="98"/>
        <item x="45"/>
        <item x="137"/>
        <item x="86"/>
        <item x="136"/>
        <item x="29"/>
        <item x="41"/>
        <item x="72"/>
        <item x="78"/>
        <item x="44"/>
        <item x="64"/>
        <item m="1" x="183"/>
        <item m="1" x="170"/>
        <item x="145"/>
        <item m="1" x="156"/>
        <item m="1" x="154"/>
        <item x="46"/>
        <item x="22"/>
        <item x="26"/>
        <item m="1" x="167"/>
        <item x="54"/>
        <item m="1" x="180"/>
        <item x="74"/>
        <item x="65"/>
        <item x="144"/>
        <item x="87"/>
        <item x="17"/>
        <item m="1" x="161"/>
        <item x="10"/>
        <item x="19"/>
        <item x="112"/>
        <item x="93"/>
        <item x="56"/>
        <item x="0"/>
        <item m="1" x="176"/>
        <item x="1"/>
        <item x="3"/>
        <item x="6"/>
        <item x="25"/>
        <item x="30"/>
        <item x="33"/>
        <item x="37"/>
        <item x="39"/>
        <item x="48"/>
        <item x="49"/>
        <item x="50"/>
        <item x="52"/>
        <item x="58"/>
        <item x="70"/>
        <item x="77"/>
        <item x="82"/>
        <item x="84"/>
        <item x="94"/>
        <item x="97"/>
        <item x="103"/>
        <item x="104"/>
        <item x="105"/>
        <item x="107"/>
        <item x="108"/>
        <item x="110"/>
        <item x="113"/>
        <item x="114"/>
        <item x="115"/>
        <item x="116"/>
        <item x="119"/>
        <item x="120"/>
        <item x="123"/>
        <item x="127"/>
        <item x="128"/>
        <item x="129"/>
        <item x="130"/>
        <item x="131"/>
        <item x="132"/>
        <item x="134"/>
        <item x="138"/>
        <item x="140"/>
        <item x="141"/>
        <item x="143"/>
        <item x="147"/>
        <item x="148"/>
        <item x="151"/>
        <item x="152"/>
        <item x="153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221">
        <item x="175"/>
        <item m="1" x="179"/>
        <item x="0"/>
        <item m="1" x="217"/>
        <item x="71"/>
        <item x="21"/>
        <item m="1" x="218"/>
        <item x="11"/>
        <item m="1" x="192"/>
        <item m="1" x="203"/>
        <item x="62"/>
        <item x="15"/>
        <item x="117"/>
        <item x="173"/>
        <item x="85"/>
        <item m="1" x="185"/>
        <item x="53"/>
        <item x="113"/>
        <item x="137"/>
        <item m="1" x="180"/>
        <item m="1" x="196"/>
        <item x="72"/>
        <item x="46"/>
        <item x="129"/>
        <item m="1" x="183"/>
        <item m="1" x="202"/>
        <item x="102"/>
        <item x="49"/>
        <item m="1" x="205"/>
        <item x="147"/>
        <item x="30"/>
        <item x="118"/>
        <item m="1" x="178"/>
        <item x="65"/>
        <item x="88"/>
        <item m="1" x="188"/>
        <item x="4"/>
        <item m="1" x="213"/>
        <item x="95"/>
        <item x="17"/>
        <item x="39"/>
        <item x="106"/>
        <item x="157"/>
        <item x="18"/>
        <item m="1" x="209"/>
        <item x="148"/>
        <item m="1" x="200"/>
        <item m="1" x="191"/>
        <item m="1" x="204"/>
        <item m="1" x="206"/>
        <item x="8"/>
        <item x="42"/>
        <item x="32"/>
        <item x="34"/>
        <item x="12"/>
        <item m="1" x="215"/>
        <item x="69"/>
        <item x="101"/>
        <item x="105"/>
        <item x="134"/>
        <item x="93"/>
        <item x="122"/>
        <item x="94"/>
        <item x="144"/>
        <item m="1" x="199"/>
        <item x="68"/>
        <item x="96"/>
        <item x="7"/>
        <item m="1" x="195"/>
        <item x="13"/>
        <item x="16"/>
        <item x="50"/>
        <item x="70"/>
        <item m="1" x="211"/>
        <item x="82"/>
        <item x="60"/>
        <item x="3"/>
        <item m="1" x="216"/>
        <item x="152"/>
        <item x="61"/>
        <item x="139"/>
        <item x="112"/>
        <item x="162"/>
        <item x="5"/>
        <item x="48"/>
        <item x="83"/>
        <item x="138"/>
        <item x="99"/>
        <item m="1" x="193"/>
        <item x="41"/>
        <item m="1" x="208"/>
        <item x="47"/>
        <item m="1" x="219"/>
        <item x="38"/>
        <item x="67"/>
        <item x="55"/>
        <item x="59"/>
        <item x="149"/>
        <item x="161"/>
        <item x="20"/>
        <item x="9"/>
        <item x="142"/>
        <item m="1" x="207"/>
        <item x="24"/>
        <item m="1" x="186"/>
        <item x="160"/>
        <item m="1" x="214"/>
        <item m="1" x="184"/>
        <item m="1" x="210"/>
        <item m="1" x="212"/>
        <item x="57"/>
        <item x="108"/>
        <item m="1" x="189"/>
        <item x="126"/>
        <item x="27"/>
        <item x="29"/>
        <item x="143"/>
        <item x="109"/>
        <item x="14"/>
        <item x="98"/>
        <item x="165"/>
        <item x="37"/>
        <item x="44"/>
        <item m="1" x="190"/>
        <item m="1" x="194"/>
        <item x="114"/>
        <item m="1" x="181"/>
        <item x="91"/>
        <item x="31"/>
        <item x="52"/>
        <item x="86"/>
        <item x="81"/>
        <item x="141"/>
        <item x="28"/>
        <item x="110"/>
        <item x="97"/>
        <item m="1" x="198"/>
        <item m="1" x="220"/>
        <item x="23"/>
        <item m="1" x="197"/>
        <item x="170"/>
        <item x="45"/>
        <item x="2"/>
        <item x="43"/>
        <item x="169"/>
        <item x="90"/>
        <item m="1" x="182"/>
        <item x="74"/>
        <item x="145"/>
        <item x="66"/>
        <item m="1" x="187"/>
        <item x="80"/>
        <item x="78"/>
        <item x="33"/>
        <item x="153"/>
        <item x="19"/>
        <item x="104"/>
        <item x="40"/>
        <item x="36"/>
        <item x="115"/>
        <item x="22"/>
        <item x="76"/>
        <item x="25"/>
        <item x="64"/>
        <item m="1" x="201"/>
        <item x="100"/>
        <item x="103"/>
        <item x="10"/>
        <item x="128"/>
        <item x="73"/>
        <item x="87"/>
        <item x="168"/>
        <item x="1"/>
        <item x="6"/>
        <item x="26"/>
        <item x="35"/>
        <item x="51"/>
        <item x="54"/>
        <item x="56"/>
        <item x="58"/>
        <item x="63"/>
        <item x="75"/>
        <item x="77"/>
        <item x="79"/>
        <item x="84"/>
        <item x="89"/>
        <item x="92"/>
        <item x="107"/>
        <item x="111"/>
        <item x="116"/>
        <item x="119"/>
        <item x="120"/>
        <item x="121"/>
        <item x="123"/>
        <item x="124"/>
        <item x="125"/>
        <item x="127"/>
        <item x="130"/>
        <item x="131"/>
        <item x="132"/>
        <item x="133"/>
        <item x="135"/>
        <item x="136"/>
        <item x="140"/>
        <item x="146"/>
        <item x="150"/>
        <item x="151"/>
        <item x="154"/>
        <item x="155"/>
        <item x="156"/>
        <item x="158"/>
        <item x="159"/>
        <item x="163"/>
        <item x="164"/>
        <item x="166"/>
        <item x="167"/>
        <item x="171"/>
        <item x="172"/>
        <item x="174"/>
        <item x="176"/>
        <item x="177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Page" compact="0" outline="0" showAll="0" defaultSubtotal="0">
      <items count="2">
        <item x="1"/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Page" compact="0" outline="0" showAll="0" defaultSubtotal="0">
      <items count="4">
        <item x="1"/>
        <item x="2"/>
        <item x="3"/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3">
        <item x="1"/>
        <item x="0"/>
        <item x="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9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5">
    <field x="11"/>
    <field x="37"/>
    <field x="0"/>
    <field x="5"/>
    <field x="4"/>
  </rowFields>
  <rowItems count="47">
    <i>
      <x/>
      <x v="3"/>
      <x v="190"/>
      <x v="76"/>
      <x v="141"/>
    </i>
    <i r="1">
      <x v="38"/>
      <x v="125"/>
      <x v="93"/>
      <x v="96"/>
    </i>
    <i r="1">
      <x v="64"/>
      <x v="202"/>
      <x v="180"/>
      <x v="152"/>
    </i>
    <i r="1">
      <x v="77"/>
      <x v="203"/>
      <x v="181"/>
      <x v="66"/>
    </i>
    <i r="1">
      <x v="83"/>
      <x v="158"/>
      <x v="131"/>
      <x v="127"/>
    </i>
    <i r="1">
      <x v="86"/>
      <x v="206"/>
      <x v="184"/>
      <x v="154"/>
    </i>
    <i r="1">
      <x v="88"/>
      <x v="183"/>
      <x v="130"/>
      <x v="67"/>
    </i>
    <i r="1">
      <x v="91"/>
      <x v="207"/>
      <x v="185"/>
      <x v="60"/>
    </i>
    <i r="1">
      <x v="96"/>
      <x v="209"/>
      <x v="62"/>
      <x v="156"/>
    </i>
    <i r="1">
      <x v="97"/>
      <x v="91"/>
      <x v="76"/>
      <x v="9"/>
    </i>
    <i r="1">
      <x v="106"/>
      <x v="75"/>
      <x v="57"/>
      <x v="103"/>
    </i>
    <i r="1">
      <x v="119"/>
      <x v="138"/>
      <x v="17"/>
      <x v="82"/>
    </i>
    <i r="1">
      <x v="122"/>
      <x v="213"/>
      <x v="189"/>
      <x v="29"/>
    </i>
    <i r="1">
      <x v="152"/>
      <x v="110"/>
      <x v="52"/>
      <x v="128"/>
    </i>
    <i r="1">
      <x v="177"/>
      <x v="13"/>
      <x v="82"/>
      <x v="107"/>
    </i>
    <i>
      <x v="1"/>
      <x v="18"/>
      <x v="106"/>
      <x v="43"/>
      <x v="7"/>
    </i>
    <i r="1">
      <x v="47"/>
      <x v="116"/>
      <x v="91"/>
      <x v="54"/>
    </i>
    <i r="1">
      <x v="59"/>
      <x v="151"/>
      <x v="96"/>
      <x v="52"/>
    </i>
    <i r="1">
      <x v="67"/>
      <x v="58"/>
      <x v="149"/>
      <x v="65"/>
    </i>
    <i r="1">
      <x v="68"/>
      <x v="165"/>
      <x v="94"/>
      <x v="70"/>
    </i>
    <i r="1">
      <x v="74"/>
      <x v="134"/>
      <x v="169"/>
      <x v="128"/>
    </i>
    <i r="1">
      <x v="87"/>
      <x v="96"/>
      <x v="14"/>
      <x v="113"/>
    </i>
    <i r="1">
      <x v="89"/>
      <x v="161"/>
      <x v="170"/>
      <x v="85"/>
    </i>
    <i r="1">
      <x v="90"/>
      <x v="142"/>
      <x v="34"/>
      <x v="92"/>
    </i>
    <i r="1">
      <x v="115"/>
      <x v="113"/>
      <x v="117"/>
      <x v="97"/>
    </i>
    <i r="1">
      <x v="128"/>
      <x v="111"/>
      <x v="61"/>
      <x v="28"/>
    </i>
    <i r="1">
      <x v="136"/>
      <x v="131"/>
      <x v="23"/>
      <x v="135"/>
    </i>
    <i r="1">
      <x v="138"/>
      <x v="221"/>
      <x v="197"/>
      <x v="111"/>
    </i>
    <i r="1">
      <x v="145"/>
      <x v="155"/>
      <x v="18"/>
      <x v="59"/>
    </i>
    <i r="1">
      <x v="150"/>
      <x v="94"/>
      <x v="132"/>
      <x v="85"/>
    </i>
    <i r="1">
      <x v="155"/>
      <x v="20"/>
      <x v="63"/>
      <x v="79"/>
    </i>
    <i r="1">
      <x v="176"/>
      <x v="114"/>
      <x v="98"/>
      <x v="109"/>
    </i>
    <i r="1">
      <x v="180"/>
      <x v="55"/>
      <x v="120"/>
      <x v="100"/>
    </i>
    <i r="1">
      <x v="185"/>
      <x v="28"/>
      <x v="171"/>
      <x v="129"/>
    </i>
    <i>
      <x v="2"/>
      <x v="57"/>
      <x v="200"/>
      <x v="110"/>
      <x v="37"/>
    </i>
    <i r="1">
      <x v="101"/>
      <x v="210"/>
      <x v="160"/>
      <x v="20"/>
    </i>
    <i r="1">
      <x v="105"/>
      <x v="118"/>
      <x v="62"/>
      <x v="69"/>
    </i>
    <i r="1">
      <x v="112"/>
      <x v="30"/>
      <x v="41"/>
      <x v="97"/>
    </i>
    <i r="1">
      <x v="118"/>
      <x v="9"/>
      <x v="81"/>
      <x v="105"/>
    </i>
    <i r="1">
      <x v="134"/>
      <x v="11"/>
      <x v="36"/>
      <x v="43"/>
    </i>
    <i r="1">
      <x v="160"/>
      <x v="56"/>
      <x v="45"/>
      <x v="51"/>
    </i>
    <i r="1">
      <x v="161"/>
      <x v="42"/>
      <x v="97"/>
      <x v="72"/>
    </i>
    <i r="1">
      <x v="167"/>
      <x v="79"/>
      <x v="154"/>
      <x/>
    </i>
    <i r="1">
      <x v="172"/>
      <x v="45"/>
      <x v="42"/>
      <x v="34"/>
    </i>
    <i r="1">
      <x v="173"/>
      <x v="236"/>
      <x v="210"/>
      <x v="158"/>
    </i>
    <i r="1">
      <x v="191"/>
      <x v="245"/>
      <x v="218"/>
      <x v="101"/>
    </i>
    <i t="grand">
      <x/>
    </i>
  </rowItems>
  <colItems count="1">
    <i/>
  </colItems>
  <pageFields count="2">
    <pageField fld="6" item="1" hier="-1"/>
    <pageField fld="10" item="1" hier="-1"/>
  </pageFields>
  <dataFields count="1">
    <dataField name="Soma de GROSS" fld="16" baseField="0" baseItem="0"/>
  </dataFields>
  <formats count="6">
    <format dxfId="70">
      <pivotArea field="37" type="button" dataOnly="0" labelOnly="1" outline="0" axis="axisRow" fieldPosition="1"/>
    </format>
    <format dxfId="69">
      <pivotArea field="11" type="button" dataOnly="0" labelOnly="1" outline="0" axis="axisRow" fieldPosition="0"/>
    </format>
    <format dxfId="68">
      <pivotArea field="37" type="button" dataOnly="0" labelOnly="1" outline="0" axis="axisRow" fieldPosition="1"/>
    </format>
    <format dxfId="67">
      <pivotArea field="0" type="button" dataOnly="0" labelOnly="1" outline="0" axis="axisRow" fieldPosition="2"/>
    </format>
    <format dxfId="66">
      <pivotArea field="5" type="button" dataOnly="0" labelOnly="1" outline="0" axis="axisRow" fieldPosition="3"/>
    </format>
    <format dxfId="65">
      <pivotArea field="4" type="button" dataOnly="0" labelOnly="1" outline="0" axis="axisRow" fieldPosition="4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E4DCFF1-C81B-43CA-899F-3665AA1FDBD3}" name="Tabela1" displayName="Tabela1" ref="A2:AO199" totalsRowShown="0" headerRowDxfId="139" dataDxfId="137" headerRowBorderDxfId="138" tableBorderDxfId="136">
  <autoFilter ref="A2:AO199" xr:uid="{DE4DCFF1-C81B-43CA-899F-3665AA1FDBD3}"/>
  <tableColumns count="41">
    <tableColumn id="1" xr3:uid="{29573B4F-ED0C-4ED4-9E4F-1CDD4C9DBC5A}" name="C.A." dataDxfId="135"/>
    <tableColumn id="2" xr3:uid="{15B611A8-30C7-45CA-98A0-F25031821EC8}" name="grp" dataDxfId="134"/>
    <tableColumn id="3" xr3:uid="{348A79A9-9959-418A-A8A5-B57E6B5D8FFB}" name="cmp" dataDxfId="133"/>
    <tableColumn id="4" xr3:uid="{3B04DC32-ED1F-477B-BC8E-A9EB6D348232}" name="pst" dataDxfId="132"/>
    <tableColumn id="5" xr3:uid="{51B02972-44AE-43F0-A98C-3FB01B614965}" name="SOBRENOME" dataDxfId="131"/>
    <tableColumn id="6" xr3:uid="{0575C2D1-8670-4382-9264-B620457E851E}" name="MONE" dataDxfId="130"/>
    <tableColumn id="7" xr3:uid="{4A11DB75-F773-4061-99DC-468A47BFF52A}" name="SEXO" dataDxfId="129"/>
    <tableColumn id="8" xr3:uid="{32F6D144-E71E-404D-AB9A-84962C29C89E}" name="Entid." dataDxfId="128"/>
    <tableColumn id="9" xr3:uid="{675487A8-DCBB-49DA-AB9F-5E83BF0560EC}" name="NASCIMENTO" dataDxfId="127"/>
    <tableColumn id="10" xr3:uid="{CB30F06B-7BD0-480B-9F86-0AFE4B936FB3}" name="H.C." dataDxfId="126"/>
    <tableColumn id="11" xr3:uid="{393D5CB5-0764-4B25-9C49-17E5E2C6C2B3}" name="CAT." dataDxfId="125"/>
    <tableColumn id="12" xr3:uid="{4262B3E1-C085-461C-8C0D-1E542198D8F6}" name="SENIOR" dataDxfId="124"/>
    <tableColumn id="13" xr3:uid="{D410790F-E860-4B97-8442-99D0E3BBF55F}" name="TAXA PG" dataDxfId="123"/>
    <tableColumn id="14" xr3:uid="{6DA6F7C0-807B-4CB5-AEAC-42223D34C8AC}" name="COM" dataDxfId="122"/>
    <tableColumn id="15" xr3:uid="{ACFFB1F4-A15A-4CE3-80EF-BC1CDAE8B4F4}" name="C1" dataDxfId="121"/>
    <tableColumn id="16" xr3:uid="{E3D38828-84D5-4F6D-AE04-0D1C624B8ECF}" name="C2" dataDxfId="120"/>
    <tableColumn id="17" xr3:uid="{91270D91-76DB-4613-9A2E-5BAADEFB0D38}" name="GROSS" dataDxfId="119"/>
    <tableColumn id="18" xr3:uid="{C5F38BF2-D68D-41C8-B520-15AA7B9BF28D}" name="HOLE-IN-ONE (CP1)" dataDxfId="118" dataCellStyle="Vírgula"/>
    <tableColumn id="19" xr3:uid="{916DE74F-23CC-472B-A813-C8292295B3D1}" name="X" dataDxfId="117" dataCellStyle="Vírgula"/>
    <tableColumn id="20" xr3:uid="{63DFD493-EB53-437F-991F-EAD9F3B3805E}" name="X2" dataDxfId="116" dataCellStyle="Vírgula"/>
    <tableColumn id="21" xr3:uid="{CD6B1AC4-2DA1-4837-9633-623501C0BED6}" name="X3" dataDxfId="115" dataCellStyle="Vírgula"/>
    <tableColumn id="22" xr3:uid="{AC2FD002-AA43-4002-91D7-9EB1732A3BF2}" name="HOLE-IN-ONE (CP2)" dataDxfId="114" dataCellStyle="Vírgula"/>
    <tableColumn id="23" xr3:uid="{D6677B9C-0A75-4699-BB8D-AE18601C3FCD}" name="X4" dataDxfId="113" dataCellStyle="Vírgula"/>
    <tableColumn id="24" xr3:uid="{89E1B705-7D0C-489B-A46C-6991BAF17356}" name="X5" dataDxfId="112" dataCellStyle="Vírgula"/>
    <tableColumn id="25" xr3:uid="{61AC3415-DFCE-4614-AE04-F1CC1C3F8560}" name="X6" dataDxfId="111" dataCellStyle="Vírgula"/>
    <tableColumn id="26" xr3:uid="{52F9D0EA-EBC1-4E91-A412-37E09750D208}" name="Campo 1" dataDxfId="110"/>
    <tableColumn id="27" xr3:uid="{D72FCF67-179A-46D4-9913-E857D879C39D}" name="X7" dataDxfId="109"/>
    <tableColumn id="28" xr3:uid="{3DC6EF86-5A99-4E69-9890-98FEB78C2A22}" name="X8" dataDxfId="108"/>
    <tableColumn id="29" xr3:uid="{3AB961CE-DCC2-476F-81DB-C5152FF26AB0}" name="X9" dataDxfId="107"/>
    <tableColumn id="30" xr3:uid="{BA128A0A-763B-4113-9D55-9E4174EFF1B7}" name="Campo 2" dataDxfId="106"/>
    <tableColumn id="31" xr3:uid="{7D6381EB-0BE0-42D1-A004-9CB7943615A3}" name="X10" dataDxfId="105"/>
    <tableColumn id="32" xr3:uid="{132308EA-5625-4107-AD45-2952BDC63E24}" name="X11" dataDxfId="104"/>
    <tableColumn id="33" xr3:uid="{7C76BC83-68A2-450A-82C2-C334BD37185A}" name="X12" dataDxfId="103"/>
    <tableColumn id="34" xr3:uid="{05709911-0C36-4BC6-BB9C-7CADA064244F}" name="Hole" dataDxfId="102"/>
    <tableColumn id="35" xr3:uid="{0907FBDC-1320-40F7-A4D5-ACFBE4F649A7}" name="NET" dataDxfId="101"/>
    <tableColumn id="36" xr3:uid="{2518C05B-D7FD-4A71-AAC7-8921C0BCBEC8}" name="X13" dataDxfId="100"/>
    <tableColumn id="37" xr3:uid="{9FE77CA1-45F6-4703-8469-FDDC915F0F32}" name="X14" dataDxfId="99"/>
    <tableColumn id="38" xr3:uid="{80648A6A-E16F-4FB6-9DEB-AFBB265E1BCA}" name="COLOCAÇÃO   GROSS" dataDxfId="98"/>
    <tableColumn id="39" xr3:uid="{9C144D0C-ACC9-4B3F-8A91-765A709A2B9C}" name="X15" dataDxfId="97"/>
    <tableColumn id="40" xr3:uid="{69CBB287-2C49-41D1-90D0-073DFD0E0288}" name="COLOCAÇÃO   NET" dataDxfId="96"/>
    <tableColumn id="41" xr3:uid="{F34864AD-A457-45C1-935D-9C275B917B5E}" name="QTD. HOLE" dataDxfId="95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7416ECA-1C24-4CF8-8F5D-EDAF98D9E194}" name="Tabela13" displayName="Tabela13" ref="A2:AO199" totalsRowShown="0" headerRowDxfId="44" dataDxfId="43" headerRowBorderDxfId="41" tableBorderDxfId="42">
  <autoFilter ref="A2:AO199" xr:uid="{DE4DCFF1-C81B-43CA-899F-3665AA1FDBD3}"/>
  <tableColumns count="41">
    <tableColumn id="1" xr3:uid="{E5881032-CB93-423F-9322-0DD056E50F57}" name="C.A." dataDxfId="40"/>
    <tableColumn id="2" xr3:uid="{6CAF5DE2-6ED9-4831-875E-CA876D997C1C}" name="grp" dataDxfId="39"/>
    <tableColumn id="3" xr3:uid="{899BFA06-3FDC-4EA8-B7E4-80273CB143A1}" name="cmp" dataDxfId="38"/>
    <tableColumn id="4" xr3:uid="{CEEBA041-9C79-4869-9E0B-202B6B40D79F}" name="pst" dataDxfId="37"/>
    <tableColumn id="5" xr3:uid="{0F7FF220-4DC1-4A30-8A1C-EBDDC8496080}" name="SOBRENOME" dataDxfId="36"/>
    <tableColumn id="6" xr3:uid="{9C6FB274-385A-4FCD-B6D8-E17ED90786E4}" name="MONE" dataDxfId="35"/>
    <tableColumn id="7" xr3:uid="{90C71B5C-CC9B-4137-9576-588A9CBE136F}" name="SEXO" dataDxfId="34"/>
    <tableColumn id="8" xr3:uid="{F5181FC6-0588-41F7-8156-68141A7A5825}" name="Entid." dataDxfId="33"/>
    <tableColumn id="9" xr3:uid="{4CDFCA1D-2164-4975-8F6E-79F12AC27A4A}" name="NASCIMENTO" dataDxfId="32"/>
    <tableColumn id="10" xr3:uid="{98B3F0CA-C500-4D87-AA7E-98887B19C9F3}" name="H.C." dataDxfId="31"/>
    <tableColumn id="11" xr3:uid="{03ED3C4E-4F6F-42A0-91A4-BB7EAE2F03B7}" name="CAT." dataDxfId="30"/>
    <tableColumn id="12" xr3:uid="{DDBD28D6-FE86-4021-80A1-A1DA5E0F6645}" name="SENIOR" dataDxfId="29"/>
    <tableColumn id="13" xr3:uid="{B97BAC45-4C6A-432D-BC7F-42359557D111}" name="TAXA PG" dataDxfId="28"/>
    <tableColumn id="14" xr3:uid="{260BEFFF-B243-4275-86C5-DD987858A0CD}" name="COM" dataDxfId="27"/>
    <tableColumn id="15" xr3:uid="{2729BE6A-0D76-497F-A49A-A4F78B96E210}" name="C1" dataDxfId="26"/>
    <tableColumn id="16" xr3:uid="{24F91C71-644A-419E-99FD-33A0F53DC6B1}" name="C2" dataDxfId="25"/>
    <tableColumn id="17" xr3:uid="{298211AF-FBEA-46C2-996D-8596D0BB2DCC}" name="GROSS" dataDxfId="24"/>
    <tableColumn id="18" xr3:uid="{2AA3D881-71A9-468E-9AE9-D697531091B8}" name="HOLE-IN-ONE (CP1)" dataDxfId="23" dataCellStyle="Vírgula"/>
    <tableColumn id="19" xr3:uid="{11EF5855-AD4C-4F95-8C0A-32AFE433AFAA}" name="X" dataDxfId="22" dataCellStyle="Vírgula"/>
    <tableColumn id="20" xr3:uid="{6A7F34BC-6A7E-481D-B1C1-70E3F0BE7BE3}" name="X2" dataDxfId="21" dataCellStyle="Vírgula"/>
    <tableColumn id="21" xr3:uid="{78CDF0C5-EAB9-48E8-8B33-AAAFC42E0CAA}" name="X3" dataDxfId="20" dataCellStyle="Vírgula"/>
    <tableColumn id="22" xr3:uid="{AD163353-5E03-4EA0-8996-A5775E3FCD07}" name="HOLE-IN-ONE (CP2)" dataDxfId="19" dataCellStyle="Vírgula"/>
    <tableColumn id="23" xr3:uid="{D120F6CC-425D-4D4C-BDFE-29AC56FDEA02}" name="X4" dataDxfId="18" dataCellStyle="Vírgula"/>
    <tableColumn id="24" xr3:uid="{057E0C3D-0B68-4BCF-9812-01F8550DBFD1}" name="X5" dataDxfId="17" dataCellStyle="Vírgula"/>
    <tableColumn id="25" xr3:uid="{5811BC51-AADF-4C6D-8AE7-56770B27EBB9}" name="X6" dataDxfId="16" dataCellStyle="Vírgula"/>
    <tableColumn id="26" xr3:uid="{E2042FB9-AB79-4AD1-8AB4-89202ECC8DBC}" name="Campo 1" dataDxfId="15"/>
    <tableColumn id="27" xr3:uid="{7730591A-6A63-4111-8351-2E83BD199A59}" name="X7" dataDxfId="14"/>
    <tableColumn id="28" xr3:uid="{661B73F9-87DD-4EFD-9AAB-86F025EAEABA}" name="X8" dataDxfId="13"/>
    <tableColumn id="29" xr3:uid="{FD45FA4D-2186-4243-A721-41DE52EA654A}" name="X9" dataDxfId="12"/>
    <tableColumn id="30" xr3:uid="{FEDB6F7E-DEA1-4CAC-B054-17AC4DFFF803}" name="Campo 2" dataDxfId="11"/>
    <tableColumn id="31" xr3:uid="{FED588AA-B914-408E-8E79-13F8F92F401C}" name="X10" dataDxfId="10"/>
    <tableColumn id="32" xr3:uid="{95A9036E-8392-45BD-AB27-D9176E68C946}" name="X11" dataDxfId="9"/>
    <tableColumn id="33" xr3:uid="{FB0368BC-C7F0-42D5-93D1-3D66C63D57A8}" name="X12" dataDxfId="8"/>
    <tableColumn id="34" xr3:uid="{A0409B95-3301-45AD-96C5-9C09A6523DFE}" name="Hole" dataDxfId="7"/>
    <tableColumn id="35" xr3:uid="{34F10F67-FDA9-421D-944B-27906244845A}" name="NET" dataDxfId="6"/>
    <tableColumn id="36" xr3:uid="{AEFA81E4-47D5-4593-B060-53B46C705B80}" name="X13" dataDxfId="5"/>
    <tableColumn id="37" xr3:uid="{7F6C7A16-E3D9-4888-9651-BFCF9C19C267}" name="X14" dataDxfId="4"/>
    <tableColumn id="38" xr3:uid="{82E8FC42-5E60-449A-8F93-05B5609A481C}" name="COLOCAÇÃO   GROSS" dataDxfId="3"/>
    <tableColumn id="39" xr3:uid="{57EDFF1F-5B66-42DA-B776-CABA5BDE816D}" name="X15" dataDxfId="2"/>
    <tableColumn id="40" xr3:uid="{019EF01C-7EFD-43D5-ABCB-76AD55FC3958}" name="COLOCAÇÃO   NET" dataDxfId="1"/>
    <tableColumn id="41" xr3:uid="{3BD23678-7B1F-4075-88DB-4D39B4758C80}" name="QTD. HOLE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ivotTable" Target="../pivotTables/pivotTable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500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500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4.xml"/><Relationship Id="rId2" Type="http://schemas.openxmlformats.org/officeDocument/2006/relationships/pivotTable" Target="../pivotTables/pivotTable3.xml"/><Relationship Id="rId1" Type="http://schemas.openxmlformats.org/officeDocument/2006/relationships/pivotTable" Target="../pivotTables/pivotTable2.xml"/><Relationship Id="rId4" Type="http://schemas.openxmlformats.org/officeDocument/2006/relationships/pivotTable" Target="../pivotTables/pivotTable5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500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hyperlink" Target="500" TargetMode="External"/><Relationship Id="rId2" Type="http://schemas.openxmlformats.org/officeDocument/2006/relationships/hyperlink" Target="500" TargetMode="External"/><Relationship Id="rId1" Type="http://schemas.openxmlformats.org/officeDocument/2006/relationships/hyperlink" Target="500" TargetMode="External"/><Relationship Id="rId5" Type="http://schemas.openxmlformats.org/officeDocument/2006/relationships/printerSettings" Target="../printerSettings/printerSettings12.bin"/><Relationship Id="rId4" Type="http://schemas.openxmlformats.org/officeDocument/2006/relationships/hyperlink" Target="500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hyperlink" Target="500" TargetMode="External"/><Relationship Id="rId2" Type="http://schemas.openxmlformats.org/officeDocument/2006/relationships/hyperlink" Target="500" TargetMode="External"/><Relationship Id="rId1" Type="http://schemas.openxmlformats.org/officeDocument/2006/relationships/hyperlink" Target="500" TargetMode="External"/><Relationship Id="rId5" Type="http://schemas.openxmlformats.org/officeDocument/2006/relationships/printerSettings" Target="../printerSettings/printerSettings13.bin"/><Relationship Id="rId4" Type="http://schemas.openxmlformats.org/officeDocument/2006/relationships/hyperlink" Target="500" TargetMode="Externa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hyperlink" Target="500" TargetMode="External"/><Relationship Id="rId2" Type="http://schemas.openxmlformats.org/officeDocument/2006/relationships/hyperlink" Target="500" TargetMode="External"/><Relationship Id="rId1" Type="http://schemas.openxmlformats.org/officeDocument/2006/relationships/hyperlink" Target="500" TargetMode="External"/><Relationship Id="rId5" Type="http://schemas.openxmlformats.org/officeDocument/2006/relationships/printerSettings" Target="../printerSettings/printerSettings14.bin"/><Relationship Id="rId4" Type="http://schemas.openxmlformats.org/officeDocument/2006/relationships/hyperlink" Target="500" TargetMode="Externa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8.xml"/><Relationship Id="rId2" Type="http://schemas.openxmlformats.org/officeDocument/2006/relationships/pivotTable" Target="../pivotTables/pivotTable7.xml"/><Relationship Id="rId1" Type="http://schemas.openxmlformats.org/officeDocument/2006/relationships/pivotTable" Target="../pivotTables/pivotTable6.xml"/><Relationship Id="rId4" Type="http://schemas.openxmlformats.org/officeDocument/2006/relationships/pivotTable" Target="../pivotTables/pivotTable9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hyperlink" Target="500" TargetMode="External"/><Relationship Id="rId2" Type="http://schemas.openxmlformats.org/officeDocument/2006/relationships/hyperlink" Target="500" TargetMode="External"/><Relationship Id="rId1" Type="http://schemas.openxmlformats.org/officeDocument/2006/relationships/hyperlink" Target="500" TargetMode="External"/><Relationship Id="rId5" Type="http://schemas.openxmlformats.org/officeDocument/2006/relationships/printerSettings" Target="../printerSettings/printerSettings15.bin"/><Relationship Id="rId4" Type="http://schemas.openxmlformats.org/officeDocument/2006/relationships/hyperlink" Target="500" TargetMode="Externa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hyperlink" Target="500" TargetMode="External"/><Relationship Id="rId2" Type="http://schemas.openxmlformats.org/officeDocument/2006/relationships/hyperlink" Target="500" TargetMode="External"/><Relationship Id="rId1" Type="http://schemas.openxmlformats.org/officeDocument/2006/relationships/hyperlink" Target="500" TargetMode="External"/><Relationship Id="rId5" Type="http://schemas.openxmlformats.org/officeDocument/2006/relationships/printerSettings" Target="../printerSettings/printerSettings16.bin"/><Relationship Id="rId4" Type="http://schemas.openxmlformats.org/officeDocument/2006/relationships/hyperlink" Target="500" TargetMode="Externa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hyperlink" Target="500" TargetMode="External"/><Relationship Id="rId2" Type="http://schemas.openxmlformats.org/officeDocument/2006/relationships/hyperlink" Target="500" TargetMode="External"/><Relationship Id="rId1" Type="http://schemas.openxmlformats.org/officeDocument/2006/relationships/hyperlink" Target="500" TargetMode="External"/><Relationship Id="rId5" Type="http://schemas.openxmlformats.org/officeDocument/2006/relationships/printerSettings" Target="../printerSettings/printerSettings17.bin"/><Relationship Id="rId4" Type="http://schemas.openxmlformats.org/officeDocument/2006/relationships/hyperlink" Target="500" TargetMode="Externa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hyperlink" Target="500" TargetMode="Externa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printerSettings" Target="../printerSettings/printerSettings20.bin"/><Relationship Id="rId1" Type="http://schemas.openxmlformats.org/officeDocument/2006/relationships/hyperlink" Target="50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80"/>
  <sheetViews>
    <sheetView workbookViewId="0">
      <pane ySplit="2" topLeftCell="A55" activePane="bottomLeft" state="frozen"/>
      <selection activeCell="B39" sqref="B39"/>
      <selection pane="bottomLeft" activeCell="N42" sqref="N42"/>
    </sheetView>
  </sheetViews>
  <sheetFormatPr defaultColWidth="9" defaultRowHeight="14.4"/>
  <cols>
    <col min="2" max="2" width="5" style="49" bestFit="1" customWidth="1"/>
    <col min="3" max="3" width="18" bestFit="1" customWidth="1"/>
    <col min="4" max="4" width="23.6640625" bestFit="1" customWidth="1"/>
    <col min="5" max="5" width="2.88671875" style="7" bestFit="1" customWidth="1"/>
    <col min="6" max="6" width="7.88671875" style="7" bestFit="1" customWidth="1"/>
    <col min="7" max="7" width="13.33203125" style="174" bestFit="1" customWidth="1"/>
    <col min="8" max="9" width="3.5546875" style="8" bestFit="1" customWidth="1"/>
    <col min="10" max="11" width="3.5546875" style="8" customWidth="1"/>
    <col min="12" max="12" width="6.5546875" style="6" bestFit="1" customWidth="1"/>
    <col min="13" max="13" width="3.109375" style="5" bestFit="1" customWidth="1"/>
    <col min="18" max="18" width="18" bestFit="1" customWidth="1"/>
  </cols>
  <sheetData>
    <row r="1" spans="1:13" ht="15" thickBot="1"/>
    <row r="2" spans="1:13" ht="90" customHeight="1" thickBot="1">
      <c r="A2" t="s">
        <v>1055</v>
      </c>
      <c r="B2" s="98" t="s">
        <v>460</v>
      </c>
      <c r="C2" s="9" t="s">
        <v>461</v>
      </c>
      <c r="D2" s="9" t="s">
        <v>462</v>
      </c>
      <c r="E2" s="9" t="s">
        <v>463</v>
      </c>
      <c r="F2" s="9" t="s">
        <v>464</v>
      </c>
      <c r="G2" s="10" t="s">
        <v>465</v>
      </c>
      <c r="H2" s="11" t="s">
        <v>706</v>
      </c>
      <c r="I2" s="12" t="s">
        <v>707</v>
      </c>
      <c r="J2" s="83" t="s">
        <v>708</v>
      </c>
      <c r="K2" s="83" t="s">
        <v>709</v>
      </c>
      <c r="L2" s="13" t="s">
        <v>467</v>
      </c>
      <c r="M2" s="14" t="s">
        <v>710</v>
      </c>
    </row>
    <row r="3" spans="1:13" ht="15.6" thickBot="1">
      <c r="B3" s="127" t="s">
        <v>3</v>
      </c>
      <c r="C3" s="15" t="s">
        <v>4</v>
      </c>
      <c r="D3" s="15" t="s">
        <v>5</v>
      </c>
      <c r="E3" s="16" t="s">
        <v>0</v>
      </c>
      <c r="F3" s="121" t="s">
        <v>635</v>
      </c>
      <c r="G3" s="122">
        <v>24985</v>
      </c>
      <c r="H3" s="123">
        <v>4</v>
      </c>
      <c r="I3" s="17" t="s">
        <v>8</v>
      </c>
      <c r="J3" s="124" t="s">
        <v>861</v>
      </c>
      <c r="K3" s="125" t="s">
        <v>777</v>
      </c>
      <c r="L3" s="126" t="s">
        <v>1095</v>
      </c>
      <c r="M3" s="125" t="s">
        <v>862</v>
      </c>
    </row>
    <row r="4" spans="1:13" ht="15.6" thickBot="1">
      <c r="B4" s="127" t="s">
        <v>11</v>
      </c>
      <c r="C4" s="15" t="s">
        <v>9</v>
      </c>
      <c r="D4" s="15" t="s">
        <v>12</v>
      </c>
      <c r="E4" s="16" t="s">
        <v>6</v>
      </c>
      <c r="F4" s="121" t="s">
        <v>635</v>
      </c>
      <c r="G4" s="122">
        <v>15534</v>
      </c>
      <c r="H4" s="123">
        <v>9</v>
      </c>
      <c r="I4" s="17" t="s">
        <v>2</v>
      </c>
      <c r="J4" s="124" t="s">
        <v>950</v>
      </c>
      <c r="K4" s="125" t="s">
        <v>777</v>
      </c>
      <c r="L4" s="126" t="s">
        <v>1095</v>
      </c>
      <c r="M4" s="125" t="s">
        <v>862</v>
      </c>
    </row>
    <row r="5" spans="1:13" ht="15.6" thickBot="1">
      <c r="B5" s="127" t="s">
        <v>18</v>
      </c>
      <c r="C5" s="15" t="s">
        <v>15</v>
      </c>
      <c r="D5" s="15" t="s">
        <v>19</v>
      </c>
      <c r="E5" s="16" t="s">
        <v>0</v>
      </c>
      <c r="F5" s="121" t="s">
        <v>635</v>
      </c>
      <c r="G5" s="122">
        <v>14323</v>
      </c>
      <c r="H5" s="123">
        <v>6</v>
      </c>
      <c r="I5" s="17" t="s">
        <v>8</v>
      </c>
      <c r="J5" s="124" t="s">
        <v>994</v>
      </c>
      <c r="K5" s="125" t="s">
        <v>862</v>
      </c>
      <c r="L5" s="126" t="s">
        <v>1095</v>
      </c>
      <c r="M5" s="125" t="s">
        <v>862</v>
      </c>
    </row>
    <row r="6" spans="1:13" ht="15.6" thickBot="1">
      <c r="B6" s="127" t="s">
        <v>22</v>
      </c>
      <c r="C6" s="15" t="s">
        <v>23</v>
      </c>
      <c r="D6" s="15" t="s">
        <v>24</v>
      </c>
      <c r="E6" s="16" t="s">
        <v>0</v>
      </c>
      <c r="F6" s="121" t="s">
        <v>635</v>
      </c>
      <c r="G6" s="122">
        <v>15336</v>
      </c>
      <c r="H6" s="123">
        <v>3</v>
      </c>
      <c r="I6" s="17" t="s">
        <v>20</v>
      </c>
      <c r="J6" s="124" t="s">
        <v>994</v>
      </c>
      <c r="K6" s="125" t="s">
        <v>777</v>
      </c>
      <c r="L6" s="126" t="s">
        <v>1095</v>
      </c>
      <c r="M6" s="125" t="s">
        <v>862</v>
      </c>
    </row>
    <row r="7" spans="1:13" ht="15.6" thickBot="1">
      <c r="B7" s="127" t="s">
        <v>898</v>
      </c>
      <c r="C7" s="15" t="s">
        <v>899</v>
      </c>
      <c r="D7" s="15" t="s">
        <v>900</v>
      </c>
      <c r="E7" s="16" t="s">
        <v>0</v>
      </c>
      <c r="F7" s="121" t="s">
        <v>635</v>
      </c>
      <c r="G7" s="122">
        <v>21525</v>
      </c>
      <c r="H7" s="123">
        <v>4</v>
      </c>
      <c r="I7" s="17" t="s">
        <v>8</v>
      </c>
      <c r="J7" s="124" t="s">
        <v>861</v>
      </c>
      <c r="K7" s="125" t="s">
        <v>862</v>
      </c>
      <c r="L7" s="126" t="s">
        <v>1095</v>
      </c>
      <c r="M7" s="125" t="s">
        <v>862</v>
      </c>
    </row>
    <row r="8" spans="1:13" ht="15.6" thickBot="1">
      <c r="B8" s="127" t="s">
        <v>25</v>
      </c>
      <c r="C8" s="15" t="s">
        <v>26</v>
      </c>
      <c r="D8" s="15" t="s">
        <v>27</v>
      </c>
      <c r="E8" s="16" t="s">
        <v>0</v>
      </c>
      <c r="F8" s="121" t="s">
        <v>635</v>
      </c>
      <c r="G8" s="122">
        <v>15479</v>
      </c>
      <c r="H8" s="123">
        <v>9</v>
      </c>
      <c r="I8" s="17" t="s">
        <v>2</v>
      </c>
      <c r="J8" s="124" t="s">
        <v>950</v>
      </c>
      <c r="K8" s="125" t="s">
        <v>777</v>
      </c>
      <c r="L8" s="126" t="s">
        <v>1095</v>
      </c>
      <c r="M8" s="125" t="s">
        <v>862</v>
      </c>
    </row>
    <row r="9" spans="1:13" ht="15.6" thickBot="1">
      <c r="B9" s="127" t="s">
        <v>28</v>
      </c>
      <c r="C9" s="15" t="s">
        <v>26</v>
      </c>
      <c r="D9" s="15" t="s">
        <v>29</v>
      </c>
      <c r="E9" s="16" t="s">
        <v>6</v>
      </c>
      <c r="F9" s="121" t="s">
        <v>635</v>
      </c>
      <c r="G9" s="122">
        <v>15668</v>
      </c>
      <c r="H9" s="123">
        <v>9</v>
      </c>
      <c r="I9" s="17" t="s">
        <v>2</v>
      </c>
      <c r="J9" s="124" t="s">
        <v>950</v>
      </c>
      <c r="K9" s="125" t="s">
        <v>777</v>
      </c>
      <c r="L9" s="126" t="s">
        <v>1095</v>
      </c>
      <c r="M9" s="125" t="s">
        <v>862</v>
      </c>
    </row>
    <row r="10" spans="1:13" ht="15.6" thickBot="1">
      <c r="B10" s="127" t="s">
        <v>1096</v>
      </c>
      <c r="C10" s="15" t="s">
        <v>30</v>
      </c>
      <c r="D10" s="15" t="s">
        <v>1097</v>
      </c>
      <c r="E10" s="16" t="s">
        <v>0</v>
      </c>
      <c r="F10" s="121" t="s">
        <v>635</v>
      </c>
      <c r="G10" s="122">
        <v>13051</v>
      </c>
      <c r="H10" s="123">
        <v>12</v>
      </c>
      <c r="I10" s="17" t="s">
        <v>7</v>
      </c>
      <c r="J10" s="124" t="s">
        <v>994</v>
      </c>
      <c r="K10" s="125" t="e">
        <v>#DIV/0!</v>
      </c>
      <c r="L10" s="126" t="s">
        <v>1098</v>
      </c>
      <c r="M10" s="125" t="s">
        <v>862</v>
      </c>
    </row>
    <row r="11" spans="1:13" ht="15.6" thickBot="1">
      <c r="B11" s="127" t="s">
        <v>31</v>
      </c>
      <c r="C11" s="15" t="s">
        <v>32</v>
      </c>
      <c r="D11" s="15" t="s">
        <v>33</v>
      </c>
      <c r="E11" s="16" t="s">
        <v>6</v>
      </c>
      <c r="F11" s="121" t="s">
        <v>635</v>
      </c>
      <c r="G11" s="122">
        <v>14975</v>
      </c>
      <c r="H11" s="123">
        <v>9</v>
      </c>
      <c r="I11" s="17" t="s">
        <v>2</v>
      </c>
      <c r="J11" s="124" t="s">
        <v>994</v>
      </c>
      <c r="K11" s="125" t="s">
        <v>862</v>
      </c>
      <c r="L11" s="126" t="s">
        <v>1095</v>
      </c>
      <c r="M11" s="125" t="s">
        <v>862</v>
      </c>
    </row>
    <row r="12" spans="1:13" ht="15.6" thickBot="1">
      <c r="B12" s="127" t="s">
        <v>34</v>
      </c>
      <c r="C12" s="15" t="s">
        <v>32</v>
      </c>
      <c r="D12" s="15" t="s">
        <v>35</v>
      </c>
      <c r="E12" s="16" t="s">
        <v>0</v>
      </c>
      <c r="F12" s="121" t="s">
        <v>635</v>
      </c>
      <c r="G12" s="122">
        <v>13234</v>
      </c>
      <c r="H12" s="123">
        <v>8</v>
      </c>
      <c r="I12" s="17" t="s">
        <v>2</v>
      </c>
      <c r="J12" s="124" t="s">
        <v>994</v>
      </c>
      <c r="K12" s="125" t="s">
        <v>862</v>
      </c>
      <c r="L12" s="126" t="s">
        <v>1098</v>
      </c>
      <c r="M12" s="125" t="s">
        <v>862</v>
      </c>
    </row>
    <row r="13" spans="1:13" ht="15.6" thickBot="1">
      <c r="B13" s="127" t="s">
        <v>38</v>
      </c>
      <c r="C13" s="15" t="s">
        <v>23</v>
      </c>
      <c r="D13" s="15" t="s">
        <v>39</v>
      </c>
      <c r="E13" s="16" t="s">
        <v>6</v>
      </c>
      <c r="F13" s="121" t="s">
        <v>635</v>
      </c>
      <c r="G13" s="122">
        <v>15977</v>
      </c>
      <c r="H13" s="123">
        <v>5</v>
      </c>
      <c r="I13" s="17" t="s">
        <v>8</v>
      </c>
      <c r="J13" s="124" t="s">
        <v>950</v>
      </c>
      <c r="K13" s="125" t="s">
        <v>862</v>
      </c>
      <c r="L13" s="126" t="s">
        <v>1095</v>
      </c>
      <c r="M13" s="125" t="s">
        <v>862</v>
      </c>
    </row>
    <row r="14" spans="1:13" ht="15.6" thickBot="1">
      <c r="B14" s="127" t="s">
        <v>1099</v>
      </c>
      <c r="C14" s="15" t="s">
        <v>1100</v>
      </c>
      <c r="D14" s="15" t="s">
        <v>1101</v>
      </c>
      <c r="E14" s="16" t="s">
        <v>0</v>
      </c>
      <c r="F14" s="121" t="s">
        <v>635</v>
      </c>
      <c r="G14" s="122">
        <v>16003</v>
      </c>
      <c r="H14" s="123">
        <v>12</v>
      </c>
      <c r="I14" s="17" t="s">
        <v>7</v>
      </c>
      <c r="J14" s="124" t="s">
        <v>950</v>
      </c>
      <c r="K14" s="125" t="e">
        <v>#DIV/0!</v>
      </c>
      <c r="L14" s="126" t="s">
        <v>1095</v>
      </c>
      <c r="M14" s="125" t="s">
        <v>862</v>
      </c>
    </row>
    <row r="15" spans="1:13" ht="15.6" thickBot="1">
      <c r="B15" s="127" t="s">
        <v>1102</v>
      </c>
      <c r="C15" s="15" t="s">
        <v>1103</v>
      </c>
      <c r="D15" s="15" t="s">
        <v>1104</v>
      </c>
      <c r="E15" s="16" t="s">
        <v>6</v>
      </c>
      <c r="F15" s="121" t="s">
        <v>635</v>
      </c>
      <c r="G15" s="122">
        <v>23097</v>
      </c>
      <c r="H15" s="123">
        <v>12</v>
      </c>
      <c r="I15" s="17" t="s">
        <v>7</v>
      </c>
      <c r="J15" s="124" t="s">
        <v>861</v>
      </c>
      <c r="K15" s="125" t="e">
        <v>#DIV/0!</v>
      </c>
      <c r="L15" s="126" t="s">
        <v>1095</v>
      </c>
      <c r="M15" s="125" t="s">
        <v>862</v>
      </c>
    </row>
    <row r="16" spans="1:13" ht="15.6" thickBot="1">
      <c r="B16" s="127" t="s">
        <v>1105</v>
      </c>
      <c r="C16" s="15" t="s">
        <v>1106</v>
      </c>
      <c r="D16" s="15" t="s">
        <v>1107</v>
      </c>
      <c r="E16" s="16" t="s">
        <v>6</v>
      </c>
      <c r="F16" s="121" t="s">
        <v>635</v>
      </c>
      <c r="G16" s="122">
        <v>30851</v>
      </c>
      <c r="H16" s="123">
        <v>12</v>
      </c>
      <c r="I16" s="17" t="s">
        <v>7</v>
      </c>
      <c r="J16" s="124" t="s">
        <v>861</v>
      </c>
      <c r="K16" s="125" t="e">
        <v>#DIV/0!</v>
      </c>
      <c r="L16" s="126" t="s">
        <v>1095</v>
      </c>
      <c r="M16" s="125" t="s">
        <v>862</v>
      </c>
    </row>
    <row r="17" spans="2:13" ht="15.6" thickBot="1">
      <c r="B17" s="127" t="s">
        <v>1108</v>
      </c>
      <c r="C17" s="15" t="s">
        <v>1100</v>
      </c>
      <c r="D17" s="15" t="s">
        <v>53</v>
      </c>
      <c r="E17" s="16" t="s">
        <v>6</v>
      </c>
      <c r="F17" s="121" t="s">
        <v>635</v>
      </c>
      <c r="G17" s="122">
        <v>17648</v>
      </c>
      <c r="H17" s="123">
        <v>12</v>
      </c>
      <c r="I17" s="17" t="s">
        <v>7</v>
      </c>
      <c r="J17" s="124" t="s">
        <v>950</v>
      </c>
      <c r="K17" s="125" t="e">
        <v>#DIV/0!</v>
      </c>
      <c r="L17" s="126" t="s">
        <v>1095</v>
      </c>
      <c r="M17" s="125" t="s">
        <v>862</v>
      </c>
    </row>
    <row r="18" spans="2:13" ht="15.6" thickBot="1">
      <c r="B18" s="127" t="s">
        <v>1109</v>
      </c>
      <c r="C18" s="15" t="s">
        <v>1110</v>
      </c>
      <c r="D18" s="15" t="s">
        <v>1111</v>
      </c>
      <c r="E18" s="16" t="s">
        <v>0</v>
      </c>
      <c r="F18" s="121" t="s">
        <v>635</v>
      </c>
      <c r="G18" s="122">
        <v>26227</v>
      </c>
      <c r="H18" s="123">
        <v>12</v>
      </c>
      <c r="I18" s="17" t="s">
        <v>7</v>
      </c>
      <c r="J18" s="124" t="s">
        <v>861</v>
      </c>
      <c r="K18" s="125" t="e">
        <v>#DIV/0!</v>
      </c>
      <c r="L18" s="126" t="s">
        <v>1095</v>
      </c>
      <c r="M18" s="125" t="s">
        <v>862</v>
      </c>
    </row>
    <row r="19" spans="2:13" ht="15.6" thickBot="1">
      <c r="B19" s="127" t="s">
        <v>1112</v>
      </c>
      <c r="C19" s="15" t="s">
        <v>1113</v>
      </c>
      <c r="D19" s="15" t="s">
        <v>1114</v>
      </c>
      <c r="E19" s="16" t="s">
        <v>0</v>
      </c>
      <c r="F19" s="121" t="s">
        <v>635</v>
      </c>
      <c r="G19" s="122">
        <v>27323</v>
      </c>
      <c r="H19" s="123">
        <v>12</v>
      </c>
      <c r="I19" s="17" t="s">
        <v>7</v>
      </c>
      <c r="J19" s="124" t="s">
        <v>861</v>
      </c>
      <c r="K19" s="125" t="e">
        <v>#DIV/0!</v>
      </c>
      <c r="L19" s="126" t="s">
        <v>1095</v>
      </c>
      <c r="M19" s="125" t="s">
        <v>862</v>
      </c>
    </row>
    <row r="20" spans="2:13" ht="15.6" thickBot="1">
      <c r="B20" s="127" t="s">
        <v>585</v>
      </c>
      <c r="C20" s="15" t="s">
        <v>90</v>
      </c>
      <c r="D20" s="15" t="s">
        <v>586</v>
      </c>
      <c r="E20" s="16" t="s">
        <v>0</v>
      </c>
      <c r="F20" s="121" t="s">
        <v>635</v>
      </c>
      <c r="G20" s="122" t="s">
        <v>808</v>
      </c>
      <c r="H20" s="123">
        <v>4</v>
      </c>
      <c r="I20" s="17" t="s">
        <v>8</v>
      </c>
      <c r="J20" s="124" t="s">
        <v>861</v>
      </c>
      <c r="K20" s="125" t="s">
        <v>777</v>
      </c>
      <c r="L20" s="126" t="s">
        <v>1095</v>
      </c>
      <c r="M20" s="125" t="s">
        <v>862</v>
      </c>
    </row>
    <row r="21" spans="2:13" ht="15.6" thickBot="1">
      <c r="B21" s="127" t="s">
        <v>587</v>
      </c>
      <c r="C21" s="15" t="s">
        <v>681</v>
      </c>
      <c r="D21" s="15" t="s">
        <v>588</v>
      </c>
      <c r="E21" s="16" t="s">
        <v>0</v>
      </c>
      <c r="F21" s="121" t="s">
        <v>635</v>
      </c>
      <c r="G21" s="122">
        <v>23045</v>
      </c>
      <c r="H21" s="123">
        <v>5</v>
      </c>
      <c r="I21" s="17" t="s">
        <v>8</v>
      </c>
      <c r="J21" s="124" t="s">
        <v>861</v>
      </c>
      <c r="K21" s="125" t="s">
        <v>862</v>
      </c>
      <c r="L21" s="126" t="s">
        <v>1095</v>
      </c>
      <c r="M21" s="125" t="s">
        <v>862</v>
      </c>
    </row>
    <row r="22" spans="2:13" ht="15.6" thickBot="1">
      <c r="B22" s="127" t="s">
        <v>41</v>
      </c>
      <c r="C22" s="15" t="s">
        <v>40</v>
      </c>
      <c r="D22" s="15" t="s">
        <v>42</v>
      </c>
      <c r="E22" s="16" t="s">
        <v>6</v>
      </c>
      <c r="F22" s="121" t="s">
        <v>635</v>
      </c>
      <c r="G22" s="122">
        <v>17503</v>
      </c>
      <c r="H22" s="123">
        <v>6</v>
      </c>
      <c r="I22" s="17" t="s">
        <v>8</v>
      </c>
      <c r="J22" s="124" t="s">
        <v>950</v>
      </c>
      <c r="K22" s="125" t="s">
        <v>862</v>
      </c>
      <c r="L22" s="126" t="s">
        <v>1095</v>
      </c>
      <c r="M22" s="125" t="s">
        <v>862</v>
      </c>
    </row>
    <row r="23" spans="2:13" ht="15.6" thickBot="1">
      <c r="B23" s="127" t="s">
        <v>901</v>
      </c>
      <c r="C23" s="15" t="s">
        <v>899</v>
      </c>
      <c r="D23" s="15" t="s">
        <v>902</v>
      </c>
      <c r="E23" s="16" t="s">
        <v>6</v>
      </c>
      <c r="F23" s="121" t="s">
        <v>635</v>
      </c>
      <c r="G23" s="122">
        <v>21828</v>
      </c>
      <c r="H23" s="123">
        <v>12</v>
      </c>
      <c r="I23" s="17" t="s">
        <v>7</v>
      </c>
      <c r="J23" s="124" t="s">
        <v>861</v>
      </c>
      <c r="K23" s="125" t="s">
        <v>777</v>
      </c>
      <c r="L23" s="126" t="s">
        <v>1095</v>
      </c>
      <c r="M23" s="125" t="s">
        <v>862</v>
      </c>
    </row>
    <row r="24" spans="2:13" ht="15.6" thickBot="1">
      <c r="B24" s="127" t="s">
        <v>694</v>
      </c>
      <c r="C24" s="15" t="s">
        <v>695</v>
      </c>
      <c r="D24" s="15" t="s">
        <v>696</v>
      </c>
      <c r="E24" s="16" t="s">
        <v>0</v>
      </c>
      <c r="F24" s="121" t="s">
        <v>635</v>
      </c>
      <c r="G24" s="122">
        <v>22800</v>
      </c>
      <c r="H24" s="123">
        <v>4</v>
      </c>
      <c r="I24" s="17" t="s">
        <v>8</v>
      </c>
      <c r="J24" s="124" t="s">
        <v>861</v>
      </c>
      <c r="K24" s="125" t="s">
        <v>862</v>
      </c>
      <c r="L24" s="126" t="s">
        <v>1095</v>
      </c>
      <c r="M24" s="125" t="s">
        <v>862</v>
      </c>
    </row>
    <row r="25" spans="2:13" ht="15.6" thickBot="1">
      <c r="B25" s="127" t="s">
        <v>636</v>
      </c>
      <c r="C25" s="15" t="s">
        <v>637</v>
      </c>
      <c r="D25" s="15" t="s">
        <v>638</v>
      </c>
      <c r="E25" s="16" t="s">
        <v>0</v>
      </c>
      <c r="F25" s="121" t="s">
        <v>635</v>
      </c>
      <c r="G25" s="122">
        <v>16893</v>
      </c>
      <c r="H25" s="123">
        <v>8</v>
      </c>
      <c r="I25" s="17" t="s">
        <v>2</v>
      </c>
      <c r="J25" s="124" t="s">
        <v>950</v>
      </c>
      <c r="K25" s="125" t="s">
        <v>777</v>
      </c>
      <c r="L25" s="126" t="s">
        <v>1095</v>
      </c>
      <c r="M25" s="125" t="s">
        <v>862</v>
      </c>
    </row>
    <row r="26" spans="2:13" ht="15.6" thickBot="1">
      <c r="B26" s="127" t="s">
        <v>960</v>
      </c>
      <c r="C26" s="15" t="s">
        <v>995</v>
      </c>
      <c r="D26" s="15" t="s">
        <v>996</v>
      </c>
      <c r="E26" s="16" t="s">
        <v>0</v>
      </c>
      <c r="F26" s="121" t="s">
        <v>635</v>
      </c>
      <c r="G26" s="122">
        <v>21065</v>
      </c>
      <c r="H26" s="123">
        <v>11</v>
      </c>
      <c r="I26" s="17" t="s">
        <v>7</v>
      </c>
      <c r="J26" s="124" t="s">
        <v>861</v>
      </c>
      <c r="K26" s="125" t="s">
        <v>862</v>
      </c>
      <c r="L26" s="126" t="s">
        <v>1095</v>
      </c>
      <c r="M26" s="125" t="s">
        <v>862</v>
      </c>
    </row>
    <row r="27" spans="2:13" ht="15.6" thickBot="1">
      <c r="B27" s="127" t="s">
        <v>961</v>
      </c>
      <c r="C27" s="15" t="s">
        <v>997</v>
      </c>
      <c r="D27" s="15" t="s">
        <v>998</v>
      </c>
      <c r="E27" s="16" t="s">
        <v>6</v>
      </c>
      <c r="F27" s="121" t="s">
        <v>635</v>
      </c>
      <c r="G27" s="122">
        <v>21779</v>
      </c>
      <c r="H27" s="123">
        <v>12</v>
      </c>
      <c r="I27" s="17" t="s">
        <v>7</v>
      </c>
      <c r="J27" s="124" t="s">
        <v>861</v>
      </c>
      <c r="K27" s="125" t="s">
        <v>777</v>
      </c>
      <c r="L27" s="126" t="s">
        <v>1095</v>
      </c>
      <c r="M27" s="125" t="s">
        <v>862</v>
      </c>
    </row>
    <row r="28" spans="2:13" ht="15.6" thickBot="1">
      <c r="B28" s="127" t="s">
        <v>46</v>
      </c>
      <c r="C28" s="15" t="s">
        <v>45</v>
      </c>
      <c r="D28" s="15" t="s">
        <v>47</v>
      </c>
      <c r="E28" s="16" t="s">
        <v>0</v>
      </c>
      <c r="F28" s="121" t="s">
        <v>635</v>
      </c>
      <c r="G28" s="122">
        <v>29247</v>
      </c>
      <c r="H28" s="123">
        <v>9</v>
      </c>
      <c r="I28" s="17" t="s">
        <v>2</v>
      </c>
      <c r="J28" s="124" t="s">
        <v>861</v>
      </c>
      <c r="K28" s="125" t="s">
        <v>862</v>
      </c>
      <c r="L28" s="126" t="s">
        <v>1095</v>
      </c>
      <c r="M28" s="125" t="s">
        <v>862</v>
      </c>
    </row>
    <row r="29" spans="2:13" ht="15.6" thickBot="1">
      <c r="B29" s="127" t="s">
        <v>1115</v>
      </c>
      <c r="C29" s="15" t="s">
        <v>1116</v>
      </c>
      <c r="D29" s="15" t="s">
        <v>1117</v>
      </c>
      <c r="E29" s="16" t="s">
        <v>0</v>
      </c>
      <c r="F29" s="121" t="s">
        <v>635</v>
      </c>
      <c r="G29" s="122">
        <v>41082</v>
      </c>
      <c r="H29" s="123">
        <v>12</v>
      </c>
      <c r="I29" s="17" t="s">
        <v>7</v>
      </c>
      <c r="J29" s="124" t="s">
        <v>861</v>
      </c>
      <c r="K29" s="125" t="e">
        <v>#DIV/0!</v>
      </c>
      <c r="L29" s="126" t="s">
        <v>1095</v>
      </c>
      <c r="M29" s="125" t="s">
        <v>862</v>
      </c>
    </row>
    <row r="30" spans="2:13" ht="15.6" thickBot="1">
      <c r="B30" s="127" t="s">
        <v>1118</v>
      </c>
      <c r="C30" s="15" t="s">
        <v>1113</v>
      </c>
      <c r="D30" s="15" t="s">
        <v>1119</v>
      </c>
      <c r="E30" s="16" t="s">
        <v>0</v>
      </c>
      <c r="F30" s="121" t="s">
        <v>635</v>
      </c>
      <c r="G30" s="122">
        <v>41116</v>
      </c>
      <c r="H30" s="123">
        <v>12</v>
      </c>
      <c r="I30" s="17" t="s">
        <v>7</v>
      </c>
      <c r="J30" s="124" t="s">
        <v>861</v>
      </c>
      <c r="K30" s="125" t="e">
        <v>#DIV/0!</v>
      </c>
      <c r="L30" s="126" t="s">
        <v>1095</v>
      </c>
      <c r="M30" s="125" t="s">
        <v>862</v>
      </c>
    </row>
    <row r="31" spans="2:13" ht="15.6" thickBot="1">
      <c r="B31" s="127" t="s">
        <v>711</v>
      </c>
      <c r="C31" s="15" t="s">
        <v>705</v>
      </c>
      <c r="D31" s="15" t="s">
        <v>14</v>
      </c>
      <c r="E31" s="16" t="s">
        <v>0</v>
      </c>
      <c r="F31" s="121" t="s">
        <v>635</v>
      </c>
      <c r="G31" s="122">
        <v>28572</v>
      </c>
      <c r="H31" s="123">
        <v>5</v>
      </c>
      <c r="I31" s="17" t="s">
        <v>8</v>
      </c>
      <c r="J31" s="124" t="s">
        <v>861</v>
      </c>
      <c r="K31" s="125" t="s">
        <v>862</v>
      </c>
      <c r="L31" s="126" t="s">
        <v>1095</v>
      </c>
      <c r="M31" s="125" t="s">
        <v>862</v>
      </c>
    </row>
    <row r="32" spans="2:13" ht="15.6" thickBot="1">
      <c r="B32" s="127" t="s">
        <v>712</v>
      </c>
      <c r="C32" s="15" t="s">
        <v>713</v>
      </c>
      <c r="D32" s="15" t="s">
        <v>714</v>
      </c>
      <c r="E32" s="16" t="s">
        <v>0</v>
      </c>
      <c r="F32" s="121" t="s">
        <v>635</v>
      </c>
      <c r="G32" s="122">
        <v>34349</v>
      </c>
      <c r="H32" s="123">
        <v>4</v>
      </c>
      <c r="I32" s="17" t="s">
        <v>8</v>
      </c>
      <c r="J32" s="124" t="s">
        <v>861</v>
      </c>
      <c r="K32" s="125" t="s">
        <v>777</v>
      </c>
      <c r="L32" s="126" t="s">
        <v>1095</v>
      </c>
      <c r="M32" s="125" t="s">
        <v>862</v>
      </c>
    </row>
    <row r="33" spans="2:13" ht="15.6" thickBot="1">
      <c r="B33" s="192" t="s">
        <v>836</v>
      </c>
      <c r="C33" s="15" t="s">
        <v>839</v>
      </c>
      <c r="D33" s="15" t="s">
        <v>840</v>
      </c>
      <c r="E33" s="16" t="s">
        <v>6</v>
      </c>
      <c r="F33" s="121" t="s">
        <v>635</v>
      </c>
      <c r="G33" s="122">
        <v>18970</v>
      </c>
      <c r="H33" s="123">
        <v>12</v>
      </c>
      <c r="I33" s="17" t="s">
        <v>7</v>
      </c>
      <c r="J33" s="124" t="s">
        <v>950</v>
      </c>
      <c r="K33" s="125" t="s">
        <v>777</v>
      </c>
      <c r="L33" s="126" t="s">
        <v>1095</v>
      </c>
      <c r="M33" s="125" t="s">
        <v>862</v>
      </c>
    </row>
    <row r="34" spans="2:13" ht="15.6" thickBot="1">
      <c r="B34" s="127" t="s">
        <v>897</v>
      </c>
      <c r="C34" s="15" t="s">
        <v>931</v>
      </c>
      <c r="D34" s="15" t="s">
        <v>932</v>
      </c>
      <c r="E34" s="16" t="s">
        <v>6</v>
      </c>
      <c r="F34" s="121" t="s">
        <v>635</v>
      </c>
      <c r="G34" s="122">
        <v>16884</v>
      </c>
      <c r="H34" s="123">
        <v>12</v>
      </c>
      <c r="I34" s="17" t="s">
        <v>7</v>
      </c>
      <c r="J34" s="124" t="s">
        <v>950</v>
      </c>
      <c r="K34" s="125" t="s">
        <v>777</v>
      </c>
      <c r="L34" s="126" t="s">
        <v>1095</v>
      </c>
      <c r="M34" s="125" t="s">
        <v>862</v>
      </c>
    </row>
    <row r="35" spans="2:13" ht="15.6" thickBot="1">
      <c r="B35" s="127" t="s">
        <v>866</v>
      </c>
      <c r="C35" s="15" t="s">
        <v>251</v>
      </c>
      <c r="D35" s="15" t="s">
        <v>219</v>
      </c>
      <c r="E35" s="16" t="s">
        <v>0</v>
      </c>
      <c r="F35" s="121" t="s">
        <v>635</v>
      </c>
      <c r="G35" s="122">
        <v>19729</v>
      </c>
      <c r="H35" s="123">
        <v>8</v>
      </c>
      <c r="I35" s="17" t="s">
        <v>2</v>
      </c>
      <c r="J35" s="124" t="s">
        <v>861</v>
      </c>
      <c r="K35" s="125" t="s">
        <v>862</v>
      </c>
      <c r="L35" s="126" t="s">
        <v>1095</v>
      </c>
      <c r="M35" s="125" t="s">
        <v>862</v>
      </c>
    </row>
    <row r="36" spans="2:13" ht="15.6" thickBot="1">
      <c r="B36" s="127" t="s">
        <v>264</v>
      </c>
      <c r="C36" s="15" t="s">
        <v>265</v>
      </c>
      <c r="D36" s="15" t="s">
        <v>266</v>
      </c>
      <c r="E36" s="16" t="s">
        <v>0</v>
      </c>
      <c r="F36" s="121" t="s">
        <v>635</v>
      </c>
      <c r="G36" s="122">
        <v>19641</v>
      </c>
      <c r="H36" s="123">
        <v>1</v>
      </c>
      <c r="I36" s="17" t="s">
        <v>20</v>
      </c>
      <c r="J36" s="124" t="s">
        <v>861</v>
      </c>
      <c r="K36" s="125" t="s">
        <v>862</v>
      </c>
      <c r="L36" s="126" t="s">
        <v>1095</v>
      </c>
      <c r="M36" s="125" t="s">
        <v>862</v>
      </c>
    </row>
    <row r="37" spans="2:13" ht="15.6" thickBot="1">
      <c r="B37" s="127" t="s">
        <v>48</v>
      </c>
      <c r="C37" s="15" t="s">
        <v>49</v>
      </c>
      <c r="D37" s="15" t="s">
        <v>50</v>
      </c>
      <c r="E37" s="16" t="s">
        <v>0</v>
      </c>
      <c r="F37" s="121" t="s">
        <v>639</v>
      </c>
      <c r="G37" s="122">
        <v>14862</v>
      </c>
      <c r="H37" s="123">
        <v>12</v>
      </c>
      <c r="I37" s="17" t="s">
        <v>7</v>
      </c>
      <c r="J37" s="124" t="s">
        <v>994</v>
      </c>
      <c r="K37" s="125" t="s">
        <v>777</v>
      </c>
      <c r="L37" s="126" t="s">
        <v>1095</v>
      </c>
      <c r="M37" s="125" t="s">
        <v>862</v>
      </c>
    </row>
    <row r="38" spans="2:13" ht="15.6" thickBot="1">
      <c r="B38" s="127" t="s">
        <v>52</v>
      </c>
      <c r="C38" s="15" t="s">
        <v>49</v>
      </c>
      <c r="D38" s="15" t="s">
        <v>53</v>
      </c>
      <c r="E38" s="16" t="s">
        <v>6</v>
      </c>
      <c r="F38" s="121" t="s">
        <v>639</v>
      </c>
      <c r="G38" s="122">
        <v>15412</v>
      </c>
      <c r="H38" s="123">
        <v>7</v>
      </c>
      <c r="I38" s="17" t="s">
        <v>2</v>
      </c>
      <c r="J38" s="124" t="s">
        <v>950</v>
      </c>
      <c r="K38" s="125" t="s">
        <v>862</v>
      </c>
      <c r="L38" s="126" t="s">
        <v>1095</v>
      </c>
      <c r="M38" s="125" t="s">
        <v>862</v>
      </c>
    </row>
    <row r="39" spans="2:13" ht="15.6" thickBot="1">
      <c r="B39" s="127" t="s">
        <v>56</v>
      </c>
      <c r="C39" s="15" t="s">
        <v>57</v>
      </c>
      <c r="D39" s="15" t="s">
        <v>58</v>
      </c>
      <c r="E39" s="16" t="s">
        <v>0</v>
      </c>
      <c r="F39" s="121" t="s">
        <v>639</v>
      </c>
      <c r="G39" s="122">
        <v>14983</v>
      </c>
      <c r="H39" s="123">
        <v>3</v>
      </c>
      <c r="I39" s="17" t="s">
        <v>20</v>
      </c>
      <c r="J39" s="124" t="s">
        <v>994</v>
      </c>
      <c r="K39" s="125" t="s">
        <v>862</v>
      </c>
      <c r="L39" s="126" t="s">
        <v>1095</v>
      </c>
      <c r="M39" s="125" t="s">
        <v>862</v>
      </c>
    </row>
    <row r="40" spans="2:13" ht="15.6" thickBot="1">
      <c r="B40" s="127" t="s">
        <v>283</v>
      </c>
      <c r="C40" s="15" t="s">
        <v>57</v>
      </c>
      <c r="D40" s="15" t="s">
        <v>59</v>
      </c>
      <c r="E40" s="16" t="s">
        <v>6</v>
      </c>
      <c r="F40" s="121" t="s">
        <v>639</v>
      </c>
      <c r="G40" s="122">
        <v>17976</v>
      </c>
      <c r="H40" s="123">
        <v>7</v>
      </c>
      <c r="I40" s="17" t="s">
        <v>2</v>
      </c>
      <c r="J40" s="124" t="s">
        <v>950</v>
      </c>
      <c r="K40" s="125" t="s">
        <v>862</v>
      </c>
      <c r="L40" s="126" t="s">
        <v>1095</v>
      </c>
      <c r="M40" s="125" t="s">
        <v>862</v>
      </c>
    </row>
    <row r="41" spans="2:13" ht="15.6" thickBot="1">
      <c r="B41" s="127" t="s">
        <v>60</v>
      </c>
      <c r="C41" s="15" t="s">
        <v>61</v>
      </c>
      <c r="D41" s="15" t="s">
        <v>62</v>
      </c>
      <c r="E41" s="16" t="s">
        <v>0</v>
      </c>
      <c r="F41" s="121" t="s">
        <v>639</v>
      </c>
      <c r="G41" s="122">
        <v>15076</v>
      </c>
      <c r="H41" s="123">
        <v>9</v>
      </c>
      <c r="I41" s="17" t="s">
        <v>2</v>
      </c>
      <c r="J41" s="124" t="s">
        <v>994</v>
      </c>
      <c r="K41" s="125" t="s">
        <v>777</v>
      </c>
      <c r="L41" s="126" t="s">
        <v>1095</v>
      </c>
      <c r="M41" s="125" t="s">
        <v>862</v>
      </c>
    </row>
    <row r="42" spans="2:13" ht="15.6" thickBot="1">
      <c r="B42" s="127" t="s">
        <v>64</v>
      </c>
      <c r="C42" s="15" t="s">
        <v>65</v>
      </c>
      <c r="D42" s="15" t="s">
        <v>66</v>
      </c>
      <c r="E42" s="16" t="s">
        <v>6</v>
      </c>
      <c r="F42" s="121" t="s">
        <v>639</v>
      </c>
      <c r="G42" s="122">
        <v>14507</v>
      </c>
      <c r="H42" s="123">
        <v>8</v>
      </c>
      <c r="I42" s="17" t="s">
        <v>2</v>
      </c>
      <c r="J42" s="124" t="s">
        <v>994</v>
      </c>
      <c r="K42" s="125" t="s">
        <v>862</v>
      </c>
      <c r="L42" s="126" t="s">
        <v>1095</v>
      </c>
      <c r="M42" s="125" t="s">
        <v>862</v>
      </c>
    </row>
    <row r="43" spans="2:13" ht="15.6" thickBot="1">
      <c r="B43" s="127" t="s">
        <v>903</v>
      </c>
      <c r="C43" s="15" t="s">
        <v>904</v>
      </c>
      <c r="D43" s="15" t="s">
        <v>67</v>
      </c>
      <c r="E43" s="16" t="s">
        <v>0</v>
      </c>
      <c r="F43" s="121" t="s">
        <v>639</v>
      </c>
      <c r="G43" s="122">
        <v>11650</v>
      </c>
      <c r="H43" s="123">
        <v>7</v>
      </c>
      <c r="I43" s="17" t="s">
        <v>2</v>
      </c>
      <c r="J43" s="124" t="s">
        <v>994</v>
      </c>
      <c r="K43" s="125" t="s">
        <v>862</v>
      </c>
      <c r="L43" s="126" t="s">
        <v>1098</v>
      </c>
      <c r="M43" s="125" t="s">
        <v>862</v>
      </c>
    </row>
    <row r="44" spans="2:13" ht="15.6" thickBot="1">
      <c r="B44" s="127" t="s">
        <v>68</v>
      </c>
      <c r="C44" s="15" t="s">
        <v>69</v>
      </c>
      <c r="D44" s="15" t="s">
        <v>53</v>
      </c>
      <c r="E44" s="16" t="s">
        <v>6</v>
      </c>
      <c r="F44" s="121" t="s">
        <v>639</v>
      </c>
      <c r="G44" s="122">
        <v>16538</v>
      </c>
      <c r="H44" s="123">
        <v>12</v>
      </c>
      <c r="I44" s="17" t="s">
        <v>7</v>
      </c>
      <c r="J44" s="124" t="s">
        <v>950</v>
      </c>
      <c r="K44" s="125" t="s">
        <v>777</v>
      </c>
      <c r="L44" s="126" t="s">
        <v>1095</v>
      </c>
      <c r="M44" s="125" t="s">
        <v>862</v>
      </c>
    </row>
    <row r="45" spans="2:13" ht="15.6" thickBot="1">
      <c r="B45" s="127" t="s">
        <v>905</v>
      </c>
      <c r="C45" s="15" t="s">
        <v>906</v>
      </c>
      <c r="D45" s="15" t="s">
        <v>907</v>
      </c>
      <c r="E45" s="16" t="s">
        <v>0</v>
      </c>
      <c r="F45" s="121" t="s">
        <v>639</v>
      </c>
      <c r="G45" s="122">
        <v>10971</v>
      </c>
      <c r="H45" s="123">
        <v>6</v>
      </c>
      <c r="I45" s="17" t="s">
        <v>8</v>
      </c>
      <c r="J45" s="124" t="s">
        <v>994</v>
      </c>
      <c r="K45" s="125" t="s">
        <v>777</v>
      </c>
      <c r="L45" s="126" t="s">
        <v>1098</v>
      </c>
      <c r="M45" s="125" t="s">
        <v>862</v>
      </c>
    </row>
    <row r="46" spans="2:13" ht="15.6" thickBot="1">
      <c r="B46" s="127" t="s">
        <v>77</v>
      </c>
      <c r="C46" s="15" t="s">
        <v>76</v>
      </c>
      <c r="D46" s="15" t="s">
        <v>78</v>
      </c>
      <c r="E46" s="16" t="s">
        <v>6</v>
      </c>
      <c r="F46" s="121" t="s">
        <v>639</v>
      </c>
      <c r="G46" s="122">
        <v>15211</v>
      </c>
      <c r="H46" s="123">
        <v>5</v>
      </c>
      <c r="I46" s="17" t="s">
        <v>8</v>
      </c>
      <c r="J46" s="124" t="s">
        <v>994</v>
      </c>
      <c r="K46" s="125" t="s">
        <v>777</v>
      </c>
      <c r="L46" s="126" t="s">
        <v>1095</v>
      </c>
      <c r="M46" s="125" t="s">
        <v>862</v>
      </c>
    </row>
    <row r="47" spans="2:13" ht="15.6" thickBot="1">
      <c r="B47" s="127" t="s">
        <v>80</v>
      </c>
      <c r="C47" s="15" t="s">
        <v>76</v>
      </c>
      <c r="D47" s="15" t="s">
        <v>81</v>
      </c>
      <c r="E47" s="16" t="s">
        <v>6</v>
      </c>
      <c r="F47" s="121" t="s">
        <v>639</v>
      </c>
      <c r="G47" s="122">
        <v>16167</v>
      </c>
      <c r="H47" s="123">
        <v>9</v>
      </c>
      <c r="I47" s="17" t="s">
        <v>2</v>
      </c>
      <c r="J47" s="124" t="s">
        <v>950</v>
      </c>
      <c r="K47" s="125" t="s">
        <v>862</v>
      </c>
      <c r="L47" s="126" t="s">
        <v>1095</v>
      </c>
      <c r="M47" s="125" t="s">
        <v>862</v>
      </c>
    </row>
    <row r="48" spans="2:13" ht="15.6" thickBot="1">
      <c r="B48" s="127" t="s">
        <v>83</v>
      </c>
      <c r="C48" s="15" t="s">
        <v>84</v>
      </c>
      <c r="D48" s="15" t="s">
        <v>85</v>
      </c>
      <c r="E48" s="16" t="s">
        <v>0</v>
      </c>
      <c r="F48" s="121" t="s">
        <v>639</v>
      </c>
      <c r="G48" s="122">
        <v>16369</v>
      </c>
      <c r="H48" s="123">
        <v>6</v>
      </c>
      <c r="I48" s="17" t="s">
        <v>8</v>
      </c>
      <c r="J48" s="124" t="s">
        <v>950</v>
      </c>
      <c r="K48" s="125" t="s">
        <v>862</v>
      </c>
      <c r="L48" s="126" t="s">
        <v>1095</v>
      </c>
      <c r="M48" s="125" t="s">
        <v>862</v>
      </c>
    </row>
    <row r="49" spans="2:13" ht="15.6" thickBot="1">
      <c r="B49" s="127" t="s">
        <v>87</v>
      </c>
      <c r="C49" s="15" t="s">
        <v>86</v>
      </c>
      <c r="D49" s="15" t="s">
        <v>88</v>
      </c>
      <c r="E49" s="16" t="s">
        <v>0</v>
      </c>
      <c r="F49" s="121" t="s">
        <v>639</v>
      </c>
      <c r="G49" s="122">
        <v>14666</v>
      </c>
      <c r="H49" s="123">
        <v>8</v>
      </c>
      <c r="I49" s="17" t="s">
        <v>2</v>
      </c>
      <c r="J49" s="124" t="s">
        <v>994</v>
      </c>
      <c r="K49" s="125" t="s">
        <v>862</v>
      </c>
      <c r="L49" s="126" t="s">
        <v>1095</v>
      </c>
      <c r="M49" s="125" t="s">
        <v>862</v>
      </c>
    </row>
    <row r="50" spans="2:13" ht="15.6" thickBot="1">
      <c r="B50" s="127" t="s">
        <v>92</v>
      </c>
      <c r="C50" s="15" t="s">
        <v>93</v>
      </c>
      <c r="D50" s="15" t="s">
        <v>94</v>
      </c>
      <c r="E50" s="16" t="s">
        <v>6</v>
      </c>
      <c r="F50" s="121" t="s">
        <v>639</v>
      </c>
      <c r="G50" s="122">
        <v>19188</v>
      </c>
      <c r="H50" s="123">
        <v>7</v>
      </c>
      <c r="I50" s="17" t="s">
        <v>2</v>
      </c>
      <c r="J50" s="124" t="s">
        <v>861</v>
      </c>
      <c r="K50" s="125" t="s">
        <v>777</v>
      </c>
      <c r="L50" s="126" t="s">
        <v>1095</v>
      </c>
      <c r="M50" s="125" t="s">
        <v>862</v>
      </c>
    </row>
    <row r="51" spans="2:13" ht="15.6" thickBot="1">
      <c r="B51" s="127" t="s">
        <v>97</v>
      </c>
      <c r="C51" s="15" t="s">
        <v>98</v>
      </c>
      <c r="D51" s="15" t="s">
        <v>99</v>
      </c>
      <c r="E51" s="16" t="s">
        <v>6</v>
      </c>
      <c r="F51" s="121" t="s">
        <v>639</v>
      </c>
      <c r="G51" s="122">
        <v>16772</v>
      </c>
      <c r="H51" s="123">
        <v>7</v>
      </c>
      <c r="I51" s="17" t="s">
        <v>2</v>
      </c>
      <c r="J51" s="124" t="s">
        <v>950</v>
      </c>
      <c r="K51" s="125" t="s">
        <v>862</v>
      </c>
      <c r="L51" s="126" t="s">
        <v>1095</v>
      </c>
      <c r="M51" s="125" t="s">
        <v>862</v>
      </c>
    </row>
    <row r="52" spans="2:13" ht="15.6" thickBot="1">
      <c r="B52" s="127" t="s">
        <v>100</v>
      </c>
      <c r="C52" s="15" t="s">
        <v>101</v>
      </c>
      <c r="D52" s="15" t="s">
        <v>73</v>
      </c>
      <c r="E52" s="16" t="s">
        <v>0</v>
      </c>
      <c r="F52" s="121" t="s">
        <v>639</v>
      </c>
      <c r="G52" s="122">
        <v>14656</v>
      </c>
      <c r="H52" s="123">
        <v>8</v>
      </c>
      <c r="I52" s="17" t="s">
        <v>2</v>
      </c>
      <c r="J52" s="124" t="s">
        <v>994</v>
      </c>
      <c r="K52" s="125" t="s">
        <v>777</v>
      </c>
      <c r="L52" s="126" t="s">
        <v>1095</v>
      </c>
      <c r="M52" s="125" t="s">
        <v>862</v>
      </c>
    </row>
    <row r="53" spans="2:13" ht="15.6" thickBot="1">
      <c r="B53" s="127" t="s">
        <v>1120</v>
      </c>
      <c r="C53" s="15" t="s">
        <v>1121</v>
      </c>
      <c r="D53" s="15" t="s">
        <v>105</v>
      </c>
      <c r="E53" s="16" t="s">
        <v>6</v>
      </c>
      <c r="F53" s="121" t="s">
        <v>639</v>
      </c>
      <c r="G53" s="122">
        <v>13431</v>
      </c>
      <c r="H53" s="123">
        <v>12</v>
      </c>
      <c r="I53" s="17" t="s">
        <v>7</v>
      </c>
      <c r="J53" s="124" t="s">
        <v>994</v>
      </c>
      <c r="K53" s="125" t="s">
        <v>862</v>
      </c>
      <c r="L53" s="126" t="s">
        <v>1098</v>
      </c>
      <c r="M53" s="125" t="s">
        <v>862</v>
      </c>
    </row>
    <row r="54" spans="2:13" ht="15.6" thickBot="1">
      <c r="B54" s="127" t="s">
        <v>1122</v>
      </c>
      <c r="C54" s="15" t="s">
        <v>65</v>
      </c>
      <c r="D54" s="15" t="s">
        <v>1123</v>
      </c>
      <c r="E54" s="16" t="s">
        <v>6</v>
      </c>
      <c r="F54" s="121" t="s">
        <v>639</v>
      </c>
      <c r="G54" s="122">
        <v>25386</v>
      </c>
      <c r="H54" s="123">
        <v>12</v>
      </c>
      <c r="I54" s="17" t="s">
        <v>7</v>
      </c>
      <c r="J54" s="124" t="s">
        <v>861</v>
      </c>
      <c r="K54" s="125" t="s">
        <v>862</v>
      </c>
      <c r="L54" s="126" t="s">
        <v>1095</v>
      </c>
      <c r="M54" s="125" t="s">
        <v>862</v>
      </c>
    </row>
    <row r="55" spans="2:13" ht="15.6" thickBot="1">
      <c r="B55" s="127" t="s">
        <v>595</v>
      </c>
      <c r="C55" s="15" t="s">
        <v>123</v>
      </c>
      <c r="D55" s="15" t="s">
        <v>596</v>
      </c>
      <c r="E55" s="16" t="s">
        <v>6</v>
      </c>
      <c r="F55" s="121" t="s">
        <v>639</v>
      </c>
      <c r="G55" s="122">
        <v>22015</v>
      </c>
      <c r="H55" s="123">
        <v>9</v>
      </c>
      <c r="I55" s="17" t="s">
        <v>2</v>
      </c>
      <c r="J55" s="124" t="s">
        <v>861</v>
      </c>
      <c r="K55" s="125" t="s">
        <v>862</v>
      </c>
      <c r="L55" s="126" t="s">
        <v>1095</v>
      </c>
      <c r="M55" s="125" t="s">
        <v>862</v>
      </c>
    </row>
    <row r="56" spans="2:13" ht="15.6" thickBot="1">
      <c r="B56" s="127" t="s">
        <v>107</v>
      </c>
      <c r="C56" s="15" t="s">
        <v>108</v>
      </c>
      <c r="D56" s="15" t="s">
        <v>109</v>
      </c>
      <c r="E56" s="16" t="s">
        <v>0</v>
      </c>
      <c r="F56" s="121" t="s">
        <v>639</v>
      </c>
      <c r="G56" s="122">
        <v>14124</v>
      </c>
      <c r="H56" s="123">
        <v>12</v>
      </c>
      <c r="I56" s="17" t="s">
        <v>7</v>
      </c>
      <c r="J56" s="124" t="s">
        <v>994</v>
      </c>
      <c r="K56" s="125" t="s">
        <v>777</v>
      </c>
      <c r="L56" s="126" t="s">
        <v>1095</v>
      </c>
      <c r="M56" s="125" t="s">
        <v>862</v>
      </c>
    </row>
    <row r="57" spans="2:13" ht="15.6" thickBot="1">
      <c r="B57" s="127" t="s">
        <v>691</v>
      </c>
      <c r="C57" s="15" t="s">
        <v>692</v>
      </c>
      <c r="D57" s="15" t="s">
        <v>693</v>
      </c>
      <c r="E57" s="16" t="s">
        <v>0</v>
      </c>
      <c r="F57" s="121" t="s">
        <v>639</v>
      </c>
      <c r="G57" s="122">
        <v>16522</v>
      </c>
      <c r="H57" s="123">
        <v>6</v>
      </c>
      <c r="I57" s="17" t="s">
        <v>8</v>
      </c>
      <c r="J57" s="124" t="s">
        <v>950</v>
      </c>
      <c r="K57" s="125" t="s">
        <v>777</v>
      </c>
      <c r="L57" s="126" t="s">
        <v>1095</v>
      </c>
      <c r="M57" s="125" t="s">
        <v>862</v>
      </c>
    </row>
    <row r="58" spans="2:13" ht="15.6" thickBot="1">
      <c r="B58" s="127" t="s">
        <v>715</v>
      </c>
      <c r="C58" s="15" t="s">
        <v>692</v>
      </c>
      <c r="D58" s="15" t="s">
        <v>716</v>
      </c>
      <c r="E58" s="16" t="s">
        <v>6</v>
      </c>
      <c r="F58" s="121" t="s">
        <v>639</v>
      </c>
      <c r="G58" s="122">
        <v>17336</v>
      </c>
      <c r="H58" s="123">
        <v>8</v>
      </c>
      <c r="I58" s="17" t="s">
        <v>2</v>
      </c>
      <c r="J58" s="124" t="s">
        <v>950</v>
      </c>
      <c r="K58" s="125" t="s">
        <v>777</v>
      </c>
      <c r="L58" s="126" t="s">
        <v>1095</v>
      </c>
      <c r="M58" s="125" t="s">
        <v>862</v>
      </c>
    </row>
    <row r="59" spans="2:13" ht="15.6" thickBot="1">
      <c r="B59" s="127" t="s">
        <v>962</v>
      </c>
      <c r="C59" s="15" t="s">
        <v>999</v>
      </c>
      <c r="D59" s="15" t="s">
        <v>1000</v>
      </c>
      <c r="E59" s="16" t="s">
        <v>0</v>
      </c>
      <c r="F59" s="121" t="s">
        <v>639</v>
      </c>
      <c r="G59" s="122">
        <v>38679</v>
      </c>
      <c r="H59" s="123">
        <v>12</v>
      </c>
      <c r="I59" s="17" t="s">
        <v>7</v>
      </c>
      <c r="J59" s="124" t="s">
        <v>861</v>
      </c>
      <c r="K59" s="125" t="s">
        <v>777</v>
      </c>
      <c r="L59" s="126" t="s">
        <v>1095</v>
      </c>
      <c r="M59" s="125" t="s">
        <v>862</v>
      </c>
    </row>
    <row r="60" spans="2:13" ht="15.6" thickBot="1">
      <c r="B60" s="127" t="s">
        <v>963</v>
      </c>
      <c r="C60" s="15" t="s">
        <v>724</v>
      </c>
      <c r="D60" s="15" t="s">
        <v>1001</v>
      </c>
      <c r="E60" s="16" t="s">
        <v>0</v>
      </c>
      <c r="F60" s="121" t="s">
        <v>639</v>
      </c>
      <c r="G60" s="122">
        <v>32498</v>
      </c>
      <c r="H60" s="123">
        <v>7</v>
      </c>
      <c r="I60" s="17" t="s">
        <v>2</v>
      </c>
      <c r="J60" s="124" t="s">
        <v>861</v>
      </c>
      <c r="K60" s="125" t="s">
        <v>862</v>
      </c>
      <c r="L60" s="126" t="s">
        <v>1095</v>
      </c>
      <c r="M60" s="125" t="s">
        <v>862</v>
      </c>
    </row>
    <row r="61" spans="2:13" ht="15.6" thickBot="1">
      <c r="B61" s="127" t="s">
        <v>964</v>
      </c>
      <c r="C61" s="15" t="s">
        <v>1002</v>
      </c>
      <c r="D61" s="15" t="s">
        <v>1003</v>
      </c>
      <c r="E61" s="16" t="s">
        <v>0</v>
      </c>
      <c r="F61" s="121" t="s">
        <v>639</v>
      </c>
      <c r="G61" s="122">
        <v>18665</v>
      </c>
      <c r="H61" s="123">
        <v>12</v>
      </c>
      <c r="I61" s="17" t="s">
        <v>7</v>
      </c>
      <c r="J61" s="124" t="s">
        <v>950</v>
      </c>
      <c r="K61" s="125" t="s">
        <v>777</v>
      </c>
      <c r="L61" s="126" t="s">
        <v>1095</v>
      </c>
      <c r="M61" s="125" t="s">
        <v>862</v>
      </c>
    </row>
    <row r="62" spans="2:13" ht="15.6" thickBot="1">
      <c r="B62" s="127" t="s">
        <v>110</v>
      </c>
      <c r="C62" s="15" t="s">
        <v>111</v>
      </c>
      <c r="D62" s="15" t="s">
        <v>66</v>
      </c>
      <c r="E62" s="16" t="s">
        <v>6</v>
      </c>
      <c r="F62" s="121" t="s">
        <v>639</v>
      </c>
      <c r="G62" s="122">
        <v>13623</v>
      </c>
      <c r="H62" s="123">
        <v>9</v>
      </c>
      <c r="I62" s="17" t="s">
        <v>2</v>
      </c>
      <c r="J62" s="124" t="s">
        <v>994</v>
      </c>
      <c r="K62" s="125" t="s">
        <v>777</v>
      </c>
      <c r="L62" s="126" t="s">
        <v>1095</v>
      </c>
      <c r="M62" s="125" t="s">
        <v>862</v>
      </c>
    </row>
    <row r="63" spans="2:13" ht="15.6" thickBot="1">
      <c r="B63" s="127" t="s">
        <v>717</v>
      </c>
      <c r="C63" s="15" t="s">
        <v>718</v>
      </c>
      <c r="D63" s="15" t="s">
        <v>719</v>
      </c>
      <c r="E63" s="16" t="s">
        <v>0</v>
      </c>
      <c r="F63" s="121" t="s">
        <v>639</v>
      </c>
      <c r="G63" s="122">
        <v>29849</v>
      </c>
      <c r="H63" s="123">
        <v>2</v>
      </c>
      <c r="I63" s="17" t="s">
        <v>20</v>
      </c>
      <c r="J63" s="124" t="s">
        <v>861</v>
      </c>
      <c r="K63" s="125" t="s">
        <v>862</v>
      </c>
      <c r="L63" s="126" t="s">
        <v>1095</v>
      </c>
      <c r="M63" s="125" t="s">
        <v>862</v>
      </c>
    </row>
    <row r="64" spans="2:13" ht="15.6" thickBot="1">
      <c r="B64" s="127" t="s">
        <v>112</v>
      </c>
      <c r="C64" s="15" t="s">
        <v>84</v>
      </c>
      <c r="D64" s="15" t="s">
        <v>113</v>
      </c>
      <c r="E64" s="16" t="s">
        <v>0</v>
      </c>
      <c r="F64" s="121" t="s">
        <v>639</v>
      </c>
      <c r="G64" s="122">
        <v>17060</v>
      </c>
      <c r="H64" s="123">
        <v>4</v>
      </c>
      <c r="I64" s="17" t="s">
        <v>8</v>
      </c>
      <c r="J64" s="124" t="s">
        <v>950</v>
      </c>
      <c r="K64" s="125" t="s">
        <v>777</v>
      </c>
      <c r="L64" s="126" t="s">
        <v>1095</v>
      </c>
      <c r="M64" s="125" t="s">
        <v>862</v>
      </c>
    </row>
    <row r="65" spans="2:13" ht="15.6" thickBot="1">
      <c r="B65" s="127" t="s">
        <v>114</v>
      </c>
      <c r="C65" s="15" t="s">
        <v>115</v>
      </c>
      <c r="D65" s="15" t="s">
        <v>116</v>
      </c>
      <c r="E65" s="16" t="s">
        <v>0</v>
      </c>
      <c r="F65" s="121" t="s">
        <v>639</v>
      </c>
      <c r="G65" s="122">
        <v>17828</v>
      </c>
      <c r="H65" s="123">
        <v>6</v>
      </c>
      <c r="I65" s="17" t="s">
        <v>8</v>
      </c>
      <c r="J65" s="124" t="s">
        <v>950</v>
      </c>
      <c r="K65" s="125" t="s">
        <v>777</v>
      </c>
      <c r="L65" s="126" t="s">
        <v>1095</v>
      </c>
      <c r="M65" s="125" t="s">
        <v>862</v>
      </c>
    </row>
    <row r="66" spans="2:13" ht="15.6" thickBot="1">
      <c r="B66" s="127" t="s">
        <v>117</v>
      </c>
      <c r="C66" s="15" t="s">
        <v>115</v>
      </c>
      <c r="D66" s="15" t="s">
        <v>118</v>
      </c>
      <c r="E66" s="16" t="s">
        <v>6</v>
      </c>
      <c r="F66" s="121" t="s">
        <v>639</v>
      </c>
      <c r="G66" s="122">
        <v>20212</v>
      </c>
      <c r="H66" s="123">
        <v>8</v>
      </c>
      <c r="I66" s="17" t="s">
        <v>2</v>
      </c>
      <c r="J66" s="124" t="s">
        <v>861</v>
      </c>
      <c r="K66" s="125" t="s">
        <v>862</v>
      </c>
      <c r="L66" s="126" t="s">
        <v>1095</v>
      </c>
      <c r="M66" s="125" t="s">
        <v>862</v>
      </c>
    </row>
    <row r="67" spans="2:13" ht="15.6" thickBot="1">
      <c r="B67" s="127" t="s">
        <v>119</v>
      </c>
      <c r="C67" s="15" t="s">
        <v>115</v>
      </c>
      <c r="D67" s="15" t="s">
        <v>120</v>
      </c>
      <c r="E67" s="16" t="s">
        <v>0</v>
      </c>
      <c r="F67" s="121" t="s">
        <v>639</v>
      </c>
      <c r="G67" s="122">
        <v>16365</v>
      </c>
      <c r="H67" s="123">
        <v>5</v>
      </c>
      <c r="I67" s="17" t="s">
        <v>8</v>
      </c>
      <c r="J67" s="124" t="s">
        <v>950</v>
      </c>
      <c r="K67" s="125" t="s">
        <v>862</v>
      </c>
      <c r="L67" s="126" t="s">
        <v>1095</v>
      </c>
      <c r="M67" s="125" t="s">
        <v>862</v>
      </c>
    </row>
    <row r="68" spans="2:13" ht="15.6" thickBot="1">
      <c r="B68" s="127" t="s">
        <v>121</v>
      </c>
      <c r="C68" s="15" t="s">
        <v>115</v>
      </c>
      <c r="D68" s="15" t="s">
        <v>122</v>
      </c>
      <c r="E68" s="16" t="s">
        <v>6</v>
      </c>
      <c r="F68" s="121" t="s">
        <v>639</v>
      </c>
      <c r="G68" s="122">
        <v>18926</v>
      </c>
      <c r="H68" s="123">
        <v>9</v>
      </c>
      <c r="I68" s="17" t="s">
        <v>2</v>
      </c>
      <c r="J68" s="124" t="s">
        <v>950</v>
      </c>
      <c r="K68" s="125" t="s">
        <v>777</v>
      </c>
      <c r="L68" s="126" t="s">
        <v>1095</v>
      </c>
      <c r="M68" s="125" t="s">
        <v>862</v>
      </c>
    </row>
    <row r="69" spans="2:13" ht="15.6" thickBot="1">
      <c r="B69" s="127" t="s">
        <v>155</v>
      </c>
      <c r="C69" s="15" t="s">
        <v>156</v>
      </c>
      <c r="D69" s="15" t="s">
        <v>157</v>
      </c>
      <c r="E69" s="16" t="s">
        <v>0</v>
      </c>
      <c r="F69" s="121" t="s">
        <v>640</v>
      </c>
      <c r="G69" s="122">
        <v>16851</v>
      </c>
      <c r="H69" s="123">
        <v>6</v>
      </c>
      <c r="I69" s="17" t="s">
        <v>8</v>
      </c>
      <c r="J69" s="124" t="s">
        <v>950</v>
      </c>
      <c r="K69" s="125" t="s">
        <v>777</v>
      </c>
      <c r="L69" s="126" t="s">
        <v>1095</v>
      </c>
      <c r="M69" s="125" t="s">
        <v>862</v>
      </c>
    </row>
    <row r="70" spans="2:13" ht="15.6" thickBot="1">
      <c r="B70" s="127" t="s">
        <v>158</v>
      </c>
      <c r="C70" s="15" t="s">
        <v>159</v>
      </c>
      <c r="D70" s="15" t="s">
        <v>160</v>
      </c>
      <c r="E70" s="16" t="s">
        <v>6</v>
      </c>
      <c r="F70" s="121" t="s">
        <v>640</v>
      </c>
      <c r="G70" s="122">
        <v>14045</v>
      </c>
      <c r="H70" s="123">
        <v>9</v>
      </c>
      <c r="I70" s="17" t="s">
        <v>2</v>
      </c>
      <c r="J70" s="124" t="s">
        <v>994</v>
      </c>
      <c r="K70" s="125" t="s">
        <v>777</v>
      </c>
      <c r="L70" s="126" t="s">
        <v>1095</v>
      </c>
      <c r="M70" s="125" t="s">
        <v>862</v>
      </c>
    </row>
    <row r="71" spans="2:13" ht="15.6" thickBot="1">
      <c r="B71" s="127" t="s">
        <v>778</v>
      </c>
      <c r="C71" s="15" t="s">
        <v>26</v>
      </c>
      <c r="D71" s="15" t="s">
        <v>161</v>
      </c>
      <c r="E71" s="16" t="s">
        <v>6</v>
      </c>
      <c r="F71" s="121" t="s">
        <v>640</v>
      </c>
      <c r="G71" s="122">
        <v>17575</v>
      </c>
      <c r="H71" s="123">
        <v>9</v>
      </c>
      <c r="I71" s="17" t="s">
        <v>2</v>
      </c>
      <c r="J71" s="124" t="s">
        <v>950</v>
      </c>
      <c r="K71" s="125" t="s">
        <v>862</v>
      </c>
      <c r="L71" s="126" t="s">
        <v>1095</v>
      </c>
      <c r="M71" s="125" t="s">
        <v>862</v>
      </c>
    </row>
    <row r="72" spans="2:13" ht="15.6" thickBot="1">
      <c r="B72" s="127" t="s">
        <v>162</v>
      </c>
      <c r="C72" s="15" t="s">
        <v>86</v>
      </c>
      <c r="D72" s="15" t="s">
        <v>163</v>
      </c>
      <c r="E72" s="16" t="s">
        <v>6</v>
      </c>
      <c r="F72" s="121" t="s">
        <v>640</v>
      </c>
      <c r="G72" s="122">
        <v>15561</v>
      </c>
      <c r="H72" s="123">
        <v>12</v>
      </c>
      <c r="I72" s="17" t="s">
        <v>7</v>
      </c>
      <c r="J72" s="124" t="s">
        <v>950</v>
      </c>
      <c r="K72" s="125" t="s">
        <v>777</v>
      </c>
      <c r="L72" s="126" t="s">
        <v>1095</v>
      </c>
      <c r="M72" s="125" t="s">
        <v>862</v>
      </c>
    </row>
    <row r="73" spans="2:13" ht="15.6" thickBot="1">
      <c r="B73" s="127" t="s">
        <v>164</v>
      </c>
      <c r="C73" s="15" t="s">
        <v>165</v>
      </c>
      <c r="D73" s="15" t="s">
        <v>166</v>
      </c>
      <c r="E73" s="16" t="s">
        <v>0</v>
      </c>
      <c r="F73" s="121" t="s">
        <v>640</v>
      </c>
      <c r="G73" s="122">
        <v>13189</v>
      </c>
      <c r="H73" s="123">
        <v>9</v>
      </c>
      <c r="I73" s="17" t="s">
        <v>2</v>
      </c>
      <c r="J73" s="124" t="s">
        <v>994</v>
      </c>
      <c r="K73" s="125" t="s">
        <v>777</v>
      </c>
      <c r="L73" s="126" t="s">
        <v>1098</v>
      </c>
      <c r="M73" s="125" t="s">
        <v>862</v>
      </c>
    </row>
    <row r="74" spans="2:13" ht="15.6" thickBot="1">
      <c r="B74" s="127" t="s">
        <v>167</v>
      </c>
      <c r="C74" s="15" t="s">
        <v>152</v>
      </c>
      <c r="D74" s="15" t="s">
        <v>36</v>
      </c>
      <c r="E74" s="16" t="s">
        <v>6</v>
      </c>
      <c r="F74" s="121" t="s">
        <v>640</v>
      </c>
      <c r="G74" s="122">
        <v>13386</v>
      </c>
      <c r="H74" s="123">
        <v>12</v>
      </c>
      <c r="I74" s="17" t="s">
        <v>7</v>
      </c>
      <c r="J74" s="124" t="s">
        <v>994</v>
      </c>
      <c r="K74" s="125" t="s">
        <v>777</v>
      </c>
      <c r="L74" s="126" t="s">
        <v>1098</v>
      </c>
      <c r="M74" s="125" t="s">
        <v>862</v>
      </c>
    </row>
    <row r="75" spans="2:13" ht="15.6" thickBot="1">
      <c r="B75" s="127" t="s">
        <v>168</v>
      </c>
      <c r="C75" s="15" t="s">
        <v>156</v>
      </c>
      <c r="D75" s="15" t="s">
        <v>169</v>
      </c>
      <c r="E75" s="16" t="s">
        <v>6</v>
      </c>
      <c r="F75" s="121" t="s">
        <v>640</v>
      </c>
      <c r="G75" s="122">
        <v>18684</v>
      </c>
      <c r="H75" s="123">
        <v>6</v>
      </c>
      <c r="I75" s="17" t="s">
        <v>8</v>
      </c>
      <c r="J75" s="124" t="s">
        <v>950</v>
      </c>
      <c r="K75" s="125" t="s">
        <v>777</v>
      </c>
      <c r="L75" s="126" t="s">
        <v>1095</v>
      </c>
      <c r="M75" s="125" t="s">
        <v>862</v>
      </c>
    </row>
    <row r="76" spans="2:13" ht="15.6" thickBot="1">
      <c r="B76" s="127" t="s">
        <v>908</v>
      </c>
      <c r="C76" s="15" t="s">
        <v>909</v>
      </c>
      <c r="D76" s="15" t="s">
        <v>910</v>
      </c>
      <c r="E76" s="16" t="s">
        <v>6</v>
      </c>
      <c r="F76" s="121" t="s">
        <v>640</v>
      </c>
      <c r="G76" s="122">
        <v>13844</v>
      </c>
      <c r="H76" s="123">
        <v>12</v>
      </c>
      <c r="I76" s="17" t="s">
        <v>7</v>
      </c>
      <c r="J76" s="124" t="s">
        <v>994</v>
      </c>
      <c r="K76" s="125" t="s">
        <v>777</v>
      </c>
      <c r="L76" s="126" t="s">
        <v>1095</v>
      </c>
      <c r="M76" s="125" t="s">
        <v>862</v>
      </c>
    </row>
    <row r="77" spans="2:13" ht="15.6" thickBot="1">
      <c r="B77" s="127" t="s">
        <v>892</v>
      </c>
      <c r="C77" s="15" t="s">
        <v>911</v>
      </c>
      <c r="D77" s="15" t="s">
        <v>912</v>
      </c>
      <c r="E77" s="16" t="s">
        <v>0</v>
      </c>
      <c r="F77" s="121" t="s">
        <v>640</v>
      </c>
      <c r="G77" s="122">
        <v>20205</v>
      </c>
      <c r="H77" s="123">
        <v>9</v>
      </c>
      <c r="I77" s="17" t="s">
        <v>2</v>
      </c>
      <c r="J77" s="124" t="s">
        <v>861</v>
      </c>
      <c r="K77" s="125" t="s">
        <v>777</v>
      </c>
      <c r="L77" s="126" t="s">
        <v>1095</v>
      </c>
      <c r="M77" s="125" t="s">
        <v>862</v>
      </c>
    </row>
    <row r="78" spans="2:13" ht="15.6" thickBot="1">
      <c r="B78" s="127" t="s">
        <v>913</v>
      </c>
      <c r="C78" s="15" t="s">
        <v>914</v>
      </c>
      <c r="D78" s="15" t="s">
        <v>106</v>
      </c>
      <c r="E78" s="16" t="s">
        <v>6</v>
      </c>
      <c r="F78" s="121" t="s">
        <v>640</v>
      </c>
      <c r="G78" s="122">
        <v>15849</v>
      </c>
      <c r="H78" s="123">
        <v>12</v>
      </c>
      <c r="I78" s="17" t="s">
        <v>7</v>
      </c>
      <c r="J78" s="124" t="s">
        <v>950</v>
      </c>
      <c r="K78" s="125" t="s">
        <v>777</v>
      </c>
      <c r="L78" s="126" t="s">
        <v>1095</v>
      </c>
      <c r="M78" s="125" t="s">
        <v>862</v>
      </c>
    </row>
    <row r="79" spans="2:13" ht="15.6" thickBot="1">
      <c r="B79" s="127" t="s">
        <v>915</v>
      </c>
      <c r="C79" s="15" t="s">
        <v>171</v>
      </c>
      <c r="D79" s="15" t="s">
        <v>916</v>
      </c>
      <c r="E79" s="16" t="s">
        <v>6</v>
      </c>
      <c r="F79" s="121" t="s">
        <v>640</v>
      </c>
      <c r="G79" s="122">
        <v>14740</v>
      </c>
      <c r="H79" s="123">
        <v>12</v>
      </c>
      <c r="I79" s="17" t="s">
        <v>7</v>
      </c>
      <c r="J79" s="124" t="s">
        <v>994</v>
      </c>
      <c r="K79" s="125" t="s">
        <v>777</v>
      </c>
      <c r="L79" s="126" t="s">
        <v>1095</v>
      </c>
      <c r="M79" s="125" t="s">
        <v>862</v>
      </c>
    </row>
    <row r="80" spans="2:13" ht="15.6" thickBot="1">
      <c r="B80" s="127" t="s">
        <v>456</v>
      </c>
      <c r="C80" s="15" t="s">
        <v>76</v>
      </c>
      <c r="D80" s="15" t="s">
        <v>172</v>
      </c>
      <c r="E80" s="16" t="s">
        <v>0</v>
      </c>
      <c r="F80" s="121" t="s">
        <v>640</v>
      </c>
      <c r="G80" s="122">
        <v>18013</v>
      </c>
      <c r="H80" s="123">
        <v>3</v>
      </c>
      <c r="I80" s="17" t="s">
        <v>20</v>
      </c>
      <c r="J80" s="124" t="s">
        <v>950</v>
      </c>
      <c r="K80" s="125" t="s">
        <v>862</v>
      </c>
      <c r="L80" s="126" t="s">
        <v>1095</v>
      </c>
      <c r="M80" s="125" t="s">
        <v>862</v>
      </c>
    </row>
    <row r="81" spans="2:13" ht="15.6" thickBot="1">
      <c r="B81" s="127" t="s">
        <v>174</v>
      </c>
      <c r="C81" s="15" t="s">
        <v>159</v>
      </c>
      <c r="D81" s="15" t="s">
        <v>175</v>
      </c>
      <c r="E81" s="16" t="s">
        <v>0</v>
      </c>
      <c r="F81" s="121" t="s">
        <v>640</v>
      </c>
      <c r="G81" s="122">
        <v>12721</v>
      </c>
      <c r="H81" s="123">
        <v>6</v>
      </c>
      <c r="I81" s="17" t="s">
        <v>8</v>
      </c>
      <c r="J81" s="124" t="s">
        <v>994</v>
      </c>
      <c r="K81" s="125" t="s">
        <v>777</v>
      </c>
      <c r="L81" s="126" t="s">
        <v>1098</v>
      </c>
      <c r="M81" s="125" t="s">
        <v>862</v>
      </c>
    </row>
    <row r="82" spans="2:13" ht="15.6" thickBot="1">
      <c r="B82" s="127" t="s">
        <v>893</v>
      </c>
      <c r="C82" s="15" t="s">
        <v>909</v>
      </c>
      <c r="D82" s="15" t="s">
        <v>917</v>
      </c>
      <c r="E82" s="16" t="s">
        <v>6</v>
      </c>
      <c r="F82" s="121" t="s">
        <v>640</v>
      </c>
      <c r="G82" s="122">
        <v>23351</v>
      </c>
      <c r="H82" s="123">
        <v>12</v>
      </c>
      <c r="I82" s="17" t="s">
        <v>7</v>
      </c>
      <c r="J82" s="124" t="s">
        <v>861</v>
      </c>
      <c r="K82" s="125" t="s">
        <v>777</v>
      </c>
      <c r="L82" s="126" t="s">
        <v>1095</v>
      </c>
      <c r="M82" s="125" t="s">
        <v>862</v>
      </c>
    </row>
    <row r="83" spans="2:13" ht="15.6" thickBot="1">
      <c r="B83" s="127" t="s">
        <v>918</v>
      </c>
      <c r="C83" s="15" t="s">
        <v>914</v>
      </c>
      <c r="D83" s="15" t="s">
        <v>135</v>
      </c>
      <c r="E83" s="16" t="s">
        <v>0</v>
      </c>
      <c r="F83" s="121" t="s">
        <v>640</v>
      </c>
      <c r="G83" s="122">
        <v>15013</v>
      </c>
      <c r="H83" s="123">
        <v>7</v>
      </c>
      <c r="I83" s="17" t="s">
        <v>2</v>
      </c>
      <c r="J83" s="124" t="s">
        <v>994</v>
      </c>
      <c r="K83" s="125" t="s">
        <v>862</v>
      </c>
      <c r="L83" s="126" t="s">
        <v>1095</v>
      </c>
      <c r="M83" s="125" t="s">
        <v>862</v>
      </c>
    </row>
    <row r="84" spans="2:13" ht="15.6" thickBot="1">
      <c r="B84" s="127" t="s">
        <v>176</v>
      </c>
      <c r="C84" s="15" t="s">
        <v>177</v>
      </c>
      <c r="D84" s="15" t="s">
        <v>178</v>
      </c>
      <c r="E84" s="16" t="s">
        <v>0</v>
      </c>
      <c r="F84" s="121" t="s">
        <v>640</v>
      </c>
      <c r="G84" s="122">
        <v>13665</v>
      </c>
      <c r="H84" s="123">
        <v>6</v>
      </c>
      <c r="I84" s="17" t="s">
        <v>8</v>
      </c>
      <c r="J84" s="124" t="s">
        <v>994</v>
      </c>
      <c r="K84" s="125" t="s">
        <v>862</v>
      </c>
      <c r="L84" s="126" t="s">
        <v>1095</v>
      </c>
      <c r="M84" s="125" t="s">
        <v>862</v>
      </c>
    </row>
    <row r="85" spans="2:13" ht="15.6" thickBot="1">
      <c r="B85" s="127" t="s">
        <v>179</v>
      </c>
      <c r="C85" s="15" t="s">
        <v>177</v>
      </c>
      <c r="D85" s="15" t="s">
        <v>169</v>
      </c>
      <c r="E85" s="16" t="s">
        <v>6</v>
      </c>
      <c r="F85" s="121" t="s">
        <v>640</v>
      </c>
      <c r="G85" s="122">
        <v>15656</v>
      </c>
      <c r="H85" s="123">
        <v>7</v>
      </c>
      <c r="I85" s="17" t="s">
        <v>2</v>
      </c>
      <c r="J85" s="124" t="s">
        <v>950</v>
      </c>
      <c r="K85" s="125" t="s">
        <v>862</v>
      </c>
      <c r="L85" s="126" t="s">
        <v>1095</v>
      </c>
      <c r="M85" s="125" t="s">
        <v>862</v>
      </c>
    </row>
    <row r="86" spans="2:13" ht="15.6" thickBot="1">
      <c r="B86" s="127" t="s">
        <v>180</v>
      </c>
      <c r="C86" s="15" t="s">
        <v>181</v>
      </c>
      <c r="D86" s="15" t="s">
        <v>182</v>
      </c>
      <c r="E86" s="16" t="s">
        <v>0</v>
      </c>
      <c r="F86" s="121" t="s">
        <v>640</v>
      </c>
      <c r="G86" s="122">
        <v>17774</v>
      </c>
      <c r="H86" s="123">
        <v>1</v>
      </c>
      <c r="I86" s="17" t="s">
        <v>20</v>
      </c>
      <c r="J86" s="124" t="s">
        <v>950</v>
      </c>
      <c r="K86" s="125" t="s">
        <v>777</v>
      </c>
      <c r="L86" s="126" t="s">
        <v>1095</v>
      </c>
      <c r="M86" s="125" t="s">
        <v>862</v>
      </c>
    </row>
    <row r="87" spans="2:13" ht="15.6" thickBot="1">
      <c r="B87" s="127" t="s">
        <v>1124</v>
      </c>
      <c r="C87" s="15" t="s">
        <v>1125</v>
      </c>
      <c r="D87" s="15" t="s">
        <v>1126</v>
      </c>
      <c r="E87" s="16" t="s">
        <v>0</v>
      </c>
      <c r="F87" s="121" t="s">
        <v>640</v>
      </c>
      <c r="G87" s="122">
        <v>32446</v>
      </c>
      <c r="H87" s="123">
        <v>12</v>
      </c>
      <c r="I87" s="17" t="s">
        <v>7</v>
      </c>
      <c r="J87" s="124" t="s">
        <v>861</v>
      </c>
      <c r="K87" s="125" t="e">
        <v>#DIV/0!</v>
      </c>
      <c r="L87" s="126" t="s">
        <v>1095</v>
      </c>
      <c r="M87" s="125" t="s">
        <v>862</v>
      </c>
    </row>
    <row r="88" spans="2:13" ht="15.6" thickBot="1">
      <c r="B88" s="127" t="s">
        <v>1127</v>
      </c>
      <c r="C88" s="15" t="s">
        <v>1128</v>
      </c>
      <c r="D88" s="15" t="s">
        <v>1129</v>
      </c>
      <c r="E88" s="16" t="s">
        <v>6</v>
      </c>
      <c r="F88" s="121" t="s">
        <v>640</v>
      </c>
      <c r="G88" s="122">
        <v>21451</v>
      </c>
      <c r="H88" s="123">
        <v>12</v>
      </c>
      <c r="I88" s="17" t="s">
        <v>7</v>
      </c>
      <c r="J88" s="124" t="s">
        <v>861</v>
      </c>
      <c r="K88" s="125" t="e">
        <v>#DIV/0!</v>
      </c>
      <c r="L88" s="126" t="s">
        <v>1095</v>
      </c>
      <c r="M88" s="125" t="s">
        <v>862</v>
      </c>
    </row>
    <row r="89" spans="2:13" ht="15.6" thickBot="1">
      <c r="B89" s="127" t="s">
        <v>1130</v>
      </c>
      <c r="C89" s="15" t="s">
        <v>1131</v>
      </c>
      <c r="D89" s="15" t="s">
        <v>1132</v>
      </c>
      <c r="E89" s="16" t="s">
        <v>6</v>
      </c>
      <c r="F89" s="121" t="s">
        <v>640</v>
      </c>
      <c r="G89" s="122">
        <v>22444</v>
      </c>
      <c r="H89" s="123">
        <v>12</v>
      </c>
      <c r="I89" s="17" t="s">
        <v>7</v>
      </c>
      <c r="J89" s="124" t="s">
        <v>861</v>
      </c>
      <c r="K89" s="125" t="e">
        <v>#DIV/0!</v>
      </c>
      <c r="L89" s="126" t="s">
        <v>1095</v>
      </c>
      <c r="M89" s="125" t="s">
        <v>862</v>
      </c>
    </row>
    <row r="90" spans="2:13" ht="15.6" thickBot="1">
      <c r="B90" s="127" t="s">
        <v>1133</v>
      </c>
      <c r="C90" s="15" t="s">
        <v>327</v>
      </c>
      <c r="D90" s="15" t="s">
        <v>1134</v>
      </c>
      <c r="E90" s="16" t="s">
        <v>0</v>
      </c>
      <c r="F90" s="121" t="s">
        <v>640</v>
      </c>
      <c r="G90" s="122">
        <v>20468</v>
      </c>
      <c r="H90" s="123">
        <v>12</v>
      </c>
      <c r="I90" s="17" t="s">
        <v>7</v>
      </c>
      <c r="J90" s="124" t="s">
        <v>861</v>
      </c>
      <c r="K90" s="125" t="e">
        <v>#DIV/0!</v>
      </c>
      <c r="L90" s="126" t="s">
        <v>1095</v>
      </c>
      <c r="M90" s="125" t="s">
        <v>862</v>
      </c>
    </row>
    <row r="91" spans="2:13" ht="15.6" thickBot="1">
      <c r="B91" s="127" t="s">
        <v>599</v>
      </c>
      <c r="C91" s="15" t="s">
        <v>317</v>
      </c>
      <c r="D91" s="15" t="s">
        <v>600</v>
      </c>
      <c r="E91" s="16" t="s">
        <v>0</v>
      </c>
      <c r="F91" s="121" t="s">
        <v>640</v>
      </c>
      <c r="G91" s="122">
        <v>14088</v>
      </c>
      <c r="H91" s="123">
        <v>9</v>
      </c>
      <c r="I91" s="17" t="s">
        <v>2</v>
      </c>
      <c r="J91" s="124" t="s">
        <v>994</v>
      </c>
      <c r="K91" s="125" t="s">
        <v>777</v>
      </c>
      <c r="L91" s="126" t="s">
        <v>1095</v>
      </c>
      <c r="M91" s="125" t="s">
        <v>862</v>
      </c>
    </row>
    <row r="92" spans="2:13" ht="15.6" thickBot="1">
      <c r="B92" s="127" t="s">
        <v>641</v>
      </c>
      <c r="C92" s="15" t="s">
        <v>642</v>
      </c>
      <c r="D92" s="15" t="s">
        <v>643</v>
      </c>
      <c r="E92" s="16" t="s">
        <v>0</v>
      </c>
      <c r="F92" s="121" t="s">
        <v>640</v>
      </c>
      <c r="G92" s="122">
        <v>15766</v>
      </c>
      <c r="H92" s="123">
        <v>9</v>
      </c>
      <c r="I92" s="17" t="s">
        <v>2</v>
      </c>
      <c r="J92" s="124" t="s">
        <v>950</v>
      </c>
      <c r="K92" s="125" t="s">
        <v>777</v>
      </c>
      <c r="L92" s="126" t="s">
        <v>1095</v>
      </c>
      <c r="M92" s="125" t="s">
        <v>862</v>
      </c>
    </row>
    <row r="93" spans="2:13" ht="15.6" thickBot="1">
      <c r="B93" s="127" t="s">
        <v>433</v>
      </c>
      <c r="C93" s="15" t="s">
        <v>446</v>
      </c>
      <c r="D93" s="15" t="s">
        <v>82</v>
      </c>
      <c r="E93" s="16" t="s">
        <v>0</v>
      </c>
      <c r="F93" s="121" t="s">
        <v>640</v>
      </c>
      <c r="G93" s="122">
        <v>12082</v>
      </c>
      <c r="H93" s="123">
        <v>8</v>
      </c>
      <c r="I93" s="17" t="s">
        <v>2</v>
      </c>
      <c r="J93" s="124" t="s">
        <v>994</v>
      </c>
      <c r="K93" s="125" t="s">
        <v>777</v>
      </c>
      <c r="L93" s="126" t="s">
        <v>1098</v>
      </c>
      <c r="M93" s="125" t="s">
        <v>862</v>
      </c>
    </row>
    <row r="94" spans="2:13" ht="15.6" thickBot="1">
      <c r="B94" s="127" t="s">
        <v>434</v>
      </c>
      <c r="C94" s="15" t="s">
        <v>446</v>
      </c>
      <c r="D94" s="15" t="s">
        <v>66</v>
      </c>
      <c r="E94" s="16" t="s">
        <v>6</v>
      </c>
      <c r="F94" s="121" t="s">
        <v>640</v>
      </c>
      <c r="G94" s="122">
        <v>18129</v>
      </c>
      <c r="H94" s="123">
        <v>9</v>
      </c>
      <c r="I94" s="17" t="s">
        <v>2</v>
      </c>
      <c r="J94" s="124" t="s">
        <v>950</v>
      </c>
      <c r="K94" s="125" t="s">
        <v>777</v>
      </c>
      <c r="L94" s="126" t="s">
        <v>1095</v>
      </c>
      <c r="M94" s="125" t="s">
        <v>862</v>
      </c>
    </row>
    <row r="95" spans="2:13" ht="15.6" thickBot="1">
      <c r="B95" s="127" t="s">
        <v>435</v>
      </c>
      <c r="C95" s="15" t="s">
        <v>422</v>
      </c>
      <c r="D95" s="15" t="s">
        <v>454</v>
      </c>
      <c r="E95" s="16" t="s">
        <v>6</v>
      </c>
      <c r="F95" s="121" t="s">
        <v>640</v>
      </c>
      <c r="G95" s="122">
        <v>19177</v>
      </c>
      <c r="H95" s="123">
        <v>9</v>
      </c>
      <c r="I95" s="17" t="s">
        <v>2</v>
      </c>
      <c r="J95" s="124" t="s">
        <v>861</v>
      </c>
      <c r="K95" s="125" t="s">
        <v>862</v>
      </c>
      <c r="L95" s="126" t="s">
        <v>1095</v>
      </c>
      <c r="M95" s="125" t="s">
        <v>862</v>
      </c>
    </row>
    <row r="96" spans="2:13" ht="15.6" thickBot="1">
      <c r="B96" s="127" t="s">
        <v>436</v>
      </c>
      <c r="C96" s="15" t="s">
        <v>468</v>
      </c>
      <c r="D96" s="15" t="s">
        <v>455</v>
      </c>
      <c r="E96" s="16" t="s">
        <v>0</v>
      </c>
      <c r="F96" s="121" t="s">
        <v>640</v>
      </c>
      <c r="G96" s="122">
        <v>15404</v>
      </c>
      <c r="H96" s="123">
        <v>9</v>
      </c>
      <c r="I96" s="17" t="s">
        <v>2</v>
      </c>
      <c r="J96" s="124" t="s">
        <v>950</v>
      </c>
      <c r="K96" s="125" t="s">
        <v>862</v>
      </c>
      <c r="L96" s="126" t="s">
        <v>1095</v>
      </c>
      <c r="M96" s="125" t="s">
        <v>862</v>
      </c>
    </row>
    <row r="97" spans="2:13" ht="15.6" thickBot="1">
      <c r="B97" s="127" t="s">
        <v>919</v>
      </c>
      <c r="C97" s="15" t="s">
        <v>920</v>
      </c>
      <c r="D97" s="15" t="s">
        <v>921</v>
      </c>
      <c r="E97" s="16" t="s">
        <v>0</v>
      </c>
      <c r="F97" s="121" t="s">
        <v>640</v>
      </c>
      <c r="G97" s="122">
        <v>16671</v>
      </c>
      <c r="H97" s="123">
        <v>12</v>
      </c>
      <c r="I97" s="17" t="s">
        <v>7</v>
      </c>
      <c r="J97" s="124" t="s">
        <v>950</v>
      </c>
      <c r="K97" s="125" t="s">
        <v>777</v>
      </c>
      <c r="L97" s="126" t="s">
        <v>1095</v>
      </c>
      <c r="M97" s="125" t="s">
        <v>862</v>
      </c>
    </row>
    <row r="98" spans="2:13" ht="15.6" thickBot="1">
      <c r="B98" s="127" t="s">
        <v>720</v>
      </c>
      <c r="C98" s="15" t="s">
        <v>721</v>
      </c>
      <c r="D98" s="15" t="s">
        <v>722</v>
      </c>
      <c r="E98" s="16" t="s">
        <v>0</v>
      </c>
      <c r="F98" s="121" t="s">
        <v>640</v>
      </c>
      <c r="G98" s="122">
        <v>21124</v>
      </c>
      <c r="H98" s="123">
        <v>3</v>
      </c>
      <c r="I98" s="17" t="s">
        <v>20</v>
      </c>
      <c r="J98" s="124" t="s">
        <v>861</v>
      </c>
      <c r="K98" s="125" t="s">
        <v>862</v>
      </c>
      <c r="L98" s="126" t="s">
        <v>1095</v>
      </c>
      <c r="M98" s="125" t="s">
        <v>862</v>
      </c>
    </row>
    <row r="99" spans="2:13" ht="15.6" thickBot="1">
      <c r="B99" s="127" t="s">
        <v>442</v>
      </c>
      <c r="C99" s="15" t="s">
        <v>152</v>
      </c>
      <c r="D99" s="15" t="s">
        <v>313</v>
      </c>
      <c r="E99" s="16" t="s">
        <v>0</v>
      </c>
      <c r="F99" s="121" t="s">
        <v>640</v>
      </c>
      <c r="G99" s="122">
        <v>16653</v>
      </c>
      <c r="H99" s="123">
        <v>9</v>
      </c>
      <c r="I99" s="17" t="s">
        <v>2</v>
      </c>
      <c r="J99" s="124" t="s">
        <v>950</v>
      </c>
      <c r="K99" s="125" t="s">
        <v>862</v>
      </c>
      <c r="L99" s="126" t="s">
        <v>1095</v>
      </c>
      <c r="M99" s="125" t="s">
        <v>862</v>
      </c>
    </row>
    <row r="100" spans="2:13" ht="15.6" thickBot="1">
      <c r="B100" s="127" t="s">
        <v>187</v>
      </c>
      <c r="C100" s="15" t="s">
        <v>188</v>
      </c>
      <c r="D100" s="15" t="s">
        <v>73</v>
      </c>
      <c r="E100" s="16" t="s">
        <v>0</v>
      </c>
      <c r="F100" s="121" t="s">
        <v>640</v>
      </c>
      <c r="G100" s="122">
        <v>18276</v>
      </c>
      <c r="H100" s="123">
        <v>6</v>
      </c>
      <c r="I100" s="17" t="s">
        <v>8</v>
      </c>
      <c r="J100" s="124" t="s">
        <v>950</v>
      </c>
      <c r="K100" s="125" t="s">
        <v>777</v>
      </c>
      <c r="L100" s="126" t="s">
        <v>1095</v>
      </c>
      <c r="M100" s="125" t="s">
        <v>862</v>
      </c>
    </row>
    <row r="101" spans="2:13" ht="15.6" thickBot="1">
      <c r="B101" s="127" t="s">
        <v>189</v>
      </c>
      <c r="C101" s="15" t="s">
        <v>188</v>
      </c>
      <c r="D101" s="15" t="s">
        <v>560</v>
      </c>
      <c r="E101" s="16" t="s">
        <v>6</v>
      </c>
      <c r="F101" s="121" t="s">
        <v>640</v>
      </c>
      <c r="G101" s="122">
        <v>19670</v>
      </c>
      <c r="H101" s="123">
        <v>8</v>
      </c>
      <c r="I101" s="17" t="s">
        <v>2</v>
      </c>
      <c r="J101" s="124" t="s">
        <v>861</v>
      </c>
      <c r="K101" s="125" t="s">
        <v>862</v>
      </c>
      <c r="L101" s="126" t="s">
        <v>1095</v>
      </c>
      <c r="M101" s="125" t="s">
        <v>862</v>
      </c>
    </row>
    <row r="102" spans="2:13" ht="15.6" thickBot="1">
      <c r="B102" s="127" t="s">
        <v>190</v>
      </c>
      <c r="C102" s="15" t="s">
        <v>13</v>
      </c>
      <c r="D102" s="15" t="s">
        <v>191</v>
      </c>
      <c r="E102" s="16" t="s">
        <v>6</v>
      </c>
      <c r="F102" s="121" t="s">
        <v>640</v>
      </c>
      <c r="G102" s="122">
        <v>20147</v>
      </c>
      <c r="H102" s="123">
        <v>12</v>
      </c>
      <c r="I102" s="17" t="s">
        <v>7</v>
      </c>
      <c r="J102" s="124" t="s">
        <v>861</v>
      </c>
      <c r="K102" s="125" t="s">
        <v>777</v>
      </c>
      <c r="L102" s="126" t="s">
        <v>1095</v>
      </c>
      <c r="M102" s="125" t="s">
        <v>862</v>
      </c>
    </row>
    <row r="103" spans="2:13" ht="15.6" thickBot="1">
      <c r="B103" s="127" t="s">
        <v>965</v>
      </c>
      <c r="C103" s="15" t="s">
        <v>377</v>
      </c>
      <c r="D103" s="15" t="s">
        <v>1004</v>
      </c>
      <c r="E103" s="16" t="s">
        <v>0</v>
      </c>
      <c r="F103" s="121" t="s">
        <v>640</v>
      </c>
      <c r="G103" s="122">
        <v>24162</v>
      </c>
      <c r="H103" s="123">
        <v>8</v>
      </c>
      <c r="I103" s="17" t="s">
        <v>2</v>
      </c>
      <c r="J103" s="124" t="s">
        <v>861</v>
      </c>
      <c r="K103" s="125" t="s">
        <v>862</v>
      </c>
      <c r="L103" s="126" t="s">
        <v>1095</v>
      </c>
      <c r="M103" s="125" t="s">
        <v>862</v>
      </c>
    </row>
    <row r="104" spans="2:13" ht="15.6" thickBot="1">
      <c r="B104" s="127" t="s">
        <v>194</v>
      </c>
      <c r="C104" s="15" t="s">
        <v>195</v>
      </c>
      <c r="D104" s="15" t="s">
        <v>196</v>
      </c>
      <c r="E104" s="16" t="s">
        <v>0</v>
      </c>
      <c r="F104" s="121" t="s">
        <v>640</v>
      </c>
      <c r="G104" s="122">
        <v>17997</v>
      </c>
      <c r="H104" s="123">
        <v>3</v>
      </c>
      <c r="I104" s="17" t="s">
        <v>20</v>
      </c>
      <c r="J104" s="124" t="s">
        <v>950</v>
      </c>
      <c r="K104" s="125" t="s">
        <v>777</v>
      </c>
      <c r="L104" s="126" t="s">
        <v>1095</v>
      </c>
      <c r="M104" s="125" t="s">
        <v>862</v>
      </c>
    </row>
    <row r="105" spans="2:13" ht="15.6" thickBot="1">
      <c r="B105" s="127" t="s">
        <v>966</v>
      </c>
      <c r="C105" s="15" t="s">
        <v>724</v>
      </c>
      <c r="D105" s="15" t="s">
        <v>1005</v>
      </c>
      <c r="E105" s="16" t="s">
        <v>0</v>
      </c>
      <c r="F105" s="121" t="s">
        <v>640</v>
      </c>
      <c r="G105" s="122">
        <v>18515</v>
      </c>
      <c r="H105" s="123">
        <v>12</v>
      </c>
      <c r="I105" s="17" t="s">
        <v>7</v>
      </c>
      <c r="J105" s="124" t="s">
        <v>950</v>
      </c>
      <c r="K105" s="125" t="s">
        <v>777</v>
      </c>
      <c r="L105" s="126" t="s">
        <v>1095</v>
      </c>
      <c r="M105" s="125" t="s">
        <v>862</v>
      </c>
    </row>
    <row r="106" spans="2:13" ht="15.6" thickBot="1">
      <c r="B106" s="127" t="s">
        <v>967</v>
      </c>
      <c r="C106" s="15" t="s">
        <v>1006</v>
      </c>
      <c r="D106" s="15" t="s">
        <v>1007</v>
      </c>
      <c r="E106" s="16" t="s">
        <v>6</v>
      </c>
      <c r="F106" s="121" t="s">
        <v>640</v>
      </c>
      <c r="G106" s="122">
        <v>20443</v>
      </c>
      <c r="H106" s="123">
        <v>12</v>
      </c>
      <c r="I106" s="17" t="s">
        <v>7</v>
      </c>
      <c r="J106" s="124" t="s">
        <v>861</v>
      </c>
      <c r="K106" s="125" t="s">
        <v>777</v>
      </c>
      <c r="L106" s="126" t="s">
        <v>1095</v>
      </c>
      <c r="M106" s="125" t="s">
        <v>862</v>
      </c>
    </row>
    <row r="107" spans="2:13" ht="15.6" thickBot="1">
      <c r="B107" s="127" t="s">
        <v>968</v>
      </c>
      <c r="C107" s="15" t="s">
        <v>1008</v>
      </c>
      <c r="D107" s="15" t="s">
        <v>58</v>
      </c>
      <c r="E107" s="16" t="s">
        <v>0</v>
      </c>
      <c r="F107" s="121" t="s">
        <v>640</v>
      </c>
      <c r="G107" s="122">
        <v>17410</v>
      </c>
      <c r="H107" s="123">
        <v>12</v>
      </c>
      <c r="I107" s="17" t="s">
        <v>7</v>
      </c>
      <c r="J107" s="124" t="s">
        <v>950</v>
      </c>
      <c r="K107" s="125" t="s">
        <v>777</v>
      </c>
      <c r="L107" s="126" t="s">
        <v>1095</v>
      </c>
      <c r="M107" s="125" t="s">
        <v>862</v>
      </c>
    </row>
    <row r="108" spans="2:13" ht="15.6" thickBot="1">
      <c r="B108" s="127" t="s">
        <v>969</v>
      </c>
      <c r="C108" s="15" t="s">
        <v>1009</v>
      </c>
      <c r="D108" s="15" t="s">
        <v>1010</v>
      </c>
      <c r="E108" s="16" t="s">
        <v>6</v>
      </c>
      <c r="F108" s="121" t="s">
        <v>640</v>
      </c>
      <c r="G108" s="122">
        <v>19766</v>
      </c>
      <c r="H108" s="123">
        <v>12</v>
      </c>
      <c r="I108" s="17" t="s">
        <v>7</v>
      </c>
      <c r="J108" s="124" t="s">
        <v>861</v>
      </c>
      <c r="K108" s="125" t="s">
        <v>862</v>
      </c>
      <c r="L108" s="126" t="s">
        <v>1095</v>
      </c>
      <c r="M108" s="125" t="s">
        <v>862</v>
      </c>
    </row>
    <row r="109" spans="2:13" ht="15.6" thickBot="1">
      <c r="B109" s="127" t="s">
        <v>970</v>
      </c>
      <c r="C109" s="15" t="s">
        <v>1011</v>
      </c>
      <c r="D109" s="15" t="s">
        <v>1012</v>
      </c>
      <c r="E109" s="16" t="s">
        <v>0</v>
      </c>
      <c r="F109" s="121" t="s">
        <v>640</v>
      </c>
      <c r="G109" s="122">
        <v>19956</v>
      </c>
      <c r="H109" s="123">
        <v>12</v>
      </c>
      <c r="I109" s="17" t="s">
        <v>7</v>
      </c>
      <c r="J109" s="124" t="s">
        <v>861</v>
      </c>
      <c r="K109" s="125" t="s">
        <v>862</v>
      </c>
      <c r="L109" s="126" t="s">
        <v>1095</v>
      </c>
      <c r="M109" s="125" t="s">
        <v>862</v>
      </c>
    </row>
    <row r="110" spans="2:13" ht="15.6" thickBot="1">
      <c r="B110" s="127" t="s">
        <v>971</v>
      </c>
      <c r="C110" s="15" t="s">
        <v>1013</v>
      </c>
      <c r="D110" s="15" t="s">
        <v>1014</v>
      </c>
      <c r="E110" s="16" t="s">
        <v>6</v>
      </c>
      <c r="F110" s="121" t="s">
        <v>640</v>
      </c>
      <c r="G110" s="122">
        <v>28169</v>
      </c>
      <c r="H110" s="123">
        <v>12</v>
      </c>
      <c r="I110" s="17" t="s">
        <v>7</v>
      </c>
      <c r="J110" s="124" t="s">
        <v>861</v>
      </c>
      <c r="K110" s="125" t="s">
        <v>777</v>
      </c>
      <c r="L110" s="126" t="s">
        <v>1095</v>
      </c>
      <c r="M110" s="125" t="s">
        <v>862</v>
      </c>
    </row>
    <row r="111" spans="2:13" ht="15.6" thickBot="1">
      <c r="B111" s="127" t="s">
        <v>779</v>
      </c>
      <c r="C111" s="15" t="s">
        <v>195</v>
      </c>
      <c r="D111" s="15" t="s">
        <v>198</v>
      </c>
      <c r="E111" s="16" t="s">
        <v>6</v>
      </c>
      <c r="F111" s="121" t="s">
        <v>640</v>
      </c>
      <c r="G111" s="122">
        <v>19066</v>
      </c>
      <c r="H111" s="123">
        <v>9</v>
      </c>
      <c r="I111" s="17" t="s">
        <v>2</v>
      </c>
      <c r="J111" s="124" t="s">
        <v>861</v>
      </c>
      <c r="K111" s="125" t="s">
        <v>777</v>
      </c>
      <c r="L111" s="126" t="s">
        <v>1095</v>
      </c>
      <c r="M111" s="125" t="s">
        <v>862</v>
      </c>
    </row>
    <row r="112" spans="2:13" ht="15.6" thickBot="1">
      <c r="B112" s="127" t="s">
        <v>1135</v>
      </c>
      <c r="C112" s="15" t="s">
        <v>1136</v>
      </c>
      <c r="D112" s="15" t="s">
        <v>1137</v>
      </c>
      <c r="E112" s="16" t="s">
        <v>6</v>
      </c>
      <c r="F112" s="121" t="s">
        <v>640</v>
      </c>
      <c r="G112" s="122">
        <v>20185</v>
      </c>
      <c r="H112" s="123">
        <v>12</v>
      </c>
      <c r="I112" s="17" t="s">
        <v>7</v>
      </c>
      <c r="J112" s="124" t="s">
        <v>861</v>
      </c>
      <c r="K112" s="125" t="e">
        <v>#DIV/0!</v>
      </c>
      <c r="L112" s="126" t="s">
        <v>1095</v>
      </c>
      <c r="M112" s="125" t="s">
        <v>862</v>
      </c>
    </row>
    <row r="113" spans="2:13" ht="15.6" thickBot="1">
      <c r="B113" s="127" t="s">
        <v>199</v>
      </c>
      <c r="C113" s="15" t="s">
        <v>152</v>
      </c>
      <c r="D113" s="15" t="s">
        <v>134</v>
      </c>
      <c r="E113" s="16" t="s">
        <v>0</v>
      </c>
      <c r="F113" s="121" t="s">
        <v>640</v>
      </c>
      <c r="G113" s="122">
        <v>14567</v>
      </c>
      <c r="H113" s="123">
        <v>6</v>
      </c>
      <c r="I113" s="17" t="s">
        <v>8</v>
      </c>
      <c r="J113" s="124" t="s">
        <v>994</v>
      </c>
      <c r="K113" s="125" t="s">
        <v>862</v>
      </c>
      <c r="L113" s="126" t="s">
        <v>1095</v>
      </c>
      <c r="M113" s="125" t="s">
        <v>862</v>
      </c>
    </row>
    <row r="114" spans="2:13" ht="15.6" thickBot="1">
      <c r="B114" s="127" t="s">
        <v>200</v>
      </c>
      <c r="C114" s="15" t="s">
        <v>54</v>
      </c>
      <c r="D114" s="15" t="s">
        <v>153</v>
      </c>
      <c r="E114" s="16" t="s">
        <v>0</v>
      </c>
      <c r="F114" s="121" t="s">
        <v>640</v>
      </c>
      <c r="G114" s="122">
        <v>16524</v>
      </c>
      <c r="H114" s="123">
        <v>9</v>
      </c>
      <c r="I114" s="17" t="s">
        <v>2</v>
      </c>
      <c r="J114" s="124" t="s">
        <v>950</v>
      </c>
      <c r="K114" s="125" t="s">
        <v>862</v>
      </c>
      <c r="L114" s="126" t="s">
        <v>1095</v>
      </c>
      <c r="M114" s="125" t="s">
        <v>862</v>
      </c>
    </row>
    <row r="115" spans="2:13" ht="15.6" thickBot="1">
      <c r="B115" s="127" t="s">
        <v>339</v>
      </c>
      <c r="C115" s="15" t="s">
        <v>70</v>
      </c>
      <c r="D115" s="15" t="s">
        <v>340</v>
      </c>
      <c r="E115" s="16" t="s">
        <v>0</v>
      </c>
      <c r="F115" s="121" t="s">
        <v>640</v>
      </c>
      <c r="G115" s="122">
        <v>17176</v>
      </c>
      <c r="H115" s="123">
        <v>9</v>
      </c>
      <c r="I115" s="17" t="s">
        <v>2</v>
      </c>
      <c r="J115" s="124" t="s">
        <v>950</v>
      </c>
      <c r="K115" s="125" t="s">
        <v>862</v>
      </c>
      <c r="L115" s="126" t="s">
        <v>1095</v>
      </c>
      <c r="M115" s="125" t="s">
        <v>862</v>
      </c>
    </row>
    <row r="116" spans="2:13" ht="15.6" thickBot="1">
      <c r="B116" s="127" t="s">
        <v>549</v>
      </c>
      <c r="C116" s="15" t="s">
        <v>550</v>
      </c>
      <c r="D116" s="15" t="s">
        <v>172</v>
      </c>
      <c r="E116" s="16" t="s">
        <v>0</v>
      </c>
      <c r="F116" s="121" t="s">
        <v>640</v>
      </c>
      <c r="G116" s="122">
        <v>14865</v>
      </c>
      <c r="H116" s="123">
        <v>9</v>
      </c>
      <c r="I116" s="17" t="s">
        <v>2</v>
      </c>
      <c r="J116" s="124" t="s">
        <v>994</v>
      </c>
      <c r="K116" s="125" t="s">
        <v>777</v>
      </c>
      <c r="L116" s="126" t="s">
        <v>1095</v>
      </c>
      <c r="M116" s="125" t="s">
        <v>862</v>
      </c>
    </row>
    <row r="117" spans="2:13" ht="15.6" thickBot="1">
      <c r="B117" s="127" t="s">
        <v>972</v>
      </c>
      <c r="C117" s="15" t="s">
        <v>1015</v>
      </c>
      <c r="D117" s="15" t="s">
        <v>1016</v>
      </c>
      <c r="E117" s="16" t="s">
        <v>0</v>
      </c>
      <c r="F117" s="121" t="s">
        <v>640</v>
      </c>
      <c r="G117" s="122">
        <v>16122</v>
      </c>
      <c r="H117" s="123">
        <v>9</v>
      </c>
      <c r="I117" s="17" t="s">
        <v>2</v>
      </c>
      <c r="J117" s="124" t="s">
        <v>950</v>
      </c>
      <c r="K117" s="125" t="s">
        <v>862</v>
      </c>
      <c r="L117" s="126" t="s">
        <v>1095</v>
      </c>
      <c r="M117" s="125" t="s">
        <v>862</v>
      </c>
    </row>
    <row r="118" spans="2:13" ht="15.6" thickBot="1">
      <c r="B118" s="127" t="s">
        <v>973</v>
      </c>
      <c r="C118" s="15" t="s">
        <v>1015</v>
      </c>
      <c r="D118" s="15" t="s">
        <v>1017</v>
      </c>
      <c r="E118" s="16" t="s">
        <v>6</v>
      </c>
      <c r="F118" s="121" t="s">
        <v>640</v>
      </c>
      <c r="G118" s="122">
        <v>20434</v>
      </c>
      <c r="H118" s="123">
        <v>8</v>
      </c>
      <c r="I118" s="17" t="s">
        <v>2</v>
      </c>
      <c r="J118" s="124" t="s">
        <v>861</v>
      </c>
      <c r="K118" s="125" t="s">
        <v>862</v>
      </c>
      <c r="L118" s="126" t="s">
        <v>1095</v>
      </c>
      <c r="M118" s="125" t="s">
        <v>862</v>
      </c>
    </row>
    <row r="119" spans="2:13" ht="15.6" thickBot="1">
      <c r="B119" s="127" t="s">
        <v>829</v>
      </c>
      <c r="C119" s="15" t="s">
        <v>841</v>
      </c>
      <c r="D119" s="15" t="s">
        <v>842</v>
      </c>
      <c r="E119" s="16" t="s">
        <v>0</v>
      </c>
      <c r="F119" s="121" t="s">
        <v>640</v>
      </c>
      <c r="G119" s="122">
        <v>18271</v>
      </c>
      <c r="H119" s="123">
        <v>9</v>
      </c>
      <c r="I119" s="17" t="s">
        <v>2</v>
      </c>
      <c r="J119" s="124" t="s">
        <v>950</v>
      </c>
      <c r="K119" s="125" t="s">
        <v>777</v>
      </c>
      <c r="L119" s="126" t="s">
        <v>1095</v>
      </c>
      <c r="M119" s="125" t="s">
        <v>862</v>
      </c>
    </row>
    <row r="120" spans="2:13" ht="15.6" thickBot="1">
      <c r="B120" s="127" t="s">
        <v>723</v>
      </c>
      <c r="C120" s="15" t="s">
        <v>724</v>
      </c>
      <c r="D120" s="15" t="s">
        <v>725</v>
      </c>
      <c r="E120" s="16" t="s">
        <v>0</v>
      </c>
      <c r="F120" s="121" t="s">
        <v>640</v>
      </c>
      <c r="G120" s="122">
        <v>16578</v>
      </c>
      <c r="H120" s="123">
        <v>9</v>
      </c>
      <c r="I120" s="17" t="s">
        <v>2</v>
      </c>
      <c r="J120" s="124" t="s">
        <v>950</v>
      </c>
      <c r="K120" s="125" t="s">
        <v>862</v>
      </c>
      <c r="L120" s="126" t="s">
        <v>1095</v>
      </c>
      <c r="M120" s="125" t="s">
        <v>862</v>
      </c>
    </row>
    <row r="121" spans="2:13" ht="15.6" thickBot="1">
      <c r="B121" s="127" t="s">
        <v>894</v>
      </c>
      <c r="C121" s="15" t="s">
        <v>909</v>
      </c>
      <c r="D121" s="15" t="s">
        <v>922</v>
      </c>
      <c r="E121" s="16" t="s">
        <v>0</v>
      </c>
      <c r="F121" s="121" t="s">
        <v>640</v>
      </c>
      <c r="G121" s="122">
        <v>24027</v>
      </c>
      <c r="H121" s="123">
        <v>9</v>
      </c>
      <c r="I121" s="17" t="s">
        <v>2</v>
      </c>
      <c r="J121" s="124" t="s">
        <v>861</v>
      </c>
      <c r="K121" s="125" t="s">
        <v>777</v>
      </c>
      <c r="L121" s="126" t="s">
        <v>1095</v>
      </c>
      <c r="M121" s="125" t="s">
        <v>862</v>
      </c>
    </row>
    <row r="122" spans="2:13" ht="15.6" thickBot="1">
      <c r="B122" s="127" t="s">
        <v>895</v>
      </c>
      <c r="C122" s="15" t="s">
        <v>923</v>
      </c>
      <c r="D122" s="15" t="s">
        <v>924</v>
      </c>
      <c r="E122" s="16" t="s">
        <v>0</v>
      </c>
      <c r="F122" s="121" t="s">
        <v>640</v>
      </c>
      <c r="G122" s="122">
        <v>17489</v>
      </c>
      <c r="H122" s="123">
        <v>12</v>
      </c>
      <c r="I122" s="17" t="s">
        <v>7</v>
      </c>
      <c r="J122" s="124" t="s">
        <v>950</v>
      </c>
      <c r="K122" s="125" t="s">
        <v>777</v>
      </c>
      <c r="L122" s="126" t="s">
        <v>1095</v>
      </c>
      <c r="M122" s="125" t="s">
        <v>862</v>
      </c>
    </row>
    <row r="123" spans="2:13" ht="15.6" thickBot="1">
      <c r="B123" s="127" t="s">
        <v>780</v>
      </c>
      <c r="C123" s="15" t="s">
        <v>45</v>
      </c>
      <c r="D123" s="15" t="s">
        <v>205</v>
      </c>
      <c r="E123" s="16" t="s">
        <v>0</v>
      </c>
      <c r="F123" s="121" t="s">
        <v>644</v>
      </c>
      <c r="G123" s="122">
        <v>15220</v>
      </c>
      <c r="H123" s="123">
        <v>3</v>
      </c>
      <c r="I123" s="17" t="s">
        <v>20</v>
      </c>
      <c r="J123" s="124" t="s">
        <v>994</v>
      </c>
      <c r="K123" s="125" t="s">
        <v>777</v>
      </c>
      <c r="L123" s="126" t="s">
        <v>1095</v>
      </c>
      <c r="M123" s="125" t="s">
        <v>862</v>
      </c>
    </row>
    <row r="124" spans="2:13" ht="15.6" thickBot="1">
      <c r="B124" s="127" t="s">
        <v>206</v>
      </c>
      <c r="C124" s="15" t="s">
        <v>45</v>
      </c>
      <c r="D124" s="15" t="s">
        <v>207</v>
      </c>
      <c r="E124" s="16" t="s">
        <v>6</v>
      </c>
      <c r="F124" s="121" t="s">
        <v>644</v>
      </c>
      <c r="G124" s="122">
        <v>17241</v>
      </c>
      <c r="H124" s="123">
        <v>6</v>
      </c>
      <c r="I124" s="17" t="s">
        <v>8</v>
      </c>
      <c r="J124" s="124" t="s">
        <v>950</v>
      </c>
      <c r="K124" s="125" t="s">
        <v>862</v>
      </c>
      <c r="L124" s="126" t="s">
        <v>1095</v>
      </c>
      <c r="M124" s="125" t="s">
        <v>862</v>
      </c>
    </row>
    <row r="125" spans="2:13" ht="15.6" thickBot="1">
      <c r="B125" s="127" t="s">
        <v>326</v>
      </c>
      <c r="C125" s="15" t="s">
        <v>327</v>
      </c>
      <c r="D125" s="15" t="s">
        <v>145</v>
      </c>
      <c r="E125" s="16" t="s">
        <v>0</v>
      </c>
      <c r="F125" s="121" t="s">
        <v>644</v>
      </c>
      <c r="G125" s="122">
        <v>19675</v>
      </c>
      <c r="H125" s="123">
        <v>5</v>
      </c>
      <c r="I125" s="17" t="s">
        <v>8</v>
      </c>
      <c r="J125" s="124" t="s">
        <v>861</v>
      </c>
      <c r="K125" s="125" t="s">
        <v>862</v>
      </c>
      <c r="L125" s="126" t="s">
        <v>1095</v>
      </c>
      <c r="M125" s="125" t="s">
        <v>862</v>
      </c>
    </row>
    <row r="126" spans="2:13" ht="15.6" thickBot="1">
      <c r="B126" s="127" t="s">
        <v>597</v>
      </c>
      <c r="C126" s="15" t="s">
        <v>598</v>
      </c>
      <c r="D126" s="15" t="s">
        <v>478</v>
      </c>
      <c r="E126" s="16" t="s">
        <v>0</v>
      </c>
      <c r="F126" s="121" t="s">
        <v>644</v>
      </c>
      <c r="G126" s="122">
        <v>14634</v>
      </c>
      <c r="H126" s="123">
        <v>12</v>
      </c>
      <c r="I126" s="17" t="s">
        <v>7</v>
      </c>
      <c r="J126" s="124" t="s">
        <v>994</v>
      </c>
      <c r="K126" s="125" t="s">
        <v>777</v>
      </c>
      <c r="L126" s="126" t="s">
        <v>1095</v>
      </c>
      <c r="M126" s="125" t="s">
        <v>862</v>
      </c>
    </row>
    <row r="127" spans="2:13" ht="15.6" thickBot="1">
      <c r="B127" s="127" t="s">
        <v>621</v>
      </c>
      <c r="C127" s="15" t="s">
        <v>622</v>
      </c>
      <c r="D127" s="15" t="s">
        <v>623</v>
      </c>
      <c r="E127" s="16" t="s">
        <v>6</v>
      </c>
      <c r="F127" s="121" t="s">
        <v>644</v>
      </c>
      <c r="G127" s="122">
        <v>18327</v>
      </c>
      <c r="H127" s="123">
        <v>4</v>
      </c>
      <c r="I127" s="17" t="s">
        <v>8</v>
      </c>
      <c r="J127" s="124" t="s">
        <v>950</v>
      </c>
      <c r="K127" s="125" t="s">
        <v>777</v>
      </c>
      <c r="L127" s="126" t="s">
        <v>1095</v>
      </c>
      <c r="M127" s="125" t="s">
        <v>862</v>
      </c>
    </row>
    <row r="128" spans="2:13" ht="15.6" thickBot="1">
      <c r="B128" s="127" t="s">
        <v>645</v>
      </c>
      <c r="C128" s="15" t="s">
        <v>646</v>
      </c>
      <c r="D128" s="15" t="s">
        <v>647</v>
      </c>
      <c r="E128" s="16" t="s">
        <v>6</v>
      </c>
      <c r="F128" s="121" t="s">
        <v>644</v>
      </c>
      <c r="G128" s="122">
        <v>19170</v>
      </c>
      <c r="H128" s="123">
        <v>4</v>
      </c>
      <c r="I128" s="17" t="s">
        <v>8</v>
      </c>
      <c r="J128" s="124" t="s">
        <v>861</v>
      </c>
      <c r="K128" s="125" t="s">
        <v>862</v>
      </c>
      <c r="L128" s="126" t="s">
        <v>1095</v>
      </c>
      <c r="M128" s="125" t="s">
        <v>862</v>
      </c>
    </row>
    <row r="129" spans="2:13" ht="15.6" thickBot="1">
      <c r="B129" s="127" t="s">
        <v>668</v>
      </c>
      <c r="C129" s="15" t="s">
        <v>210</v>
      </c>
      <c r="D129" s="15" t="s">
        <v>669</v>
      </c>
      <c r="E129" s="16" t="s">
        <v>0</v>
      </c>
      <c r="F129" s="121" t="s">
        <v>644</v>
      </c>
      <c r="G129" s="122">
        <v>18853</v>
      </c>
      <c r="H129" s="123">
        <v>8</v>
      </c>
      <c r="I129" s="17" t="s">
        <v>2</v>
      </c>
      <c r="J129" s="124" t="s">
        <v>950</v>
      </c>
      <c r="K129" s="125" t="s">
        <v>862</v>
      </c>
      <c r="L129" s="126" t="s">
        <v>1095</v>
      </c>
      <c r="M129" s="125" t="s">
        <v>862</v>
      </c>
    </row>
    <row r="130" spans="2:13" ht="15.6" thickBot="1">
      <c r="B130" s="127" t="s">
        <v>648</v>
      </c>
      <c r="C130" s="15" t="s">
        <v>471</v>
      </c>
      <c r="D130" s="15" t="s">
        <v>649</v>
      </c>
      <c r="E130" s="16" t="s">
        <v>6</v>
      </c>
      <c r="F130" s="121" t="s">
        <v>644</v>
      </c>
      <c r="G130" s="122">
        <v>17833</v>
      </c>
      <c r="H130" s="123">
        <v>12</v>
      </c>
      <c r="I130" s="17" t="s">
        <v>7</v>
      </c>
      <c r="J130" s="124" t="s">
        <v>950</v>
      </c>
      <c r="K130" s="125" t="s">
        <v>777</v>
      </c>
      <c r="L130" s="126" t="s">
        <v>1095</v>
      </c>
      <c r="M130" s="125" t="s">
        <v>862</v>
      </c>
    </row>
    <row r="131" spans="2:13" ht="15.6" thickBot="1">
      <c r="B131" s="127" t="s">
        <v>896</v>
      </c>
      <c r="C131" s="15" t="s">
        <v>925</v>
      </c>
      <c r="D131" s="15" t="s">
        <v>55</v>
      </c>
      <c r="E131" s="16" t="s">
        <v>0</v>
      </c>
      <c r="F131" s="121" t="s">
        <v>644</v>
      </c>
      <c r="G131" s="122">
        <v>14203</v>
      </c>
      <c r="H131" s="123">
        <v>6</v>
      </c>
      <c r="I131" s="17" t="s">
        <v>8</v>
      </c>
      <c r="J131" s="124" t="s">
        <v>994</v>
      </c>
      <c r="K131" s="125" t="s">
        <v>777</v>
      </c>
      <c r="L131" s="126" t="s">
        <v>1095</v>
      </c>
      <c r="M131" s="125" t="s">
        <v>862</v>
      </c>
    </row>
    <row r="132" spans="2:13" ht="15.6" thickBot="1">
      <c r="B132" s="127" t="s">
        <v>376</v>
      </c>
      <c r="C132" s="15" t="s">
        <v>377</v>
      </c>
      <c r="D132" s="15" t="s">
        <v>75</v>
      </c>
      <c r="E132" s="16" t="s">
        <v>6</v>
      </c>
      <c r="F132" s="121" t="s">
        <v>644</v>
      </c>
      <c r="G132" s="122">
        <v>18290</v>
      </c>
      <c r="H132" s="123">
        <v>9</v>
      </c>
      <c r="I132" s="17" t="s">
        <v>2</v>
      </c>
      <c r="J132" s="124" t="s">
        <v>950</v>
      </c>
      <c r="K132" s="125" t="s">
        <v>777</v>
      </c>
      <c r="L132" s="126" t="s">
        <v>1095</v>
      </c>
      <c r="M132" s="125" t="s">
        <v>862</v>
      </c>
    </row>
    <row r="133" spans="2:13" ht="15.6" thickBot="1">
      <c r="B133" s="127" t="s">
        <v>682</v>
      </c>
      <c r="C133" s="15" t="s">
        <v>84</v>
      </c>
      <c r="D133" s="15" t="s">
        <v>683</v>
      </c>
      <c r="E133" s="16" t="s">
        <v>6</v>
      </c>
      <c r="F133" s="121" t="s">
        <v>644</v>
      </c>
      <c r="G133" s="122">
        <v>19929</v>
      </c>
      <c r="H133" s="123">
        <v>6</v>
      </c>
      <c r="I133" s="17" t="s">
        <v>8</v>
      </c>
      <c r="J133" s="124" t="s">
        <v>861</v>
      </c>
      <c r="K133" s="125" t="s">
        <v>777</v>
      </c>
      <c r="L133" s="126" t="s">
        <v>1095</v>
      </c>
      <c r="M133" s="125" t="s">
        <v>862</v>
      </c>
    </row>
    <row r="134" spans="2:13" ht="15.6" thickBot="1">
      <c r="B134" s="127" t="s">
        <v>429</v>
      </c>
      <c r="C134" s="15" t="s">
        <v>452</v>
      </c>
      <c r="D134" s="15" t="s">
        <v>453</v>
      </c>
      <c r="E134" s="16" t="s">
        <v>6</v>
      </c>
      <c r="F134" s="121" t="s">
        <v>644</v>
      </c>
      <c r="G134" s="122">
        <v>15736</v>
      </c>
      <c r="H134" s="123">
        <v>6</v>
      </c>
      <c r="I134" s="17" t="s">
        <v>8</v>
      </c>
      <c r="J134" s="124" t="s">
        <v>950</v>
      </c>
      <c r="K134" s="125" t="s">
        <v>862</v>
      </c>
      <c r="L134" s="126" t="s">
        <v>1095</v>
      </c>
      <c r="M134" s="125" t="s">
        <v>862</v>
      </c>
    </row>
    <row r="135" spans="2:13" ht="15.6" thickBot="1">
      <c r="B135" s="127" t="s">
        <v>430</v>
      </c>
      <c r="C135" s="15" t="s">
        <v>232</v>
      </c>
      <c r="D135" s="15" t="s">
        <v>203</v>
      </c>
      <c r="E135" s="16" t="s">
        <v>6</v>
      </c>
      <c r="F135" s="121" t="s">
        <v>644</v>
      </c>
      <c r="G135" s="122">
        <v>12831</v>
      </c>
      <c r="H135" s="123">
        <v>12</v>
      </c>
      <c r="I135" s="17" t="s">
        <v>7</v>
      </c>
      <c r="J135" s="124" t="s">
        <v>994</v>
      </c>
      <c r="K135" s="125" t="s">
        <v>777</v>
      </c>
      <c r="L135" s="126" t="s">
        <v>1098</v>
      </c>
      <c r="M135" s="125" t="s">
        <v>862</v>
      </c>
    </row>
    <row r="136" spans="2:13" ht="15.6" thickBot="1">
      <c r="B136" s="127" t="s">
        <v>431</v>
      </c>
      <c r="C136" s="15" t="s">
        <v>226</v>
      </c>
      <c r="D136" s="15" t="s">
        <v>469</v>
      </c>
      <c r="E136" s="16" t="s">
        <v>0</v>
      </c>
      <c r="F136" s="121" t="s">
        <v>644</v>
      </c>
      <c r="G136" s="122">
        <v>20561</v>
      </c>
      <c r="H136" s="123">
        <v>9</v>
      </c>
      <c r="I136" s="17" t="s">
        <v>2</v>
      </c>
      <c r="J136" s="124" t="s">
        <v>861</v>
      </c>
      <c r="K136" s="125" t="s">
        <v>862</v>
      </c>
      <c r="L136" s="126" t="s">
        <v>1095</v>
      </c>
      <c r="M136" s="125" t="s">
        <v>862</v>
      </c>
    </row>
    <row r="137" spans="2:13" ht="15.6" thickBot="1">
      <c r="B137" s="127" t="s">
        <v>328</v>
      </c>
      <c r="C137" s="15" t="s">
        <v>327</v>
      </c>
      <c r="D137" s="15" t="s">
        <v>329</v>
      </c>
      <c r="E137" s="16" t="s">
        <v>6</v>
      </c>
      <c r="F137" s="121" t="s">
        <v>644</v>
      </c>
      <c r="G137" s="122">
        <v>20672</v>
      </c>
      <c r="H137" s="123">
        <v>9</v>
      </c>
      <c r="I137" s="17" t="s">
        <v>2</v>
      </c>
      <c r="J137" s="124" t="s">
        <v>861</v>
      </c>
      <c r="K137" s="125" t="s">
        <v>862</v>
      </c>
      <c r="L137" s="126" t="s">
        <v>1095</v>
      </c>
      <c r="M137" s="125" t="s">
        <v>862</v>
      </c>
    </row>
    <row r="138" spans="2:13" ht="15.6" thickBot="1">
      <c r="B138" s="127" t="s">
        <v>209</v>
      </c>
      <c r="C138" s="15" t="s">
        <v>210</v>
      </c>
      <c r="D138" s="15" t="s">
        <v>150</v>
      </c>
      <c r="E138" s="16" t="s">
        <v>0</v>
      </c>
      <c r="F138" s="121" t="s">
        <v>644</v>
      </c>
      <c r="G138" s="122">
        <v>11753</v>
      </c>
      <c r="H138" s="123">
        <v>7</v>
      </c>
      <c r="I138" s="17" t="s">
        <v>2</v>
      </c>
      <c r="J138" s="124" t="s">
        <v>994</v>
      </c>
      <c r="K138" s="125" t="s">
        <v>862</v>
      </c>
      <c r="L138" s="126" t="s">
        <v>1098</v>
      </c>
      <c r="M138" s="125" t="s">
        <v>862</v>
      </c>
    </row>
    <row r="139" spans="2:13" ht="15.6" thickBot="1">
      <c r="B139" s="127" t="s">
        <v>211</v>
      </c>
      <c r="C139" s="15" t="s">
        <v>210</v>
      </c>
      <c r="D139" s="15" t="s">
        <v>106</v>
      </c>
      <c r="E139" s="16" t="s">
        <v>6</v>
      </c>
      <c r="F139" s="121" t="s">
        <v>644</v>
      </c>
      <c r="G139" s="122">
        <v>12223</v>
      </c>
      <c r="H139" s="123">
        <v>9</v>
      </c>
      <c r="I139" s="17" t="s">
        <v>2</v>
      </c>
      <c r="J139" s="124" t="s">
        <v>994</v>
      </c>
      <c r="K139" s="125" t="s">
        <v>777</v>
      </c>
      <c r="L139" s="126" t="s">
        <v>1098</v>
      </c>
      <c r="M139" s="125" t="s">
        <v>862</v>
      </c>
    </row>
    <row r="140" spans="2:13" ht="15.6" thickBot="1">
      <c r="B140" s="127" t="s">
        <v>212</v>
      </c>
      <c r="C140" s="15" t="s">
        <v>213</v>
      </c>
      <c r="D140" s="15" t="s">
        <v>214</v>
      </c>
      <c r="E140" s="16" t="s">
        <v>6</v>
      </c>
      <c r="F140" s="121" t="s">
        <v>644</v>
      </c>
      <c r="G140" s="122">
        <v>16338</v>
      </c>
      <c r="H140" s="123">
        <v>9</v>
      </c>
      <c r="I140" s="17" t="s">
        <v>2</v>
      </c>
      <c r="J140" s="124" t="s">
        <v>950</v>
      </c>
      <c r="K140" s="125" t="s">
        <v>777</v>
      </c>
      <c r="L140" s="126" t="s">
        <v>1095</v>
      </c>
      <c r="M140" s="125" t="s">
        <v>862</v>
      </c>
    </row>
    <row r="141" spans="2:13" ht="15.6" thickBot="1">
      <c r="B141" s="127" t="s">
        <v>215</v>
      </c>
      <c r="C141" s="15" t="s">
        <v>101</v>
      </c>
      <c r="D141" s="15" t="s">
        <v>216</v>
      </c>
      <c r="E141" s="16" t="s">
        <v>6</v>
      </c>
      <c r="F141" s="121" t="s">
        <v>644</v>
      </c>
      <c r="G141" s="122">
        <v>16580</v>
      </c>
      <c r="H141" s="123">
        <v>6</v>
      </c>
      <c r="I141" s="17" t="s">
        <v>8</v>
      </c>
      <c r="J141" s="124" t="s">
        <v>950</v>
      </c>
      <c r="K141" s="125" t="s">
        <v>862</v>
      </c>
      <c r="L141" s="126" t="s">
        <v>1095</v>
      </c>
      <c r="M141" s="125" t="s">
        <v>862</v>
      </c>
    </row>
    <row r="142" spans="2:13" ht="15.6" thickBot="1">
      <c r="B142" s="127" t="s">
        <v>217</v>
      </c>
      <c r="C142" s="15" t="s">
        <v>218</v>
      </c>
      <c r="D142" s="15" t="s">
        <v>219</v>
      </c>
      <c r="E142" s="16" t="s">
        <v>0</v>
      </c>
      <c r="F142" s="121" t="s">
        <v>644</v>
      </c>
      <c r="G142" s="122">
        <v>12932</v>
      </c>
      <c r="H142" s="123">
        <v>3</v>
      </c>
      <c r="I142" s="17" t="s">
        <v>20</v>
      </c>
      <c r="J142" s="124" t="s">
        <v>994</v>
      </c>
      <c r="K142" s="125" t="s">
        <v>862</v>
      </c>
      <c r="L142" s="126" t="s">
        <v>1098</v>
      </c>
      <c r="M142" s="125" t="s">
        <v>862</v>
      </c>
    </row>
    <row r="143" spans="2:13" ht="15.6" thickBot="1">
      <c r="B143" s="127" t="s">
        <v>220</v>
      </c>
      <c r="C143" s="15" t="s">
        <v>133</v>
      </c>
      <c r="D143" s="15" t="s">
        <v>44</v>
      </c>
      <c r="E143" s="16" t="s">
        <v>0</v>
      </c>
      <c r="F143" s="121" t="s">
        <v>644</v>
      </c>
      <c r="G143" s="122">
        <v>19753</v>
      </c>
      <c r="H143" s="123">
        <v>3</v>
      </c>
      <c r="I143" s="17" t="s">
        <v>20</v>
      </c>
      <c r="J143" s="124" t="s">
        <v>861</v>
      </c>
      <c r="K143" s="125" t="s">
        <v>862</v>
      </c>
      <c r="L143" s="126" t="s">
        <v>1095</v>
      </c>
      <c r="M143" s="125" t="s">
        <v>862</v>
      </c>
    </row>
    <row r="144" spans="2:13" ht="15.6" thickBot="1">
      <c r="B144" s="127" t="s">
        <v>221</v>
      </c>
      <c r="C144" s="15" t="s">
        <v>133</v>
      </c>
      <c r="D144" s="15" t="s">
        <v>222</v>
      </c>
      <c r="E144" s="16" t="s">
        <v>6</v>
      </c>
      <c r="F144" s="121" t="s">
        <v>644</v>
      </c>
      <c r="G144" s="122">
        <v>19169</v>
      </c>
      <c r="H144" s="123">
        <v>9</v>
      </c>
      <c r="I144" s="17" t="s">
        <v>2</v>
      </c>
      <c r="J144" s="124" t="s">
        <v>861</v>
      </c>
      <c r="K144" s="125" t="s">
        <v>777</v>
      </c>
      <c r="L144" s="126" t="s">
        <v>1095</v>
      </c>
      <c r="M144" s="125" t="s">
        <v>862</v>
      </c>
    </row>
    <row r="145" spans="2:13" ht="15.6" thickBot="1">
      <c r="B145" s="127" t="s">
        <v>223</v>
      </c>
      <c r="C145" s="15" t="s">
        <v>224</v>
      </c>
      <c r="D145" s="15" t="s">
        <v>134</v>
      </c>
      <c r="E145" s="16" t="s">
        <v>0</v>
      </c>
      <c r="F145" s="121" t="s">
        <v>644</v>
      </c>
      <c r="G145" s="122">
        <v>19283</v>
      </c>
      <c r="H145" s="123">
        <v>5</v>
      </c>
      <c r="I145" s="17" t="s">
        <v>8</v>
      </c>
      <c r="J145" s="124" t="s">
        <v>861</v>
      </c>
      <c r="K145" s="125" t="s">
        <v>777</v>
      </c>
      <c r="L145" s="126" t="s">
        <v>1095</v>
      </c>
      <c r="M145" s="125" t="s">
        <v>862</v>
      </c>
    </row>
    <row r="146" spans="2:13" ht="15.6" thickBot="1">
      <c r="B146" s="127" t="s">
        <v>225</v>
      </c>
      <c r="C146" s="15" t="s">
        <v>226</v>
      </c>
      <c r="D146" s="15" t="s">
        <v>227</v>
      </c>
      <c r="E146" s="16" t="s">
        <v>6</v>
      </c>
      <c r="F146" s="121" t="s">
        <v>644</v>
      </c>
      <c r="G146" s="122">
        <v>21468</v>
      </c>
      <c r="H146" s="123">
        <v>2</v>
      </c>
      <c r="I146" s="17" t="s">
        <v>20</v>
      </c>
      <c r="J146" s="124" t="s">
        <v>861</v>
      </c>
      <c r="K146" s="125" t="s">
        <v>862</v>
      </c>
      <c r="L146" s="126" t="s">
        <v>1095</v>
      </c>
      <c r="M146" s="125" t="s">
        <v>862</v>
      </c>
    </row>
    <row r="147" spans="2:13" ht="15.6" thickBot="1">
      <c r="B147" s="127" t="s">
        <v>440</v>
      </c>
      <c r="C147" s="15" t="s">
        <v>470</v>
      </c>
      <c r="D147" s="15" t="s">
        <v>150</v>
      </c>
      <c r="E147" s="16" t="s">
        <v>0</v>
      </c>
      <c r="F147" s="121" t="s">
        <v>644</v>
      </c>
      <c r="G147" s="122">
        <v>11642</v>
      </c>
      <c r="H147" s="123">
        <v>10</v>
      </c>
      <c r="I147" s="17" t="s">
        <v>7</v>
      </c>
      <c r="J147" s="124" t="s">
        <v>994</v>
      </c>
      <c r="K147" s="125" t="s">
        <v>862</v>
      </c>
      <c r="L147" s="126" t="s">
        <v>1098</v>
      </c>
      <c r="M147" s="125" t="s">
        <v>862</v>
      </c>
    </row>
    <row r="148" spans="2:13" ht="15.6" thickBot="1">
      <c r="B148" s="127" t="s">
        <v>228</v>
      </c>
      <c r="C148" s="15" t="s">
        <v>208</v>
      </c>
      <c r="D148" s="15" t="s">
        <v>63</v>
      </c>
      <c r="E148" s="16" t="s">
        <v>6</v>
      </c>
      <c r="F148" s="121" t="s">
        <v>644</v>
      </c>
      <c r="G148" s="122">
        <v>13575</v>
      </c>
      <c r="H148" s="123">
        <v>9</v>
      </c>
      <c r="I148" s="17" t="s">
        <v>2</v>
      </c>
      <c r="J148" s="124" t="s">
        <v>994</v>
      </c>
      <c r="K148" s="125" t="s">
        <v>777</v>
      </c>
      <c r="L148" s="126" t="s">
        <v>1095</v>
      </c>
      <c r="M148" s="125" t="s">
        <v>862</v>
      </c>
    </row>
    <row r="149" spans="2:13" ht="15.6" thickBot="1">
      <c r="B149" s="127" t="s">
        <v>533</v>
      </c>
      <c r="C149" s="15" t="s">
        <v>171</v>
      </c>
      <c r="D149" s="15" t="s">
        <v>66</v>
      </c>
      <c r="E149" s="16" t="s">
        <v>6</v>
      </c>
      <c r="F149" s="121" t="s">
        <v>644</v>
      </c>
      <c r="G149" s="122">
        <v>15722</v>
      </c>
      <c r="H149" s="123">
        <v>12</v>
      </c>
      <c r="I149" s="17" t="s">
        <v>7</v>
      </c>
      <c r="J149" s="124" t="s">
        <v>950</v>
      </c>
      <c r="K149" s="125" t="s">
        <v>777</v>
      </c>
      <c r="L149" s="126" t="s">
        <v>1095</v>
      </c>
      <c r="M149" s="125" t="s">
        <v>862</v>
      </c>
    </row>
    <row r="150" spans="2:13" ht="15.6" thickBot="1">
      <c r="B150" s="127" t="s">
        <v>974</v>
      </c>
      <c r="C150" s="15" t="s">
        <v>239</v>
      </c>
      <c r="D150" s="15" t="s">
        <v>1018</v>
      </c>
      <c r="E150" s="16" t="s">
        <v>0</v>
      </c>
      <c r="F150" s="121" t="s">
        <v>644</v>
      </c>
      <c r="G150" s="122">
        <v>16375</v>
      </c>
      <c r="H150" s="123">
        <v>10</v>
      </c>
      <c r="I150" s="17" t="s">
        <v>7</v>
      </c>
      <c r="J150" s="124" t="s">
        <v>950</v>
      </c>
      <c r="K150" s="125" t="s">
        <v>777</v>
      </c>
      <c r="L150" s="126" t="s">
        <v>1095</v>
      </c>
      <c r="M150" s="125" t="s">
        <v>862</v>
      </c>
    </row>
    <row r="151" spans="2:13" ht="15.6" thickBot="1">
      <c r="B151" s="127" t="s">
        <v>975</v>
      </c>
      <c r="C151" s="15" t="s">
        <v>108</v>
      </c>
      <c r="D151" s="15" t="s">
        <v>1019</v>
      </c>
      <c r="E151" s="16" t="s">
        <v>0</v>
      </c>
      <c r="F151" s="121" t="s">
        <v>644</v>
      </c>
      <c r="G151" s="122">
        <v>16034</v>
      </c>
      <c r="H151" s="123">
        <v>11</v>
      </c>
      <c r="I151" s="17" t="s">
        <v>7</v>
      </c>
      <c r="J151" s="124" t="s">
        <v>950</v>
      </c>
      <c r="K151" s="125" t="s">
        <v>862</v>
      </c>
      <c r="L151" s="126" t="s">
        <v>1095</v>
      </c>
      <c r="M151" s="125" t="s">
        <v>862</v>
      </c>
    </row>
    <row r="152" spans="2:13" ht="15.6" thickBot="1">
      <c r="B152" s="127" t="s">
        <v>976</v>
      </c>
      <c r="C152" s="15" t="s">
        <v>1020</v>
      </c>
      <c r="D152" s="15" t="s">
        <v>1021</v>
      </c>
      <c r="E152" s="16" t="s">
        <v>6</v>
      </c>
      <c r="F152" s="121" t="s">
        <v>644</v>
      </c>
      <c r="G152" s="122">
        <v>26071</v>
      </c>
      <c r="H152" s="123">
        <v>12</v>
      </c>
      <c r="I152" s="17" t="s">
        <v>7</v>
      </c>
      <c r="J152" s="124" t="s">
        <v>861</v>
      </c>
      <c r="K152" s="125" t="s">
        <v>777</v>
      </c>
      <c r="L152" s="126" t="s">
        <v>1095</v>
      </c>
      <c r="M152" s="125" t="s">
        <v>862</v>
      </c>
    </row>
    <row r="153" spans="2:13" ht="15.6" thickBot="1">
      <c r="B153" s="127" t="s">
        <v>977</v>
      </c>
      <c r="C153" s="15" t="s">
        <v>1022</v>
      </c>
      <c r="D153" s="15" t="s">
        <v>1023</v>
      </c>
      <c r="E153" s="16" t="s">
        <v>0</v>
      </c>
      <c r="F153" s="121" t="s">
        <v>644</v>
      </c>
      <c r="G153" s="122">
        <v>23259</v>
      </c>
      <c r="H153" s="123">
        <v>9</v>
      </c>
      <c r="I153" s="17" t="s">
        <v>2</v>
      </c>
      <c r="J153" s="124" t="s">
        <v>861</v>
      </c>
      <c r="K153" s="125" t="s">
        <v>862</v>
      </c>
      <c r="L153" s="126" t="s">
        <v>1095</v>
      </c>
      <c r="M153" s="125" t="s">
        <v>862</v>
      </c>
    </row>
    <row r="154" spans="2:13" ht="15.6" thickBot="1">
      <c r="B154" s="127" t="s">
        <v>978</v>
      </c>
      <c r="C154" s="15" t="s">
        <v>1024</v>
      </c>
      <c r="D154" s="15" t="s">
        <v>1025</v>
      </c>
      <c r="E154" s="16" t="s">
        <v>6</v>
      </c>
      <c r="F154" s="121" t="s">
        <v>644</v>
      </c>
      <c r="G154" s="122">
        <v>18830</v>
      </c>
      <c r="H154" s="123">
        <v>12</v>
      </c>
      <c r="I154" s="17" t="s">
        <v>7</v>
      </c>
      <c r="J154" s="124" t="s">
        <v>950</v>
      </c>
      <c r="K154" s="125" t="s">
        <v>777</v>
      </c>
      <c r="L154" s="126" t="s">
        <v>1095</v>
      </c>
      <c r="M154" s="125" t="s">
        <v>862</v>
      </c>
    </row>
    <row r="155" spans="2:13" ht="15.6" thickBot="1">
      <c r="B155" s="127" t="s">
        <v>926</v>
      </c>
      <c r="C155" s="15" t="s">
        <v>26</v>
      </c>
      <c r="D155" s="15" t="s">
        <v>927</v>
      </c>
      <c r="E155" s="16" t="s">
        <v>6</v>
      </c>
      <c r="F155" s="121" t="s">
        <v>644</v>
      </c>
      <c r="G155" s="122">
        <v>16868</v>
      </c>
      <c r="H155" s="123">
        <v>8</v>
      </c>
      <c r="I155" s="17" t="s">
        <v>2</v>
      </c>
      <c r="J155" s="124" t="s">
        <v>950</v>
      </c>
      <c r="K155" s="125" t="s">
        <v>862</v>
      </c>
      <c r="L155" s="126" t="s">
        <v>1095</v>
      </c>
      <c r="M155" s="125" t="s">
        <v>862</v>
      </c>
    </row>
    <row r="156" spans="2:13" ht="15.6" thickBot="1">
      <c r="B156" s="127" t="s">
        <v>979</v>
      </c>
      <c r="C156" s="15" t="s">
        <v>1026</v>
      </c>
      <c r="D156" s="15" t="s">
        <v>1027</v>
      </c>
      <c r="E156" s="16" t="s">
        <v>6</v>
      </c>
      <c r="F156" s="121" t="s">
        <v>644</v>
      </c>
      <c r="G156" s="122">
        <v>16988</v>
      </c>
      <c r="H156" s="123">
        <v>12</v>
      </c>
      <c r="I156" s="17" t="s">
        <v>7</v>
      </c>
      <c r="J156" s="124" t="s">
        <v>950</v>
      </c>
      <c r="K156" s="125" t="s">
        <v>777</v>
      </c>
      <c r="L156" s="126" t="s">
        <v>1095</v>
      </c>
      <c r="M156" s="125" t="s">
        <v>862</v>
      </c>
    </row>
    <row r="157" spans="2:13" ht="15.6" thickBot="1">
      <c r="B157" s="127" t="s">
        <v>444</v>
      </c>
      <c r="C157" s="15" t="s">
        <v>443</v>
      </c>
      <c r="D157" s="15" t="s">
        <v>250</v>
      </c>
      <c r="E157" s="16" t="s">
        <v>6</v>
      </c>
      <c r="F157" s="121" t="s">
        <v>644</v>
      </c>
      <c r="G157" s="122">
        <v>14124</v>
      </c>
      <c r="H157" s="123">
        <v>9</v>
      </c>
      <c r="I157" s="17" t="s">
        <v>2</v>
      </c>
      <c r="J157" s="124" t="s">
        <v>994</v>
      </c>
      <c r="K157" s="125" t="s">
        <v>777</v>
      </c>
      <c r="L157" s="126" t="s">
        <v>1095</v>
      </c>
      <c r="M157" s="125" t="s">
        <v>862</v>
      </c>
    </row>
    <row r="158" spans="2:13" ht="15.6" thickBot="1">
      <c r="B158" s="127" t="s">
        <v>980</v>
      </c>
      <c r="C158" s="15" t="s">
        <v>1028</v>
      </c>
      <c r="D158" s="15" t="s">
        <v>1029</v>
      </c>
      <c r="E158" s="16" t="s">
        <v>0</v>
      </c>
      <c r="F158" s="121" t="s">
        <v>644</v>
      </c>
      <c r="G158" s="122">
        <v>18490</v>
      </c>
      <c r="H158" s="123">
        <v>12</v>
      </c>
      <c r="I158" s="17" t="s">
        <v>7</v>
      </c>
      <c r="J158" s="124" t="s">
        <v>950</v>
      </c>
      <c r="K158" s="125" t="s">
        <v>777</v>
      </c>
      <c r="L158" s="126" t="s">
        <v>1095</v>
      </c>
      <c r="M158" s="125" t="s">
        <v>862</v>
      </c>
    </row>
    <row r="159" spans="2:13" ht="15.6" thickBot="1">
      <c r="B159" s="127" t="s">
        <v>981</v>
      </c>
      <c r="C159" s="15" t="s">
        <v>1028</v>
      </c>
      <c r="D159" s="15" t="s">
        <v>1030</v>
      </c>
      <c r="E159" s="16" t="s">
        <v>6</v>
      </c>
      <c r="F159" s="121" t="s">
        <v>644</v>
      </c>
      <c r="G159" s="122">
        <v>18316</v>
      </c>
      <c r="H159" s="123">
        <v>12</v>
      </c>
      <c r="I159" s="17" t="s">
        <v>7</v>
      </c>
      <c r="J159" s="124" t="s">
        <v>950</v>
      </c>
      <c r="K159" s="125" t="s">
        <v>777</v>
      </c>
      <c r="L159" s="126" t="s">
        <v>1095</v>
      </c>
      <c r="M159" s="125" t="s">
        <v>862</v>
      </c>
    </row>
    <row r="160" spans="2:13" ht="15.6" thickBot="1">
      <c r="B160" s="127" t="s">
        <v>982</v>
      </c>
      <c r="C160" s="15" t="s">
        <v>660</v>
      </c>
      <c r="D160" s="15" t="s">
        <v>1031</v>
      </c>
      <c r="E160" s="16" t="s">
        <v>6</v>
      </c>
      <c r="F160" s="121" t="s">
        <v>644</v>
      </c>
      <c r="G160" s="122">
        <v>18680</v>
      </c>
      <c r="H160" s="123">
        <v>12</v>
      </c>
      <c r="I160" s="17" t="s">
        <v>7</v>
      </c>
      <c r="J160" s="124" t="s">
        <v>950</v>
      </c>
      <c r="K160" s="125" t="s">
        <v>777</v>
      </c>
      <c r="L160" s="126" t="s">
        <v>1095</v>
      </c>
      <c r="M160" s="125" t="s">
        <v>862</v>
      </c>
    </row>
    <row r="161" spans="2:13" ht="15.6" thickBot="1">
      <c r="B161" s="127" t="s">
        <v>983</v>
      </c>
      <c r="C161" s="15" t="s">
        <v>1032</v>
      </c>
      <c r="D161" s="15" t="s">
        <v>945</v>
      </c>
      <c r="E161" s="16" t="s">
        <v>0</v>
      </c>
      <c r="F161" s="121" t="s">
        <v>644</v>
      </c>
      <c r="G161" s="122">
        <v>18945</v>
      </c>
      <c r="H161" s="123">
        <v>12</v>
      </c>
      <c r="I161" s="17" t="s">
        <v>7</v>
      </c>
      <c r="J161" s="124" t="s">
        <v>950</v>
      </c>
      <c r="K161" s="125" t="s">
        <v>777</v>
      </c>
      <c r="L161" s="126" t="s">
        <v>1095</v>
      </c>
      <c r="M161" s="125" t="s">
        <v>862</v>
      </c>
    </row>
    <row r="162" spans="2:13" ht="15.6" thickBot="1">
      <c r="B162" s="127" t="s">
        <v>233</v>
      </c>
      <c r="C162" s="15" t="s">
        <v>210</v>
      </c>
      <c r="D162" s="15" t="s">
        <v>234</v>
      </c>
      <c r="E162" s="16" t="s">
        <v>0</v>
      </c>
      <c r="F162" s="121" t="s">
        <v>644</v>
      </c>
      <c r="G162" s="122">
        <v>22876</v>
      </c>
      <c r="H162" s="123">
        <v>4</v>
      </c>
      <c r="I162" s="17" t="s">
        <v>8</v>
      </c>
      <c r="J162" s="124" t="s">
        <v>861</v>
      </c>
      <c r="K162" s="125" t="s">
        <v>862</v>
      </c>
      <c r="L162" s="126" t="s">
        <v>1095</v>
      </c>
      <c r="M162" s="125" t="s">
        <v>862</v>
      </c>
    </row>
    <row r="163" spans="2:13" ht="15.6" thickBot="1">
      <c r="B163" s="127" t="s">
        <v>824</v>
      </c>
      <c r="C163" s="15" t="s">
        <v>843</v>
      </c>
      <c r="D163" s="15" t="s">
        <v>844</v>
      </c>
      <c r="E163" s="16" t="s">
        <v>6</v>
      </c>
      <c r="F163" s="121" t="s">
        <v>644</v>
      </c>
      <c r="G163" s="122">
        <v>18191</v>
      </c>
      <c r="H163" s="123">
        <v>9</v>
      </c>
      <c r="I163" s="17" t="s">
        <v>2</v>
      </c>
      <c r="J163" s="124" t="s">
        <v>950</v>
      </c>
      <c r="K163" s="125" t="s">
        <v>777</v>
      </c>
      <c r="L163" s="126" t="s">
        <v>1095</v>
      </c>
      <c r="M163" s="125" t="s">
        <v>862</v>
      </c>
    </row>
    <row r="164" spans="2:13" ht="15.6" thickBot="1">
      <c r="B164" s="127" t="s">
        <v>825</v>
      </c>
      <c r="C164" s="15" t="s">
        <v>845</v>
      </c>
      <c r="D164" s="15" t="s">
        <v>846</v>
      </c>
      <c r="E164" s="16" t="s">
        <v>0</v>
      </c>
      <c r="F164" s="121" t="s">
        <v>644</v>
      </c>
      <c r="G164" s="122">
        <v>29896</v>
      </c>
      <c r="H164" s="123">
        <v>9</v>
      </c>
      <c r="I164" s="17" t="s">
        <v>2</v>
      </c>
      <c r="J164" s="124" t="s">
        <v>861</v>
      </c>
      <c r="K164" s="125" t="s">
        <v>862</v>
      </c>
      <c r="L164" s="126" t="s">
        <v>1095</v>
      </c>
      <c r="M164" s="125" t="s">
        <v>862</v>
      </c>
    </row>
    <row r="165" spans="2:13" ht="15.6" thickBot="1">
      <c r="B165" s="127" t="s">
        <v>726</v>
      </c>
      <c r="C165" s="15" t="s">
        <v>84</v>
      </c>
      <c r="D165" s="15" t="s">
        <v>157</v>
      </c>
      <c r="E165" s="16" t="s">
        <v>0</v>
      </c>
      <c r="F165" s="121" t="s">
        <v>644</v>
      </c>
      <c r="G165" s="122">
        <v>16200</v>
      </c>
      <c r="H165" s="123">
        <v>9</v>
      </c>
      <c r="I165" s="17" t="s">
        <v>2</v>
      </c>
      <c r="J165" s="124" t="s">
        <v>950</v>
      </c>
      <c r="K165" s="125" t="s">
        <v>777</v>
      </c>
      <c r="L165" s="126" t="s">
        <v>1095</v>
      </c>
      <c r="M165" s="125" t="s">
        <v>862</v>
      </c>
    </row>
    <row r="166" spans="2:13" ht="15.6" thickBot="1">
      <c r="B166" s="127" t="s">
        <v>727</v>
      </c>
      <c r="C166" s="15" t="s">
        <v>697</v>
      </c>
      <c r="D166" s="15" t="s">
        <v>728</v>
      </c>
      <c r="E166" s="16" t="s">
        <v>6</v>
      </c>
      <c r="F166" s="121" t="s">
        <v>644</v>
      </c>
      <c r="G166" s="122">
        <v>18352</v>
      </c>
      <c r="H166" s="123">
        <v>12</v>
      </c>
      <c r="I166" s="17" t="s">
        <v>7</v>
      </c>
      <c r="J166" s="124" t="s">
        <v>950</v>
      </c>
      <c r="K166" s="125" t="s">
        <v>777</v>
      </c>
      <c r="L166" s="126" t="s">
        <v>1095</v>
      </c>
      <c r="M166" s="125" t="s">
        <v>862</v>
      </c>
    </row>
    <row r="167" spans="2:13" ht="15.6" thickBot="1">
      <c r="B167" s="127" t="s">
        <v>589</v>
      </c>
      <c r="C167" s="15" t="s">
        <v>590</v>
      </c>
      <c r="D167" s="15" t="s">
        <v>601</v>
      </c>
      <c r="E167" s="16" t="s">
        <v>0</v>
      </c>
      <c r="F167" s="121" t="s">
        <v>644</v>
      </c>
      <c r="G167" s="122">
        <v>24990</v>
      </c>
      <c r="H167" s="123">
        <v>2</v>
      </c>
      <c r="I167" s="17" t="s">
        <v>20</v>
      </c>
      <c r="J167" s="124" t="s">
        <v>861</v>
      </c>
      <c r="K167" s="125" t="s">
        <v>862</v>
      </c>
      <c r="L167" s="126" t="s">
        <v>1095</v>
      </c>
      <c r="M167" s="125" t="s">
        <v>862</v>
      </c>
    </row>
    <row r="168" spans="2:13" ht="15.6" thickBot="1">
      <c r="B168" s="127" t="s">
        <v>235</v>
      </c>
      <c r="C168" s="15" t="s">
        <v>236</v>
      </c>
      <c r="D168" s="15" t="s">
        <v>237</v>
      </c>
      <c r="E168" s="16" t="s">
        <v>0</v>
      </c>
      <c r="F168" s="121" t="s">
        <v>644</v>
      </c>
      <c r="G168" s="122">
        <v>17453</v>
      </c>
      <c r="H168" s="123">
        <v>7</v>
      </c>
      <c r="I168" s="17" t="s">
        <v>2</v>
      </c>
      <c r="J168" s="124" t="s">
        <v>950</v>
      </c>
      <c r="K168" s="125" t="s">
        <v>777</v>
      </c>
      <c r="L168" s="126" t="s">
        <v>1095</v>
      </c>
      <c r="M168" s="125" t="s">
        <v>862</v>
      </c>
    </row>
    <row r="169" spans="2:13" ht="15.6" thickBot="1">
      <c r="B169" s="127" t="s">
        <v>561</v>
      </c>
      <c r="C169" s="15" t="s">
        <v>471</v>
      </c>
      <c r="D169" s="15" t="s">
        <v>650</v>
      </c>
      <c r="E169" s="16" t="s">
        <v>6</v>
      </c>
      <c r="F169" s="121" t="s">
        <v>644</v>
      </c>
      <c r="G169" s="122">
        <v>18296</v>
      </c>
      <c r="H169" s="123">
        <v>6</v>
      </c>
      <c r="I169" s="17" t="s">
        <v>8</v>
      </c>
      <c r="J169" s="124" t="s">
        <v>950</v>
      </c>
      <c r="K169" s="125" t="s">
        <v>777</v>
      </c>
      <c r="L169" s="126" t="s">
        <v>1095</v>
      </c>
      <c r="M169" s="125" t="s">
        <v>862</v>
      </c>
    </row>
    <row r="170" spans="2:13" ht="15.6" thickBot="1">
      <c r="B170" s="127" t="s">
        <v>817</v>
      </c>
      <c r="C170" s="15" t="s">
        <v>818</v>
      </c>
      <c r="D170" s="15" t="s">
        <v>819</v>
      </c>
      <c r="E170" s="16" t="s">
        <v>6</v>
      </c>
      <c r="F170" s="121" t="s">
        <v>644</v>
      </c>
      <c r="G170" s="122">
        <v>20981</v>
      </c>
      <c r="H170" s="123">
        <v>7</v>
      </c>
      <c r="I170" s="17" t="s">
        <v>2</v>
      </c>
      <c r="J170" s="124" t="s">
        <v>861</v>
      </c>
      <c r="K170" s="125" t="s">
        <v>777</v>
      </c>
      <c r="L170" s="126" t="s">
        <v>1095</v>
      </c>
      <c r="M170" s="125" t="s">
        <v>862</v>
      </c>
    </row>
    <row r="171" spans="2:13" ht="15.6" thickBot="1">
      <c r="B171" s="127" t="s">
        <v>820</v>
      </c>
      <c r="C171" s="15" t="s">
        <v>821</v>
      </c>
      <c r="D171" s="15" t="s">
        <v>88</v>
      </c>
      <c r="E171" s="16" t="s">
        <v>0</v>
      </c>
      <c r="F171" s="121" t="s">
        <v>644</v>
      </c>
      <c r="G171" s="122">
        <v>19373</v>
      </c>
      <c r="H171" s="123">
        <v>12</v>
      </c>
      <c r="I171" s="17" t="s">
        <v>7</v>
      </c>
      <c r="J171" s="124" t="s">
        <v>861</v>
      </c>
      <c r="K171" s="125" t="s">
        <v>777</v>
      </c>
      <c r="L171" s="126" t="s">
        <v>1095</v>
      </c>
      <c r="M171" s="125" t="s">
        <v>862</v>
      </c>
    </row>
    <row r="172" spans="2:13" ht="15.6" thickBot="1">
      <c r="B172" s="127" t="s">
        <v>238</v>
      </c>
      <c r="C172" s="15" t="s">
        <v>239</v>
      </c>
      <c r="D172" s="15" t="s">
        <v>81</v>
      </c>
      <c r="E172" s="16" t="s">
        <v>6</v>
      </c>
      <c r="F172" s="121" t="s">
        <v>644</v>
      </c>
      <c r="G172" s="122">
        <v>19438</v>
      </c>
      <c r="H172" s="123">
        <v>3</v>
      </c>
      <c r="I172" s="17" t="s">
        <v>20</v>
      </c>
      <c r="J172" s="124" t="s">
        <v>861</v>
      </c>
      <c r="K172" s="125" t="s">
        <v>862</v>
      </c>
      <c r="L172" s="126" t="s">
        <v>1095</v>
      </c>
      <c r="M172" s="125" t="s">
        <v>862</v>
      </c>
    </row>
    <row r="173" spans="2:13" ht="15.6" thickBot="1">
      <c r="B173" s="127" t="s">
        <v>928</v>
      </c>
      <c r="C173" s="15" t="s">
        <v>929</v>
      </c>
      <c r="D173" s="15" t="s">
        <v>930</v>
      </c>
      <c r="E173" s="16" t="s">
        <v>6</v>
      </c>
      <c r="F173" s="121" t="s">
        <v>644</v>
      </c>
      <c r="G173" s="122">
        <v>19669</v>
      </c>
      <c r="H173" s="123">
        <v>12</v>
      </c>
      <c r="I173" s="17" t="s">
        <v>7</v>
      </c>
      <c r="J173" s="124" t="s">
        <v>861</v>
      </c>
      <c r="K173" s="125" t="s">
        <v>777</v>
      </c>
      <c r="L173" s="126" t="s">
        <v>1095</v>
      </c>
      <c r="M173" s="125" t="s">
        <v>862</v>
      </c>
    </row>
    <row r="174" spans="2:13" ht="15.6" thickBot="1">
      <c r="B174" s="127" t="s">
        <v>781</v>
      </c>
      <c r="C174" s="15" t="s">
        <v>697</v>
      </c>
      <c r="D174" s="15" t="s">
        <v>186</v>
      </c>
      <c r="E174" s="16" t="s">
        <v>0</v>
      </c>
      <c r="F174" s="121" t="s">
        <v>644</v>
      </c>
      <c r="G174" s="122">
        <v>17411</v>
      </c>
      <c r="H174" s="123">
        <v>5</v>
      </c>
      <c r="I174" s="17" t="s">
        <v>8</v>
      </c>
      <c r="J174" s="124" t="s">
        <v>950</v>
      </c>
      <c r="K174" s="125" t="s">
        <v>862</v>
      </c>
      <c r="L174" s="126" t="s">
        <v>1095</v>
      </c>
      <c r="M174" s="125" t="s">
        <v>862</v>
      </c>
    </row>
    <row r="175" spans="2:13" ht="15.6" thickBot="1">
      <c r="B175" s="127" t="s">
        <v>240</v>
      </c>
      <c r="C175" s="15" t="s">
        <v>241</v>
      </c>
      <c r="D175" s="15" t="s">
        <v>154</v>
      </c>
      <c r="E175" s="16" t="s">
        <v>0</v>
      </c>
      <c r="F175" s="121" t="s">
        <v>651</v>
      </c>
      <c r="G175" s="122">
        <v>15177</v>
      </c>
      <c r="H175" s="123">
        <v>5</v>
      </c>
      <c r="I175" s="17" t="s">
        <v>8</v>
      </c>
      <c r="J175" s="124" t="s">
        <v>994</v>
      </c>
      <c r="K175" s="125" t="s">
        <v>862</v>
      </c>
      <c r="L175" s="126" t="s">
        <v>1095</v>
      </c>
      <c r="M175" s="125" t="s">
        <v>862</v>
      </c>
    </row>
    <row r="176" spans="2:13" ht="15.6" thickBot="1">
      <c r="B176" s="127" t="s">
        <v>244</v>
      </c>
      <c r="C176" s="15" t="s">
        <v>241</v>
      </c>
      <c r="D176" s="15" t="s">
        <v>245</v>
      </c>
      <c r="E176" s="16" t="s">
        <v>6</v>
      </c>
      <c r="F176" s="121" t="s">
        <v>651</v>
      </c>
      <c r="G176" s="122">
        <v>17739</v>
      </c>
      <c r="H176" s="123">
        <v>7</v>
      </c>
      <c r="I176" s="17" t="s">
        <v>2</v>
      </c>
      <c r="J176" s="124" t="s">
        <v>950</v>
      </c>
      <c r="K176" s="125" t="s">
        <v>862</v>
      </c>
      <c r="L176" s="126" t="s">
        <v>1095</v>
      </c>
      <c r="M176" s="125" t="s">
        <v>862</v>
      </c>
    </row>
    <row r="177" spans="2:13" ht="15.6" thickBot="1">
      <c r="B177" s="127" t="s">
        <v>255</v>
      </c>
      <c r="C177" s="15" t="s">
        <v>256</v>
      </c>
      <c r="D177" s="15" t="s">
        <v>5</v>
      </c>
      <c r="E177" s="16" t="s">
        <v>0</v>
      </c>
      <c r="F177" s="121" t="s">
        <v>651</v>
      </c>
      <c r="G177" s="122">
        <v>14528</v>
      </c>
      <c r="H177" s="123">
        <v>9</v>
      </c>
      <c r="I177" s="17" t="s">
        <v>2</v>
      </c>
      <c r="J177" s="124" t="s">
        <v>994</v>
      </c>
      <c r="K177" s="125" t="s">
        <v>862</v>
      </c>
      <c r="L177" s="126" t="s">
        <v>1095</v>
      </c>
      <c r="M177" s="125" t="s">
        <v>862</v>
      </c>
    </row>
    <row r="178" spans="2:13" ht="15.6" thickBot="1">
      <c r="B178" s="127" t="s">
        <v>258</v>
      </c>
      <c r="C178" s="15" t="s">
        <v>256</v>
      </c>
      <c r="D178" s="15" t="s">
        <v>259</v>
      </c>
      <c r="E178" s="16" t="s">
        <v>6</v>
      </c>
      <c r="F178" s="121" t="s">
        <v>651</v>
      </c>
      <c r="G178" s="122">
        <v>15760</v>
      </c>
      <c r="H178" s="123">
        <v>12</v>
      </c>
      <c r="I178" s="17" t="s">
        <v>7</v>
      </c>
      <c r="J178" s="124" t="s">
        <v>950</v>
      </c>
      <c r="K178" s="125" t="s">
        <v>777</v>
      </c>
      <c r="L178" s="126" t="s">
        <v>1095</v>
      </c>
      <c r="M178" s="125" t="s">
        <v>862</v>
      </c>
    </row>
    <row r="179" spans="2:13" ht="15.6" thickBot="1">
      <c r="B179" s="127" t="s">
        <v>16</v>
      </c>
      <c r="C179" s="15" t="s">
        <v>15</v>
      </c>
      <c r="D179" s="15" t="s">
        <v>17</v>
      </c>
      <c r="E179" s="16" t="s">
        <v>6</v>
      </c>
      <c r="F179" s="121" t="s">
        <v>651</v>
      </c>
      <c r="G179" s="122">
        <v>26516</v>
      </c>
      <c r="H179" s="123">
        <v>3</v>
      </c>
      <c r="I179" s="17" t="s">
        <v>20</v>
      </c>
      <c r="J179" s="124" t="s">
        <v>861</v>
      </c>
      <c r="K179" s="125" t="s">
        <v>777</v>
      </c>
      <c r="L179" s="126" t="s">
        <v>1095</v>
      </c>
      <c r="M179" s="125" t="s">
        <v>862</v>
      </c>
    </row>
    <row r="180" spans="2:13" ht="15.6" thickBot="1">
      <c r="B180" s="127" t="s">
        <v>984</v>
      </c>
      <c r="C180" s="15" t="s">
        <v>252</v>
      </c>
      <c r="D180" s="15" t="s">
        <v>136</v>
      </c>
      <c r="E180" s="16" t="s">
        <v>6</v>
      </c>
      <c r="F180" s="121" t="s">
        <v>651</v>
      </c>
      <c r="G180" s="122">
        <v>15201</v>
      </c>
      <c r="H180" s="123">
        <v>4</v>
      </c>
      <c r="I180" s="17" t="s">
        <v>8</v>
      </c>
      <c r="J180" s="124" t="s">
        <v>994</v>
      </c>
      <c r="K180" s="125" t="s">
        <v>862</v>
      </c>
      <c r="L180" s="126" t="s">
        <v>1095</v>
      </c>
      <c r="M180" s="125" t="s">
        <v>862</v>
      </c>
    </row>
    <row r="181" spans="2:13" ht="15.6" thickBot="1">
      <c r="B181" s="127" t="s">
        <v>253</v>
      </c>
      <c r="C181" s="15" t="s">
        <v>70</v>
      </c>
      <c r="D181" s="15" t="s">
        <v>145</v>
      </c>
      <c r="E181" s="16" t="s">
        <v>0</v>
      </c>
      <c r="F181" s="121" t="s">
        <v>651</v>
      </c>
      <c r="G181" s="122">
        <v>18070</v>
      </c>
      <c r="H181" s="123">
        <v>0</v>
      </c>
      <c r="I181" s="17" t="s">
        <v>20</v>
      </c>
      <c r="J181" s="124" t="s">
        <v>950</v>
      </c>
      <c r="K181" s="125" t="s">
        <v>777</v>
      </c>
      <c r="L181" s="126" t="s">
        <v>1095</v>
      </c>
      <c r="M181" s="125" t="s">
        <v>862</v>
      </c>
    </row>
    <row r="182" spans="2:13" ht="15.6" thickBot="1">
      <c r="B182" s="127" t="s">
        <v>602</v>
      </c>
      <c r="C182" s="15" t="s">
        <v>603</v>
      </c>
      <c r="D182" s="15" t="s">
        <v>604</v>
      </c>
      <c r="E182" s="16" t="s">
        <v>6</v>
      </c>
      <c r="F182" s="121" t="s">
        <v>651</v>
      </c>
      <c r="G182" s="122">
        <v>18579</v>
      </c>
      <c r="H182" s="123">
        <v>9</v>
      </c>
      <c r="I182" s="17" t="s">
        <v>2</v>
      </c>
      <c r="J182" s="124" t="s">
        <v>950</v>
      </c>
      <c r="K182" s="125" t="s">
        <v>862</v>
      </c>
      <c r="L182" s="126" t="s">
        <v>1095</v>
      </c>
      <c r="M182" s="125" t="s">
        <v>862</v>
      </c>
    </row>
    <row r="183" spans="2:13" ht="15.6" thickBot="1">
      <c r="B183" s="127" t="s">
        <v>426</v>
      </c>
      <c r="C183" s="15" t="s">
        <v>254</v>
      </c>
      <c r="D183" s="15" t="s">
        <v>445</v>
      </c>
      <c r="E183" s="16" t="s">
        <v>0</v>
      </c>
      <c r="F183" s="121" t="s">
        <v>651</v>
      </c>
      <c r="G183" s="122">
        <v>25717</v>
      </c>
      <c r="H183" s="123">
        <v>3</v>
      </c>
      <c r="I183" s="17" t="s">
        <v>20</v>
      </c>
      <c r="J183" s="124" t="s">
        <v>861</v>
      </c>
      <c r="K183" s="125" t="s">
        <v>862</v>
      </c>
      <c r="L183" s="126" t="s">
        <v>1095</v>
      </c>
      <c r="M183" s="125" t="s">
        <v>862</v>
      </c>
    </row>
    <row r="184" spans="2:13" ht="15.6" thickBot="1">
      <c r="B184" s="127" t="s">
        <v>427</v>
      </c>
      <c r="C184" s="15" t="s">
        <v>447</v>
      </c>
      <c r="D184" s="15" t="s">
        <v>448</v>
      </c>
      <c r="E184" s="16" t="s">
        <v>0</v>
      </c>
      <c r="F184" s="121" t="s">
        <v>651</v>
      </c>
      <c r="G184" s="122">
        <v>16175</v>
      </c>
      <c r="H184" s="123">
        <v>8</v>
      </c>
      <c r="I184" s="17" t="s">
        <v>2</v>
      </c>
      <c r="J184" s="124" t="s">
        <v>950</v>
      </c>
      <c r="K184" s="125" t="s">
        <v>862</v>
      </c>
      <c r="L184" s="126" t="s">
        <v>1095</v>
      </c>
      <c r="M184" s="125" t="s">
        <v>862</v>
      </c>
    </row>
    <row r="185" spans="2:13" ht="15.6" thickBot="1">
      <c r="B185" s="127" t="s">
        <v>261</v>
      </c>
      <c r="C185" s="15" t="s">
        <v>260</v>
      </c>
      <c r="D185" s="15" t="s">
        <v>172</v>
      </c>
      <c r="E185" s="16" t="s">
        <v>0</v>
      </c>
      <c r="F185" s="121" t="s">
        <v>651</v>
      </c>
      <c r="G185" s="122">
        <v>24451</v>
      </c>
      <c r="H185" s="123">
        <v>2</v>
      </c>
      <c r="I185" s="17" t="s">
        <v>20</v>
      </c>
      <c r="J185" s="124" t="s">
        <v>861</v>
      </c>
      <c r="K185" s="125" t="s">
        <v>777</v>
      </c>
      <c r="L185" s="126" t="s">
        <v>1095</v>
      </c>
      <c r="M185" s="125" t="s">
        <v>862</v>
      </c>
    </row>
    <row r="186" spans="2:13" ht="15.6" thickBot="1">
      <c r="B186" s="127" t="s">
        <v>262</v>
      </c>
      <c r="C186" s="15" t="s">
        <v>260</v>
      </c>
      <c r="D186" s="15" t="s">
        <v>263</v>
      </c>
      <c r="E186" s="16" t="s">
        <v>6</v>
      </c>
      <c r="F186" s="121" t="s">
        <v>651</v>
      </c>
      <c r="G186" s="122">
        <v>23722</v>
      </c>
      <c r="H186" s="123">
        <v>4</v>
      </c>
      <c r="I186" s="17" t="s">
        <v>8</v>
      </c>
      <c r="J186" s="124" t="s">
        <v>861</v>
      </c>
      <c r="K186" s="125" t="s">
        <v>862</v>
      </c>
      <c r="L186" s="126" t="s">
        <v>1095</v>
      </c>
      <c r="M186" s="125" t="s">
        <v>862</v>
      </c>
    </row>
    <row r="187" spans="2:13" ht="15.6" thickBot="1">
      <c r="B187" s="127" t="s">
        <v>1138</v>
      </c>
      <c r="C187" s="15" t="s">
        <v>1139</v>
      </c>
      <c r="D187" s="15" t="s">
        <v>1140</v>
      </c>
      <c r="E187" s="16" t="s">
        <v>0</v>
      </c>
      <c r="F187" s="121" t="s">
        <v>651</v>
      </c>
      <c r="G187" s="122">
        <v>19664</v>
      </c>
      <c r="H187" s="123">
        <v>6</v>
      </c>
      <c r="I187" s="17" t="s">
        <v>8</v>
      </c>
      <c r="J187" s="124" t="s">
        <v>861</v>
      </c>
      <c r="K187" s="125" t="s">
        <v>777</v>
      </c>
      <c r="L187" s="126" t="s">
        <v>1095</v>
      </c>
      <c r="M187" s="125" t="s">
        <v>862</v>
      </c>
    </row>
    <row r="188" spans="2:13" ht="15.6" thickBot="1">
      <c r="B188" s="127" t="s">
        <v>837</v>
      </c>
      <c r="C188" s="15" t="s">
        <v>822</v>
      </c>
      <c r="D188" s="15" t="s">
        <v>89</v>
      </c>
      <c r="E188" s="16" t="s">
        <v>0</v>
      </c>
      <c r="F188" s="121" t="s">
        <v>651</v>
      </c>
      <c r="G188" s="122">
        <v>16632</v>
      </c>
      <c r="H188" s="123">
        <v>9</v>
      </c>
      <c r="I188" s="17" t="s">
        <v>2</v>
      </c>
      <c r="J188" s="124" t="s">
        <v>950</v>
      </c>
      <c r="K188" s="125" t="s">
        <v>777</v>
      </c>
      <c r="L188" s="126" t="s">
        <v>1095</v>
      </c>
      <c r="M188" s="125" t="s">
        <v>862</v>
      </c>
    </row>
    <row r="189" spans="2:13" ht="15.6" thickBot="1">
      <c r="B189" s="127" t="s">
        <v>246</v>
      </c>
      <c r="C189" s="15" t="s">
        <v>74</v>
      </c>
      <c r="D189" s="15" t="s">
        <v>247</v>
      </c>
      <c r="E189" s="16" t="s">
        <v>0</v>
      </c>
      <c r="F189" s="121" t="s">
        <v>653</v>
      </c>
      <c r="G189" s="122">
        <v>16804</v>
      </c>
      <c r="H189" s="123">
        <v>9</v>
      </c>
      <c r="I189" s="17" t="s">
        <v>2</v>
      </c>
      <c r="J189" s="124" t="s">
        <v>950</v>
      </c>
      <c r="K189" s="125" t="s">
        <v>862</v>
      </c>
      <c r="L189" s="126" t="s">
        <v>1095</v>
      </c>
      <c r="M189" s="125" t="s">
        <v>862</v>
      </c>
    </row>
    <row r="190" spans="2:13" ht="15.6" thickBot="1">
      <c r="B190" s="127" t="s">
        <v>248</v>
      </c>
      <c r="C190" s="15" t="s">
        <v>241</v>
      </c>
      <c r="D190" s="15" t="s">
        <v>249</v>
      </c>
      <c r="E190" s="16" t="s">
        <v>6</v>
      </c>
      <c r="F190" s="121" t="s">
        <v>653</v>
      </c>
      <c r="G190" s="122">
        <v>19099</v>
      </c>
      <c r="H190" s="123">
        <v>5</v>
      </c>
      <c r="I190" s="17" t="s">
        <v>8</v>
      </c>
      <c r="J190" s="124" t="s">
        <v>861</v>
      </c>
      <c r="K190" s="125" t="s">
        <v>777</v>
      </c>
      <c r="L190" s="126" t="s">
        <v>1095</v>
      </c>
      <c r="M190" s="125" t="s">
        <v>862</v>
      </c>
    </row>
    <row r="191" spans="2:13" ht="15.6" thickBot="1">
      <c r="B191" s="127" t="s">
        <v>269</v>
      </c>
      <c r="C191" s="15" t="s">
        <v>72</v>
      </c>
      <c r="D191" s="15" t="s">
        <v>150</v>
      </c>
      <c r="E191" s="16" t="s">
        <v>0</v>
      </c>
      <c r="F191" s="121" t="s">
        <v>653</v>
      </c>
      <c r="G191" s="122">
        <v>14704</v>
      </c>
      <c r="H191" s="123">
        <v>9</v>
      </c>
      <c r="I191" s="17" t="s">
        <v>2</v>
      </c>
      <c r="J191" s="124" t="s">
        <v>994</v>
      </c>
      <c r="K191" s="125" t="s">
        <v>862</v>
      </c>
      <c r="L191" s="126" t="s">
        <v>1095</v>
      </c>
      <c r="M191" s="125" t="s">
        <v>862</v>
      </c>
    </row>
    <row r="192" spans="2:13" ht="15.6" thickBot="1">
      <c r="B192" s="127" t="s">
        <v>270</v>
      </c>
      <c r="C192" s="15" t="s">
        <v>268</v>
      </c>
      <c r="D192" s="15" t="s">
        <v>271</v>
      </c>
      <c r="E192" s="16" t="s">
        <v>0</v>
      </c>
      <c r="F192" s="121" t="s">
        <v>653</v>
      </c>
      <c r="G192" s="122">
        <v>21219</v>
      </c>
      <c r="H192" s="123">
        <v>2</v>
      </c>
      <c r="I192" s="17" t="s">
        <v>20</v>
      </c>
      <c r="J192" s="124" t="s">
        <v>861</v>
      </c>
      <c r="K192" s="125" t="s">
        <v>862</v>
      </c>
      <c r="L192" s="126" t="s">
        <v>1095</v>
      </c>
      <c r="M192" s="125" t="s">
        <v>862</v>
      </c>
    </row>
    <row r="193" spans="2:13" ht="15.6" thickBot="1">
      <c r="B193" s="127" t="s">
        <v>272</v>
      </c>
      <c r="C193" s="15" t="s">
        <v>273</v>
      </c>
      <c r="D193" s="15" t="s">
        <v>274</v>
      </c>
      <c r="E193" s="16" t="s">
        <v>0</v>
      </c>
      <c r="F193" s="121" t="s">
        <v>653</v>
      </c>
      <c r="G193" s="122">
        <v>12745</v>
      </c>
      <c r="H193" s="123">
        <v>9</v>
      </c>
      <c r="I193" s="17" t="s">
        <v>2</v>
      </c>
      <c r="J193" s="124" t="s">
        <v>994</v>
      </c>
      <c r="K193" s="125" t="s">
        <v>862</v>
      </c>
      <c r="L193" s="126" t="s">
        <v>1098</v>
      </c>
      <c r="M193" s="125" t="s">
        <v>862</v>
      </c>
    </row>
    <row r="194" spans="2:13" ht="15.6" thickBot="1">
      <c r="B194" s="127" t="s">
        <v>275</v>
      </c>
      <c r="C194" s="15" t="s">
        <v>276</v>
      </c>
      <c r="D194" s="15" t="s">
        <v>277</v>
      </c>
      <c r="E194" s="16" t="s">
        <v>6</v>
      </c>
      <c r="F194" s="121" t="s">
        <v>653</v>
      </c>
      <c r="G194" s="122">
        <v>26024</v>
      </c>
      <c r="H194" s="123">
        <v>6</v>
      </c>
      <c r="I194" s="17" t="s">
        <v>8</v>
      </c>
      <c r="J194" s="124" t="s">
        <v>861</v>
      </c>
      <c r="K194" s="125" t="s">
        <v>862</v>
      </c>
      <c r="L194" s="126" t="s">
        <v>1095</v>
      </c>
      <c r="M194" s="125" t="s">
        <v>862</v>
      </c>
    </row>
    <row r="195" spans="2:13" ht="15.6" thickBot="1">
      <c r="B195" s="127" t="s">
        <v>278</v>
      </c>
      <c r="C195" s="15" t="s">
        <v>279</v>
      </c>
      <c r="D195" s="15" t="s">
        <v>280</v>
      </c>
      <c r="E195" s="16" t="s">
        <v>0</v>
      </c>
      <c r="F195" s="121" t="s">
        <v>653</v>
      </c>
      <c r="G195" s="122">
        <v>17592</v>
      </c>
      <c r="H195" s="123">
        <v>12</v>
      </c>
      <c r="I195" s="17" t="s">
        <v>7</v>
      </c>
      <c r="J195" s="124" t="s">
        <v>950</v>
      </c>
      <c r="K195" s="125" t="s">
        <v>777</v>
      </c>
      <c r="L195" s="126" t="s">
        <v>1095</v>
      </c>
      <c r="M195" s="125" t="s">
        <v>862</v>
      </c>
    </row>
    <row r="196" spans="2:13" ht="15.6" thickBot="1">
      <c r="B196" s="127" t="s">
        <v>828</v>
      </c>
      <c r="C196" s="15" t="s">
        <v>847</v>
      </c>
      <c r="D196" s="15" t="s">
        <v>848</v>
      </c>
      <c r="E196" s="16" t="s">
        <v>0</v>
      </c>
      <c r="F196" s="121" t="s">
        <v>653</v>
      </c>
      <c r="G196" s="122">
        <v>19037</v>
      </c>
      <c r="H196" s="123">
        <v>12</v>
      </c>
      <c r="I196" s="17" t="s">
        <v>7</v>
      </c>
      <c r="J196" s="124" t="s">
        <v>861</v>
      </c>
      <c r="K196" s="125" t="s">
        <v>777</v>
      </c>
      <c r="L196" s="126" t="s">
        <v>1095</v>
      </c>
      <c r="M196" s="125" t="s">
        <v>862</v>
      </c>
    </row>
    <row r="197" spans="2:13" ht="15.6" thickBot="1">
      <c r="B197" s="127" t="s">
        <v>933</v>
      </c>
      <c r="C197" s="15" t="s">
        <v>934</v>
      </c>
      <c r="D197" s="15" t="s">
        <v>47</v>
      </c>
      <c r="E197" s="16" t="s">
        <v>0</v>
      </c>
      <c r="F197" s="121" t="s">
        <v>653</v>
      </c>
      <c r="G197" s="122">
        <v>21169</v>
      </c>
      <c r="H197" s="123">
        <v>5</v>
      </c>
      <c r="I197" s="17" t="s">
        <v>8</v>
      </c>
      <c r="J197" s="124" t="s">
        <v>861</v>
      </c>
      <c r="K197" s="125" t="s">
        <v>862</v>
      </c>
      <c r="L197" s="126" t="s">
        <v>1095</v>
      </c>
      <c r="M197" s="125" t="s">
        <v>862</v>
      </c>
    </row>
    <row r="198" spans="2:13" ht="15.6" thickBot="1">
      <c r="B198" s="127" t="s">
        <v>281</v>
      </c>
      <c r="C198" s="15" t="s">
        <v>282</v>
      </c>
      <c r="D198" s="15" t="s">
        <v>55</v>
      </c>
      <c r="E198" s="16" t="s">
        <v>0</v>
      </c>
      <c r="F198" s="121" t="s">
        <v>654</v>
      </c>
      <c r="G198" s="122">
        <v>16818</v>
      </c>
      <c r="H198" s="123">
        <v>6</v>
      </c>
      <c r="I198" s="17" t="s">
        <v>8</v>
      </c>
      <c r="J198" s="124" t="s">
        <v>950</v>
      </c>
      <c r="K198" s="125" t="s">
        <v>777</v>
      </c>
      <c r="L198" s="126" t="s">
        <v>1095</v>
      </c>
      <c r="M198" s="125" t="s">
        <v>862</v>
      </c>
    </row>
    <row r="199" spans="2:13" ht="15.6" thickBot="1">
      <c r="B199" s="127" t="s">
        <v>591</v>
      </c>
      <c r="C199" s="15" t="s">
        <v>592</v>
      </c>
      <c r="D199" s="15" t="s">
        <v>455</v>
      </c>
      <c r="E199" s="16" t="s">
        <v>0</v>
      </c>
      <c r="F199" s="121" t="s">
        <v>654</v>
      </c>
      <c r="G199" s="122">
        <v>18570</v>
      </c>
      <c r="H199" s="123">
        <v>9</v>
      </c>
      <c r="I199" s="17" t="s">
        <v>2</v>
      </c>
      <c r="J199" s="124" t="s">
        <v>950</v>
      </c>
      <c r="K199" s="125" t="s">
        <v>777</v>
      </c>
      <c r="L199" s="126" t="s">
        <v>1095</v>
      </c>
      <c r="M199" s="125" t="s">
        <v>862</v>
      </c>
    </row>
    <row r="200" spans="2:13" ht="15.6" thickBot="1">
      <c r="B200" s="127" t="s">
        <v>593</v>
      </c>
      <c r="C200" s="15" t="s">
        <v>592</v>
      </c>
      <c r="D200" s="15" t="s">
        <v>214</v>
      </c>
      <c r="E200" s="16" t="s">
        <v>6</v>
      </c>
      <c r="F200" s="121" t="s">
        <v>654</v>
      </c>
      <c r="G200" s="122">
        <v>18622</v>
      </c>
      <c r="H200" s="123">
        <v>9</v>
      </c>
      <c r="I200" s="17" t="s">
        <v>2</v>
      </c>
      <c r="J200" s="124" t="s">
        <v>950</v>
      </c>
      <c r="K200" s="125" t="s">
        <v>862</v>
      </c>
      <c r="L200" s="126" t="s">
        <v>1095</v>
      </c>
      <c r="M200" s="125" t="s">
        <v>862</v>
      </c>
    </row>
    <row r="201" spans="2:13" ht="15.6" thickBot="1">
      <c r="B201" s="127" t="s">
        <v>284</v>
      </c>
      <c r="C201" s="15" t="s">
        <v>282</v>
      </c>
      <c r="D201" s="15" t="s">
        <v>285</v>
      </c>
      <c r="E201" s="16" t="s">
        <v>0</v>
      </c>
      <c r="F201" s="121" t="s">
        <v>654</v>
      </c>
      <c r="G201" s="122">
        <v>17962</v>
      </c>
      <c r="H201" s="123">
        <v>2</v>
      </c>
      <c r="I201" s="17" t="s">
        <v>20</v>
      </c>
      <c r="J201" s="124" t="s">
        <v>950</v>
      </c>
      <c r="K201" s="125" t="s">
        <v>777</v>
      </c>
      <c r="L201" s="126" t="s">
        <v>1095</v>
      </c>
      <c r="M201" s="125" t="s">
        <v>862</v>
      </c>
    </row>
    <row r="202" spans="2:13" ht="15.6" thickBot="1">
      <c r="B202" s="127" t="s">
        <v>359</v>
      </c>
      <c r="C202" s="15" t="s">
        <v>360</v>
      </c>
      <c r="D202" s="15" t="s">
        <v>361</v>
      </c>
      <c r="E202" s="16" t="s">
        <v>6</v>
      </c>
      <c r="F202" s="121" t="s">
        <v>654</v>
      </c>
      <c r="G202" s="122">
        <v>16518</v>
      </c>
      <c r="H202" s="123">
        <v>12</v>
      </c>
      <c r="I202" s="17" t="s">
        <v>7</v>
      </c>
      <c r="J202" s="124" t="s">
        <v>950</v>
      </c>
      <c r="K202" s="125" t="s">
        <v>777</v>
      </c>
      <c r="L202" s="126" t="s">
        <v>1095</v>
      </c>
      <c r="M202" s="125" t="s">
        <v>862</v>
      </c>
    </row>
    <row r="203" spans="2:13" ht="15.6" thickBot="1">
      <c r="B203" s="127" t="s">
        <v>362</v>
      </c>
      <c r="C203" s="15" t="s">
        <v>360</v>
      </c>
      <c r="D203" s="15" t="s">
        <v>363</v>
      </c>
      <c r="E203" s="16" t="s">
        <v>0</v>
      </c>
      <c r="F203" s="121" t="s">
        <v>654</v>
      </c>
      <c r="G203" s="122">
        <v>14726</v>
      </c>
      <c r="H203" s="123">
        <v>12</v>
      </c>
      <c r="I203" s="17" t="s">
        <v>7</v>
      </c>
      <c r="J203" s="124" t="s">
        <v>994</v>
      </c>
      <c r="K203" s="125" t="s">
        <v>777</v>
      </c>
      <c r="L203" s="126" t="s">
        <v>1095</v>
      </c>
      <c r="M203" s="125" t="s">
        <v>862</v>
      </c>
    </row>
    <row r="204" spans="2:13" ht="15.6" thickBot="1">
      <c r="B204" s="127" t="s">
        <v>287</v>
      </c>
      <c r="C204" s="15" t="s">
        <v>288</v>
      </c>
      <c r="D204" s="15" t="s">
        <v>289</v>
      </c>
      <c r="E204" s="16" t="s">
        <v>6</v>
      </c>
      <c r="F204" s="121" t="s">
        <v>654</v>
      </c>
      <c r="G204" s="122">
        <v>15757</v>
      </c>
      <c r="H204" s="123">
        <v>9</v>
      </c>
      <c r="I204" s="17" t="s">
        <v>2</v>
      </c>
      <c r="J204" s="124" t="s">
        <v>950</v>
      </c>
      <c r="K204" s="125" t="s">
        <v>862</v>
      </c>
      <c r="L204" s="126" t="s">
        <v>1095</v>
      </c>
      <c r="M204" s="125" t="s">
        <v>862</v>
      </c>
    </row>
    <row r="205" spans="2:13" ht="15.6" thickBot="1">
      <c r="B205" s="127" t="s">
        <v>290</v>
      </c>
      <c r="C205" s="15" t="s">
        <v>288</v>
      </c>
      <c r="D205" s="15" t="s">
        <v>291</v>
      </c>
      <c r="E205" s="16" t="s">
        <v>0</v>
      </c>
      <c r="F205" s="121" t="s">
        <v>654</v>
      </c>
      <c r="G205" s="122">
        <v>12554</v>
      </c>
      <c r="H205" s="123">
        <v>7</v>
      </c>
      <c r="I205" s="17" t="s">
        <v>2</v>
      </c>
      <c r="J205" s="124" t="s">
        <v>994</v>
      </c>
      <c r="K205" s="125" t="s">
        <v>777</v>
      </c>
      <c r="L205" s="126" t="s">
        <v>1098</v>
      </c>
      <c r="M205" s="125" t="s">
        <v>862</v>
      </c>
    </row>
    <row r="206" spans="2:13" ht="15.6" thickBot="1">
      <c r="B206" s="127" t="s">
        <v>292</v>
      </c>
      <c r="C206" s="15" t="s">
        <v>293</v>
      </c>
      <c r="D206" s="15" t="s">
        <v>294</v>
      </c>
      <c r="E206" s="16" t="s">
        <v>0</v>
      </c>
      <c r="F206" s="121" t="s">
        <v>654</v>
      </c>
      <c r="G206" s="122">
        <v>19194</v>
      </c>
      <c r="H206" s="123">
        <v>0</v>
      </c>
      <c r="I206" s="17" t="s">
        <v>20</v>
      </c>
      <c r="J206" s="124" t="s">
        <v>861</v>
      </c>
      <c r="K206" s="125" t="s">
        <v>777</v>
      </c>
      <c r="L206" s="126" t="s">
        <v>1095</v>
      </c>
      <c r="M206" s="125" t="s">
        <v>862</v>
      </c>
    </row>
    <row r="207" spans="2:13" ht="15.6" thickBot="1">
      <c r="B207" s="127" t="s">
        <v>295</v>
      </c>
      <c r="C207" s="15" t="s">
        <v>296</v>
      </c>
      <c r="D207" s="15" t="s">
        <v>297</v>
      </c>
      <c r="E207" s="16" t="s">
        <v>6</v>
      </c>
      <c r="F207" s="121" t="s">
        <v>654</v>
      </c>
      <c r="G207" s="122">
        <v>18702</v>
      </c>
      <c r="H207" s="123">
        <v>12</v>
      </c>
      <c r="I207" s="17" t="s">
        <v>7</v>
      </c>
      <c r="J207" s="124" t="s">
        <v>950</v>
      </c>
      <c r="K207" s="125" t="s">
        <v>777</v>
      </c>
      <c r="L207" s="126" t="s">
        <v>1095</v>
      </c>
      <c r="M207" s="125" t="s">
        <v>862</v>
      </c>
    </row>
    <row r="208" spans="2:13" ht="15.6" thickBot="1">
      <c r="B208" s="127" t="s">
        <v>298</v>
      </c>
      <c r="C208" s="15" t="s">
        <v>296</v>
      </c>
      <c r="D208" s="15" t="s">
        <v>243</v>
      </c>
      <c r="E208" s="16" t="s">
        <v>0</v>
      </c>
      <c r="F208" s="121" t="s">
        <v>654</v>
      </c>
      <c r="G208" s="122">
        <v>18980</v>
      </c>
      <c r="H208" s="123">
        <v>9</v>
      </c>
      <c r="I208" s="17" t="s">
        <v>2</v>
      </c>
      <c r="J208" s="124" t="s">
        <v>950</v>
      </c>
      <c r="K208" s="125" t="s">
        <v>777</v>
      </c>
      <c r="L208" s="126" t="s">
        <v>1095</v>
      </c>
      <c r="M208" s="125" t="s">
        <v>862</v>
      </c>
    </row>
    <row r="209" spans="2:13" ht="15.6" thickBot="1">
      <c r="B209" s="127" t="s">
        <v>299</v>
      </c>
      <c r="C209" s="15" t="s">
        <v>173</v>
      </c>
      <c r="D209" s="15" t="s">
        <v>300</v>
      </c>
      <c r="E209" s="16" t="s">
        <v>6</v>
      </c>
      <c r="F209" s="121" t="s">
        <v>654</v>
      </c>
      <c r="G209" s="122">
        <v>15063</v>
      </c>
      <c r="H209" s="123">
        <v>9</v>
      </c>
      <c r="I209" s="17" t="s">
        <v>2</v>
      </c>
      <c r="J209" s="124" t="s">
        <v>994</v>
      </c>
      <c r="K209" s="125" t="s">
        <v>777</v>
      </c>
      <c r="L209" s="126" t="s">
        <v>1095</v>
      </c>
      <c r="M209" s="125" t="s">
        <v>862</v>
      </c>
    </row>
    <row r="210" spans="2:13" ht="15.6" thickBot="1">
      <c r="B210" s="127" t="s">
        <v>304</v>
      </c>
      <c r="C210" s="15" t="s">
        <v>305</v>
      </c>
      <c r="D210" s="15" t="s">
        <v>306</v>
      </c>
      <c r="E210" s="16" t="s">
        <v>0</v>
      </c>
      <c r="F210" s="121" t="s">
        <v>654</v>
      </c>
      <c r="G210" s="122">
        <v>12424</v>
      </c>
      <c r="H210" s="123">
        <v>10</v>
      </c>
      <c r="I210" s="17" t="s">
        <v>7</v>
      </c>
      <c r="J210" s="124" t="s">
        <v>994</v>
      </c>
      <c r="K210" s="125" t="s">
        <v>862</v>
      </c>
      <c r="L210" s="126" t="s">
        <v>1098</v>
      </c>
      <c r="M210" s="125" t="s">
        <v>862</v>
      </c>
    </row>
    <row r="211" spans="2:13" ht="15.6" thickBot="1">
      <c r="B211" s="127" t="s">
        <v>307</v>
      </c>
      <c r="C211" s="15" t="s">
        <v>54</v>
      </c>
      <c r="D211" s="15" t="s">
        <v>79</v>
      </c>
      <c r="E211" s="16" t="s">
        <v>0</v>
      </c>
      <c r="F211" s="121" t="s">
        <v>654</v>
      </c>
      <c r="G211" s="122">
        <v>13814</v>
      </c>
      <c r="H211" s="123">
        <v>9</v>
      </c>
      <c r="I211" s="17" t="s">
        <v>2</v>
      </c>
      <c r="J211" s="124" t="s">
        <v>994</v>
      </c>
      <c r="K211" s="125" t="s">
        <v>862</v>
      </c>
      <c r="L211" s="126" t="s">
        <v>1095</v>
      </c>
      <c r="M211" s="125" t="s">
        <v>862</v>
      </c>
    </row>
    <row r="212" spans="2:13" ht="15.6" thickBot="1">
      <c r="B212" s="127" t="s">
        <v>459</v>
      </c>
      <c r="C212" s="15" t="s">
        <v>457</v>
      </c>
      <c r="D212" s="15" t="s">
        <v>308</v>
      </c>
      <c r="E212" s="16" t="s">
        <v>0</v>
      </c>
      <c r="F212" s="121" t="s">
        <v>654</v>
      </c>
      <c r="G212" s="122">
        <v>15591</v>
      </c>
      <c r="H212" s="123">
        <v>7</v>
      </c>
      <c r="I212" s="17" t="s">
        <v>2</v>
      </c>
      <c r="J212" s="124" t="s">
        <v>950</v>
      </c>
      <c r="K212" s="125" t="s">
        <v>862</v>
      </c>
      <c r="L212" s="126" t="s">
        <v>1095</v>
      </c>
      <c r="M212" s="125" t="s">
        <v>862</v>
      </c>
    </row>
    <row r="213" spans="2:13" ht="15.6" thickBot="1">
      <c r="B213" s="127" t="s">
        <v>309</v>
      </c>
      <c r="C213" s="15" t="s">
        <v>71</v>
      </c>
      <c r="D213" s="15" t="s">
        <v>134</v>
      </c>
      <c r="E213" s="16" t="s">
        <v>0</v>
      </c>
      <c r="F213" s="121" t="s">
        <v>654</v>
      </c>
      <c r="G213" s="122">
        <v>13313</v>
      </c>
      <c r="H213" s="123">
        <v>12</v>
      </c>
      <c r="I213" s="17" t="s">
        <v>7</v>
      </c>
      <c r="J213" s="124" t="s">
        <v>994</v>
      </c>
      <c r="K213" s="125" t="s">
        <v>777</v>
      </c>
      <c r="L213" s="126" t="s">
        <v>1098</v>
      </c>
      <c r="M213" s="125" t="s">
        <v>862</v>
      </c>
    </row>
    <row r="214" spans="2:13" ht="15.6" thickBot="1">
      <c r="B214" s="127" t="s">
        <v>310</v>
      </c>
      <c r="C214" s="15" t="s">
        <v>30</v>
      </c>
      <c r="D214" s="15" t="s">
        <v>12</v>
      </c>
      <c r="E214" s="16" t="s">
        <v>6</v>
      </c>
      <c r="F214" s="121" t="s">
        <v>654</v>
      </c>
      <c r="G214" s="122">
        <v>12009</v>
      </c>
      <c r="H214" s="123">
        <v>12</v>
      </c>
      <c r="I214" s="17" t="s">
        <v>7</v>
      </c>
      <c r="J214" s="124" t="s">
        <v>994</v>
      </c>
      <c r="K214" s="125" t="s">
        <v>777</v>
      </c>
      <c r="L214" s="126" t="s">
        <v>1098</v>
      </c>
      <c r="M214" s="125" t="s">
        <v>862</v>
      </c>
    </row>
    <row r="215" spans="2:13" ht="15.6" thickBot="1">
      <c r="B215" s="127" t="s">
        <v>312</v>
      </c>
      <c r="C215" s="15" t="s">
        <v>311</v>
      </c>
      <c r="D215" s="15" t="s">
        <v>313</v>
      </c>
      <c r="E215" s="16" t="s">
        <v>0</v>
      </c>
      <c r="F215" s="121" t="s">
        <v>654</v>
      </c>
      <c r="G215" s="122">
        <v>15516</v>
      </c>
      <c r="H215" s="123">
        <v>5</v>
      </c>
      <c r="I215" s="17" t="s">
        <v>8</v>
      </c>
      <c r="J215" s="124" t="s">
        <v>950</v>
      </c>
      <c r="K215" s="125" t="s">
        <v>862</v>
      </c>
      <c r="L215" s="126" t="s">
        <v>1095</v>
      </c>
      <c r="M215" s="125" t="s">
        <v>862</v>
      </c>
    </row>
    <row r="216" spans="2:13" ht="15.6" thickBot="1">
      <c r="B216" s="127" t="s">
        <v>316</v>
      </c>
      <c r="C216" s="15" t="s">
        <v>317</v>
      </c>
      <c r="D216" s="15" t="s">
        <v>308</v>
      </c>
      <c r="E216" s="16" t="s">
        <v>0</v>
      </c>
      <c r="F216" s="121" t="s">
        <v>654</v>
      </c>
      <c r="G216" s="122">
        <v>19545</v>
      </c>
      <c r="H216" s="123">
        <v>6</v>
      </c>
      <c r="I216" s="17" t="s">
        <v>8</v>
      </c>
      <c r="J216" s="124" t="s">
        <v>861</v>
      </c>
      <c r="K216" s="125" t="s">
        <v>862</v>
      </c>
      <c r="L216" s="126" t="s">
        <v>1095</v>
      </c>
      <c r="M216" s="125" t="s">
        <v>862</v>
      </c>
    </row>
    <row r="217" spans="2:13" ht="15.6" thickBot="1">
      <c r="B217" s="127" t="s">
        <v>318</v>
      </c>
      <c r="C217" s="15" t="s">
        <v>319</v>
      </c>
      <c r="D217" s="15" t="s">
        <v>88</v>
      </c>
      <c r="E217" s="16" t="s">
        <v>0</v>
      </c>
      <c r="F217" s="121" t="s">
        <v>654</v>
      </c>
      <c r="G217" s="122">
        <v>19890</v>
      </c>
      <c r="H217" s="123">
        <v>8</v>
      </c>
      <c r="I217" s="17" t="s">
        <v>2</v>
      </c>
      <c r="J217" s="124" t="s">
        <v>861</v>
      </c>
      <c r="K217" s="125" t="s">
        <v>862</v>
      </c>
      <c r="L217" s="126" t="s">
        <v>1095</v>
      </c>
      <c r="M217" s="125" t="s">
        <v>862</v>
      </c>
    </row>
    <row r="218" spans="2:13" ht="15.6" thickBot="1">
      <c r="B218" s="127" t="s">
        <v>562</v>
      </c>
      <c r="C218" s="15" t="s">
        <v>321</v>
      </c>
      <c r="D218" s="15" t="s">
        <v>563</v>
      </c>
      <c r="E218" s="16" t="s">
        <v>0</v>
      </c>
      <c r="F218" s="121" t="s">
        <v>654</v>
      </c>
      <c r="G218" s="122">
        <v>17495</v>
      </c>
      <c r="H218" s="123">
        <v>4</v>
      </c>
      <c r="I218" s="17" t="s">
        <v>8</v>
      </c>
      <c r="J218" s="124" t="s">
        <v>950</v>
      </c>
      <c r="K218" s="125" t="s">
        <v>777</v>
      </c>
      <c r="L218" s="126" t="s">
        <v>1095</v>
      </c>
      <c r="M218" s="125" t="s">
        <v>862</v>
      </c>
    </row>
    <row r="219" spans="2:13" ht="15.6" thickBot="1">
      <c r="B219" s="127" t="s">
        <v>320</v>
      </c>
      <c r="C219" s="15" t="s">
        <v>321</v>
      </c>
      <c r="D219" s="15" t="s">
        <v>322</v>
      </c>
      <c r="E219" s="16" t="s">
        <v>0</v>
      </c>
      <c r="F219" s="121" t="s">
        <v>654</v>
      </c>
      <c r="G219" s="122">
        <v>16676</v>
      </c>
      <c r="H219" s="123">
        <v>2</v>
      </c>
      <c r="I219" s="17" t="s">
        <v>20</v>
      </c>
      <c r="J219" s="124" t="s">
        <v>950</v>
      </c>
      <c r="K219" s="125" t="s">
        <v>862</v>
      </c>
      <c r="L219" s="126" t="s">
        <v>1095</v>
      </c>
      <c r="M219" s="125" t="s">
        <v>862</v>
      </c>
    </row>
    <row r="220" spans="2:13" ht="15.6" thickBot="1">
      <c r="B220" s="127" t="s">
        <v>935</v>
      </c>
      <c r="C220" s="15" t="s">
        <v>323</v>
      </c>
      <c r="D220" s="15" t="s">
        <v>936</v>
      </c>
      <c r="E220" s="16" t="s">
        <v>0</v>
      </c>
      <c r="F220" s="121" t="s">
        <v>654</v>
      </c>
      <c r="G220" s="122">
        <v>15582</v>
      </c>
      <c r="H220" s="123">
        <v>9</v>
      </c>
      <c r="I220" s="17" t="s">
        <v>2</v>
      </c>
      <c r="J220" s="124" t="s">
        <v>950</v>
      </c>
      <c r="K220" s="125" t="s">
        <v>862</v>
      </c>
      <c r="L220" s="126" t="s">
        <v>1095</v>
      </c>
      <c r="M220" s="125" t="s">
        <v>862</v>
      </c>
    </row>
    <row r="221" spans="2:13" ht="15.6" thickBot="1">
      <c r="B221" s="127" t="s">
        <v>1141</v>
      </c>
      <c r="C221" s="15" t="s">
        <v>1142</v>
      </c>
      <c r="D221" s="15" t="s">
        <v>1140</v>
      </c>
      <c r="E221" s="16" t="s">
        <v>0</v>
      </c>
      <c r="F221" s="121" t="s">
        <v>654</v>
      </c>
      <c r="G221" s="122">
        <v>21165</v>
      </c>
      <c r="H221" s="123">
        <v>8</v>
      </c>
      <c r="I221" s="17" t="s">
        <v>2</v>
      </c>
      <c r="J221" s="124" t="s">
        <v>861</v>
      </c>
      <c r="K221" s="125" t="e">
        <v>#DIV/0!</v>
      </c>
      <c r="L221" s="126" t="s">
        <v>1095</v>
      </c>
      <c r="M221" s="125" t="s">
        <v>862</v>
      </c>
    </row>
    <row r="222" spans="2:13" ht="15.6" thickBot="1">
      <c r="B222" s="127" t="s">
        <v>1143</v>
      </c>
      <c r="C222" s="15" t="s">
        <v>1144</v>
      </c>
      <c r="D222" s="15" t="s">
        <v>1145</v>
      </c>
      <c r="E222" s="16" t="s">
        <v>0</v>
      </c>
      <c r="F222" s="121" t="s">
        <v>654</v>
      </c>
      <c r="G222" s="122">
        <v>21607</v>
      </c>
      <c r="H222" s="123">
        <v>12</v>
      </c>
      <c r="I222" s="17" t="s">
        <v>7</v>
      </c>
      <c r="J222" s="124" t="s">
        <v>861</v>
      </c>
      <c r="K222" s="125" t="e">
        <v>#DIV/0!</v>
      </c>
      <c r="L222" s="126" t="s">
        <v>1098</v>
      </c>
      <c r="M222" s="125" t="s">
        <v>862</v>
      </c>
    </row>
    <row r="223" spans="2:13" ht="15.6" thickBot="1">
      <c r="B223" s="127" t="s">
        <v>1146</v>
      </c>
      <c r="C223" s="15" t="s">
        <v>1147</v>
      </c>
      <c r="D223" s="15" t="s">
        <v>1048</v>
      </c>
      <c r="E223" s="16" t="s">
        <v>6</v>
      </c>
      <c r="F223" s="121" t="s">
        <v>654</v>
      </c>
      <c r="G223" s="122">
        <v>22208</v>
      </c>
      <c r="H223" s="123">
        <v>9</v>
      </c>
      <c r="I223" s="17" t="s">
        <v>2</v>
      </c>
      <c r="J223" s="124" t="s">
        <v>861</v>
      </c>
      <c r="K223" s="125" t="e">
        <v>#DIV/0!</v>
      </c>
      <c r="L223" s="126" t="s">
        <v>1095</v>
      </c>
      <c r="M223" s="125" t="s">
        <v>862</v>
      </c>
    </row>
    <row r="224" spans="2:13" ht="15.6" thickBot="1">
      <c r="B224" s="127" t="s">
        <v>1148</v>
      </c>
      <c r="C224" s="15" t="s">
        <v>1149</v>
      </c>
      <c r="D224" s="15" t="s">
        <v>1150</v>
      </c>
      <c r="E224" s="16" t="s">
        <v>0</v>
      </c>
      <c r="F224" s="121" t="s">
        <v>654</v>
      </c>
      <c r="G224" s="122">
        <v>22474</v>
      </c>
      <c r="H224" s="123">
        <v>12</v>
      </c>
      <c r="I224" s="17" t="s">
        <v>7</v>
      </c>
      <c r="J224" s="124" t="s">
        <v>861</v>
      </c>
      <c r="K224" s="125" t="e">
        <v>#DIV/0!</v>
      </c>
      <c r="L224" s="126" t="s">
        <v>1095</v>
      </c>
      <c r="M224" s="125" t="s">
        <v>862</v>
      </c>
    </row>
    <row r="225" spans="2:13" ht="15.6" thickBot="1">
      <c r="B225" s="127" t="s">
        <v>131</v>
      </c>
      <c r="C225" s="15" t="s">
        <v>43</v>
      </c>
      <c r="D225" s="15" t="s">
        <v>132</v>
      </c>
      <c r="E225" s="16" t="s">
        <v>0</v>
      </c>
      <c r="F225" s="121" t="s">
        <v>654</v>
      </c>
      <c r="G225" s="122">
        <v>16582</v>
      </c>
      <c r="H225" s="123">
        <v>4</v>
      </c>
      <c r="I225" s="17" t="s">
        <v>8</v>
      </c>
      <c r="J225" s="124" t="s">
        <v>950</v>
      </c>
      <c r="K225" s="125" t="s">
        <v>862</v>
      </c>
      <c r="L225" s="126" t="s">
        <v>1095</v>
      </c>
      <c r="M225" s="125" t="s">
        <v>862</v>
      </c>
    </row>
    <row r="226" spans="2:13" ht="15.6" thickBot="1">
      <c r="B226" s="127" t="s">
        <v>324</v>
      </c>
      <c r="C226" s="15" t="s">
        <v>21</v>
      </c>
      <c r="D226" s="15" t="s">
        <v>325</v>
      </c>
      <c r="E226" s="16" t="s">
        <v>6</v>
      </c>
      <c r="F226" s="121" t="s">
        <v>654</v>
      </c>
      <c r="G226" s="122">
        <v>13436</v>
      </c>
      <c r="H226" s="123">
        <v>8</v>
      </c>
      <c r="I226" s="17" t="s">
        <v>2</v>
      </c>
      <c r="J226" s="124" t="s">
        <v>994</v>
      </c>
      <c r="K226" s="125" t="s">
        <v>862</v>
      </c>
      <c r="L226" s="126" t="s">
        <v>1098</v>
      </c>
      <c r="M226" s="125" t="s">
        <v>862</v>
      </c>
    </row>
    <row r="227" spans="2:13" ht="15.6" thickBot="1">
      <c r="B227" s="127" t="s">
        <v>605</v>
      </c>
      <c r="C227" s="15" t="s">
        <v>138</v>
      </c>
      <c r="D227" s="15" t="s">
        <v>655</v>
      </c>
      <c r="E227" s="16" t="s">
        <v>6</v>
      </c>
      <c r="F227" s="121" t="s">
        <v>654</v>
      </c>
      <c r="G227" s="122">
        <v>18638</v>
      </c>
      <c r="H227" s="123">
        <v>6</v>
      </c>
      <c r="I227" s="17" t="s">
        <v>8</v>
      </c>
      <c r="J227" s="124" t="s">
        <v>950</v>
      </c>
      <c r="K227" s="125" t="s">
        <v>777</v>
      </c>
      <c r="L227" s="126" t="s">
        <v>1095</v>
      </c>
      <c r="M227" s="125" t="s">
        <v>862</v>
      </c>
    </row>
    <row r="228" spans="2:13" ht="15.6" thickBot="1">
      <c r="B228" s="127" t="s">
        <v>606</v>
      </c>
      <c r="C228" s="15" t="s">
        <v>138</v>
      </c>
      <c r="D228" s="15" t="s">
        <v>607</v>
      </c>
      <c r="E228" s="16" t="s">
        <v>0</v>
      </c>
      <c r="F228" s="121" t="s">
        <v>654</v>
      </c>
      <c r="G228" s="122">
        <v>17547</v>
      </c>
      <c r="H228" s="123">
        <v>6</v>
      </c>
      <c r="I228" s="17" t="s">
        <v>8</v>
      </c>
      <c r="J228" s="124" t="s">
        <v>950</v>
      </c>
      <c r="K228" s="125" t="s">
        <v>862</v>
      </c>
      <c r="L228" s="126" t="s">
        <v>1095</v>
      </c>
      <c r="M228" s="125" t="s">
        <v>862</v>
      </c>
    </row>
    <row r="229" spans="2:13" ht="15.6" thickBot="1">
      <c r="B229" s="127" t="s">
        <v>624</v>
      </c>
      <c r="C229" s="15" t="s">
        <v>625</v>
      </c>
      <c r="D229" s="15" t="s">
        <v>626</v>
      </c>
      <c r="E229" s="16" t="s">
        <v>0</v>
      </c>
      <c r="F229" s="121" t="s">
        <v>654</v>
      </c>
      <c r="G229" s="122">
        <v>19959</v>
      </c>
      <c r="H229" s="123">
        <v>3</v>
      </c>
      <c r="I229" s="17" t="s">
        <v>20</v>
      </c>
      <c r="J229" s="124" t="s">
        <v>861</v>
      </c>
      <c r="K229" s="125" t="s">
        <v>862</v>
      </c>
      <c r="L229" s="126" t="s">
        <v>1095</v>
      </c>
      <c r="M229" s="125" t="s">
        <v>862</v>
      </c>
    </row>
    <row r="230" spans="2:13" ht="15.6" thickBot="1">
      <c r="B230" s="127" t="s">
        <v>627</v>
      </c>
      <c r="C230" s="15" t="s">
        <v>54</v>
      </c>
      <c r="D230" s="15" t="s">
        <v>628</v>
      </c>
      <c r="E230" s="16" t="s">
        <v>0</v>
      </c>
      <c r="F230" s="121" t="s">
        <v>654</v>
      </c>
      <c r="G230" s="122">
        <v>15912</v>
      </c>
      <c r="H230" s="123">
        <v>12</v>
      </c>
      <c r="I230" s="17" t="s">
        <v>7</v>
      </c>
      <c r="J230" s="124" t="s">
        <v>950</v>
      </c>
      <c r="K230" s="125" t="s">
        <v>862</v>
      </c>
      <c r="L230" s="126" t="s">
        <v>1095</v>
      </c>
      <c r="M230" s="125" t="s">
        <v>862</v>
      </c>
    </row>
    <row r="231" spans="2:13" ht="15.6" thickBot="1">
      <c r="B231" s="127" t="s">
        <v>629</v>
      </c>
      <c r="C231" s="15" t="s">
        <v>630</v>
      </c>
      <c r="D231" s="15" t="s">
        <v>631</v>
      </c>
      <c r="E231" s="16" t="s">
        <v>6</v>
      </c>
      <c r="F231" s="121" t="s">
        <v>654</v>
      </c>
      <c r="G231" s="122">
        <v>20585</v>
      </c>
      <c r="H231" s="123">
        <v>6</v>
      </c>
      <c r="I231" s="17" t="s">
        <v>8</v>
      </c>
      <c r="J231" s="124" t="s">
        <v>861</v>
      </c>
      <c r="K231" s="125" t="s">
        <v>862</v>
      </c>
      <c r="L231" s="126" t="s">
        <v>1095</v>
      </c>
      <c r="M231" s="125" t="s">
        <v>862</v>
      </c>
    </row>
    <row r="232" spans="2:13" ht="15.6" thickBot="1">
      <c r="B232" s="127" t="s">
        <v>632</v>
      </c>
      <c r="C232" s="15" t="s">
        <v>138</v>
      </c>
      <c r="D232" s="15" t="s">
        <v>633</v>
      </c>
      <c r="E232" s="16" t="s">
        <v>6</v>
      </c>
      <c r="F232" s="121" t="s">
        <v>654</v>
      </c>
      <c r="G232" s="122">
        <v>17947</v>
      </c>
      <c r="H232" s="123">
        <v>12</v>
      </c>
      <c r="I232" s="17" t="s">
        <v>7</v>
      </c>
      <c r="J232" s="124" t="s">
        <v>950</v>
      </c>
      <c r="K232" s="125" t="s">
        <v>777</v>
      </c>
      <c r="L232" s="126" t="s">
        <v>1095</v>
      </c>
      <c r="M232" s="125" t="s">
        <v>862</v>
      </c>
    </row>
    <row r="233" spans="2:13" ht="15.6" thickBot="1">
      <c r="B233" s="127" t="s">
        <v>368</v>
      </c>
      <c r="C233" s="15" t="s">
        <v>369</v>
      </c>
      <c r="D233" s="15" t="s">
        <v>370</v>
      </c>
      <c r="E233" s="16" t="s">
        <v>0</v>
      </c>
      <c r="F233" s="121" t="s">
        <v>654</v>
      </c>
      <c r="G233" s="122">
        <v>14496</v>
      </c>
      <c r="H233" s="123">
        <v>9</v>
      </c>
      <c r="I233" s="17" t="s">
        <v>2</v>
      </c>
      <c r="J233" s="124" t="s">
        <v>994</v>
      </c>
      <c r="K233" s="125" t="s">
        <v>777</v>
      </c>
      <c r="L233" s="126" t="s">
        <v>1095</v>
      </c>
      <c r="M233" s="125" t="s">
        <v>862</v>
      </c>
    </row>
    <row r="234" spans="2:13" ht="15.6" thickBot="1">
      <c r="B234" s="127" t="s">
        <v>423</v>
      </c>
      <c r="C234" s="15" t="s">
        <v>661</v>
      </c>
      <c r="D234" s="15" t="s">
        <v>662</v>
      </c>
      <c r="E234" s="16" t="s">
        <v>6</v>
      </c>
      <c r="F234" s="121" t="s">
        <v>654</v>
      </c>
      <c r="G234" s="122">
        <v>26797</v>
      </c>
      <c r="H234" s="123">
        <v>12</v>
      </c>
      <c r="I234" s="17" t="s">
        <v>7</v>
      </c>
      <c r="J234" s="124" t="s">
        <v>861</v>
      </c>
      <c r="K234" s="125" t="s">
        <v>777</v>
      </c>
      <c r="L234" s="126" t="s">
        <v>1095</v>
      </c>
      <c r="M234" s="125" t="s">
        <v>862</v>
      </c>
    </row>
    <row r="235" spans="2:13" ht="15.6" thickBot="1">
      <c r="B235" s="127" t="s">
        <v>424</v>
      </c>
      <c r="C235" s="15" t="s">
        <v>449</v>
      </c>
      <c r="D235" s="15" t="s">
        <v>450</v>
      </c>
      <c r="E235" s="16" t="s">
        <v>6</v>
      </c>
      <c r="F235" s="121" t="s">
        <v>654</v>
      </c>
      <c r="G235" s="122">
        <v>21429</v>
      </c>
      <c r="H235" s="123">
        <v>9</v>
      </c>
      <c r="I235" s="17" t="s">
        <v>2</v>
      </c>
      <c r="J235" s="124" t="s">
        <v>861</v>
      </c>
      <c r="K235" s="125" t="s">
        <v>862</v>
      </c>
      <c r="L235" s="126" t="s">
        <v>1095</v>
      </c>
      <c r="M235" s="125" t="s">
        <v>862</v>
      </c>
    </row>
    <row r="236" spans="2:13" ht="15.6" thickBot="1">
      <c r="B236" s="127" t="s">
        <v>684</v>
      </c>
      <c r="C236" s="15" t="s">
        <v>685</v>
      </c>
      <c r="D236" s="15" t="s">
        <v>686</v>
      </c>
      <c r="E236" s="16" t="s">
        <v>0</v>
      </c>
      <c r="F236" s="121" t="s">
        <v>654</v>
      </c>
      <c r="G236" s="122">
        <v>16190</v>
      </c>
      <c r="H236" s="123">
        <v>9</v>
      </c>
      <c r="I236" s="17" t="s">
        <v>2</v>
      </c>
      <c r="J236" s="124" t="s">
        <v>950</v>
      </c>
      <c r="K236" s="125" t="s">
        <v>777</v>
      </c>
      <c r="L236" s="126" t="s">
        <v>1095</v>
      </c>
      <c r="M236" s="125" t="s">
        <v>862</v>
      </c>
    </row>
    <row r="237" spans="2:13" ht="15.6" thickBot="1">
      <c r="B237" s="127" t="s">
        <v>687</v>
      </c>
      <c r="C237" s="15" t="s">
        <v>688</v>
      </c>
      <c r="D237" s="15" t="s">
        <v>453</v>
      </c>
      <c r="E237" s="16" t="s">
        <v>6</v>
      </c>
      <c r="F237" s="121" t="s">
        <v>654</v>
      </c>
      <c r="G237" s="122">
        <v>17931</v>
      </c>
      <c r="H237" s="123">
        <v>6</v>
      </c>
      <c r="I237" s="17" t="s">
        <v>8</v>
      </c>
      <c r="J237" s="124" t="s">
        <v>950</v>
      </c>
      <c r="K237" s="125" t="s">
        <v>777</v>
      </c>
      <c r="L237" s="126" t="s">
        <v>1095</v>
      </c>
      <c r="M237" s="125" t="s">
        <v>862</v>
      </c>
    </row>
    <row r="238" spans="2:13" ht="15.6" thickBot="1">
      <c r="B238" s="127" t="s">
        <v>689</v>
      </c>
      <c r="C238" s="15" t="s">
        <v>690</v>
      </c>
      <c r="D238" s="15" t="s">
        <v>73</v>
      </c>
      <c r="E238" s="16" t="s">
        <v>0</v>
      </c>
      <c r="F238" s="121" t="s">
        <v>654</v>
      </c>
      <c r="G238" s="122">
        <v>15592</v>
      </c>
      <c r="H238" s="123">
        <v>12</v>
      </c>
      <c r="I238" s="17" t="s">
        <v>7</v>
      </c>
      <c r="J238" s="124" t="s">
        <v>950</v>
      </c>
      <c r="K238" s="125" t="s">
        <v>777</v>
      </c>
      <c r="L238" s="126" t="s">
        <v>1095</v>
      </c>
      <c r="M238" s="125" t="s">
        <v>862</v>
      </c>
    </row>
    <row r="239" spans="2:13" ht="15.6" thickBot="1">
      <c r="B239" s="127" t="s">
        <v>432</v>
      </c>
      <c r="C239" s="15" t="s">
        <v>458</v>
      </c>
      <c r="D239" s="15" t="s">
        <v>134</v>
      </c>
      <c r="E239" s="16" t="s">
        <v>0</v>
      </c>
      <c r="F239" s="121" t="s">
        <v>654</v>
      </c>
      <c r="G239" s="122">
        <v>15759</v>
      </c>
      <c r="H239" s="123">
        <v>9</v>
      </c>
      <c r="I239" s="17" t="s">
        <v>2</v>
      </c>
      <c r="J239" s="124" t="s">
        <v>950</v>
      </c>
      <c r="K239" s="125" t="s">
        <v>862</v>
      </c>
      <c r="L239" s="126" t="s">
        <v>1095</v>
      </c>
      <c r="M239" s="125" t="s">
        <v>862</v>
      </c>
    </row>
    <row r="240" spans="2:13" ht="15.6" thickBot="1">
      <c r="B240" s="127" t="s">
        <v>782</v>
      </c>
      <c r="C240" s="15" t="s">
        <v>458</v>
      </c>
      <c r="D240" s="15" t="s">
        <v>472</v>
      </c>
      <c r="E240" s="16" t="s">
        <v>6</v>
      </c>
      <c r="F240" s="121" t="s">
        <v>654</v>
      </c>
      <c r="G240" s="122">
        <v>15954</v>
      </c>
      <c r="H240" s="123">
        <v>12</v>
      </c>
      <c r="I240" s="17" t="s">
        <v>7</v>
      </c>
      <c r="J240" s="124" t="s">
        <v>950</v>
      </c>
      <c r="K240" s="125" t="s">
        <v>777</v>
      </c>
      <c r="L240" s="126" t="s">
        <v>1095</v>
      </c>
      <c r="M240" s="125" t="s">
        <v>862</v>
      </c>
    </row>
    <row r="241" spans="2:13" ht="15.6" thickBot="1">
      <c r="B241" s="127" t="s">
        <v>698</v>
      </c>
      <c r="C241" s="15" t="s">
        <v>699</v>
      </c>
      <c r="D241" s="15" t="s">
        <v>700</v>
      </c>
      <c r="E241" s="16" t="s">
        <v>0</v>
      </c>
      <c r="F241" s="121" t="s">
        <v>654</v>
      </c>
      <c r="G241" s="122">
        <v>25801</v>
      </c>
      <c r="H241" s="123">
        <v>12</v>
      </c>
      <c r="I241" s="17" t="s">
        <v>7</v>
      </c>
      <c r="J241" s="124" t="s">
        <v>861</v>
      </c>
      <c r="K241" s="125" t="s">
        <v>777</v>
      </c>
      <c r="L241" s="126" t="s">
        <v>1095</v>
      </c>
      <c r="M241" s="125" t="s">
        <v>862</v>
      </c>
    </row>
    <row r="242" spans="2:13" ht="15.6" thickBot="1">
      <c r="B242" s="127" t="s">
        <v>437</v>
      </c>
      <c r="C242" s="15" t="s">
        <v>344</v>
      </c>
      <c r="D242" s="15" t="s">
        <v>473</v>
      </c>
      <c r="E242" s="16" t="s">
        <v>0</v>
      </c>
      <c r="F242" s="121" t="s">
        <v>654</v>
      </c>
      <c r="G242" s="122">
        <v>13574</v>
      </c>
      <c r="H242" s="123">
        <v>9</v>
      </c>
      <c r="I242" s="17" t="s">
        <v>2</v>
      </c>
      <c r="J242" s="124" t="s">
        <v>994</v>
      </c>
      <c r="K242" s="125" t="s">
        <v>777</v>
      </c>
      <c r="L242" s="126" t="s">
        <v>1095</v>
      </c>
      <c r="M242" s="125" t="s">
        <v>862</v>
      </c>
    </row>
    <row r="243" spans="2:13" ht="15.6" thickBot="1">
      <c r="B243" s="127" t="s">
        <v>438</v>
      </c>
      <c r="C243" s="15" t="s">
        <v>474</v>
      </c>
      <c r="D243" s="15" t="s">
        <v>475</v>
      </c>
      <c r="E243" s="16" t="s">
        <v>0</v>
      </c>
      <c r="F243" s="121" t="s">
        <v>654</v>
      </c>
      <c r="G243" s="122">
        <v>21590</v>
      </c>
      <c r="H243" s="123">
        <v>6</v>
      </c>
      <c r="I243" s="17" t="s">
        <v>8</v>
      </c>
      <c r="J243" s="124" t="s">
        <v>861</v>
      </c>
      <c r="K243" s="125" t="s">
        <v>862</v>
      </c>
      <c r="L243" s="126" t="s">
        <v>1095</v>
      </c>
      <c r="M243" s="125" t="s">
        <v>862</v>
      </c>
    </row>
    <row r="244" spans="2:13" ht="15.6" thickBot="1">
      <c r="B244" s="127" t="s">
        <v>439</v>
      </c>
      <c r="C244" s="15" t="s">
        <v>534</v>
      </c>
      <c r="D244" s="15" t="s">
        <v>476</v>
      </c>
      <c r="E244" s="16" t="s">
        <v>6</v>
      </c>
      <c r="F244" s="121" t="s">
        <v>654</v>
      </c>
      <c r="G244" s="122">
        <v>23251</v>
      </c>
      <c r="H244" s="123">
        <v>3</v>
      </c>
      <c r="I244" s="17" t="s">
        <v>20</v>
      </c>
      <c r="J244" s="124" t="s">
        <v>861</v>
      </c>
      <c r="K244" s="125" t="s">
        <v>862</v>
      </c>
      <c r="L244" s="126" t="s">
        <v>1095</v>
      </c>
      <c r="M244" s="125" t="s">
        <v>862</v>
      </c>
    </row>
    <row r="245" spans="2:13" ht="15.6" thickBot="1">
      <c r="B245" s="127" t="s">
        <v>441</v>
      </c>
      <c r="C245" s="15" t="s">
        <v>477</v>
      </c>
      <c r="D245" s="15" t="s">
        <v>478</v>
      </c>
      <c r="E245" s="16" t="s">
        <v>0</v>
      </c>
      <c r="F245" s="121" t="s">
        <v>654</v>
      </c>
      <c r="G245" s="122">
        <v>17774</v>
      </c>
      <c r="H245" s="123">
        <v>3</v>
      </c>
      <c r="I245" s="17" t="s">
        <v>20</v>
      </c>
      <c r="J245" s="124" t="s">
        <v>950</v>
      </c>
      <c r="K245" s="125" t="s">
        <v>862</v>
      </c>
      <c r="L245" s="126" t="s">
        <v>1095</v>
      </c>
      <c r="M245" s="125" t="s">
        <v>862</v>
      </c>
    </row>
    <row r="246" spans="2:13" ht="15.6" thickBot="1">
      <c r="B246" s="127" t="s">
        <v>184</v>
      </c>
      <c r="C246" s="15" t="s">
        <v>185</v>
      </c>
      <c r="D246" s="15" t="s">
        <v>186</v>
      </c>
      <c r="E246" s="16" t="s">
        <v>0</v>
      </c>
      <c r="F246" s="121" t="s">
        <v>654</v>
      </c>
      <c r="G246" s="122">
        <v>15321</v>
      </c>
      <c r="H246" s="123">
        <v>6</v>
      </c>
      <c r="I246" s="17" t="s">
        <v>8</v>
      </c>
      <c r="J246" s="124" t="s">
        <v>994</v>
      </c>
      <c r="K246" s="125" t="s">
        <v>862</v>
      </c>
      <c r="L246" s="126" t="s">
        <v>1095</v>
      </c>
      <c r="M246" s="125" t="s">
        <v>862</v>
      </c>
    </row>
    <row r="247" spans="2:13" ht="15.6" thickBot="1">
      <c r="B247" s="127" t="s">
        <v>330</v>
      </c>
      <c r="C247" s="15" t="s">
        <v>331</v>
      </c>
      <c r="D247" s="15" t="s">
        <v>332</v>
      </c>
      <c r="E247" s="16" t="s">
        <v>0</v>
      </c>
      <c r="F247" s="121" t="s">
        <v>654</v>
      </c>
      <c r="G247" s="122">
        <v>16210</v>
      </c>
      <c r="H247" s="123">
        <v>12</v>
      </c>
      <c r="I247" s="17" t="s">
        <v>7</v>
      </c>
      <c r="J247" s="124" t="s">
        <v>950</v>
      </c>
      <c r="K247" s="125" t="s">
        <v>777</v>
      </c>
      <c r="L247" s="126" t="s">
        <v>1095</v>
      </c>
      <c r="M247" s="125" t="s">
        <v>862</v>
      </c>
    </row>
    <row r="248" spans="2:13" ht="15.6" thickBot="1">
      <c r="B248" s="127" t="s">
        <v>192</v>
      </c>
      <c r="C248" s="15" t="s">
        <v>185</v>
      </c>
      <c r="D248" s="15" t="s">
        <v>193</v>
      </c>
      <c r="E248" s="16" t="s">
        <v>6</v>
      </c>
      <c r="F248" s="121" t="s">
        <v>654</v>
      </c>
      <c r="G248" s="122">
        <v>15141</v>
      </c>
      <c r="H248" s="123">
        <v>9</v>
      </c>
      <c r="I248" s="17" t="s">
        <v>2</v>
      </c>
      <c r="J248" s="124" t="s">
        <v>994</v>
      </c>
      <c r="K248" s="125" t="s">
        <v>862</v>
      </c>
      <c r="L248" s="126" t="s">
        <v>1095</v>
      </c>
      <c r="M248" s="125" t="s">
        <v>862</v>
      </c>
    </row>
    <row r="249" spans="2:13" ht="15.6" thickBot="1">
      <c r="B249" s="127" t="s">
        <v>535</v>
      </c>
      <c r="C249" s="15" t="s">
        <v>564</v>
      </c>
      <c r="D249" s="15" t="s">
        <v>565</v>
      </c>
      <c r="E249" s="16" t="s">
        <v>0</v>
      </c>
      <c r="F249" s="121" t="s">
        <v>654</v>
      </c>
      <c r="G249" s="122">
        <v>19681</v>
      </c>
      <c r="H249" s="123">
        <v>4</v>
      </c>
      <c r="I249" s="17" t="s">
        <v>8</v>
      </c>
      <c r="J249" s="124" t="s">
        <v>861</v>
      </c>
      <c r="K249" s="125" t="s">
        <v>862</v>
      </c>
      <c r="L249" s="126" t="s">
        <v>1095</v>
      </c>
      <c r="M249" s="125" t="s">
        <v>862</v>
      </c>
    </row>
    <row r="250" spans="2:13" ht="15.6" thickBot="1">
      <c r="B250" s="127" t="s">
        <v>229</v>
      </c>
      <c r="C250" s="15" t="s">
        <v>230</v>
      </c>
      <c r="D250" s="15" t="s">
        <v>231</v>
      </c>
      <c r="E250" s="16" t="s">
        <v>0</v>
      </c>
      <c r="F250" s="121" t="s">
        <v>654</v>
      </c>
      <c r="G250" s="122">
        <v>22073</v>
      </c>
      <c r="H250" s="123">
        <v>5</v>
      </c>
      <c r="I250" s="17" t="s">
        <v>8</v>
      </c>
      <c r="J250" s="124" t="s">
        <v>861</v>
      </c>
      <c r="K250" s="125" t="s">
        <v>862</v>
      </c>
      <c r="L250" s="126" t="s">
        <v>1095</v>
      </c>
      <c r="M250" s="125" t="s">
        <v>862</v>
      </c>
    </row>
    <row r="251" spans="2:13" ht="15.6" thickBot="1">
      <c r="B251" s="127" t="s">
        <v>985</v>
      </c>
      <c r="C251" s="15" t="s">
        <v>360</v>
      </c>
      <c r="D251" s="15" t="s">
        <v>1033</v>
      </c>
      <c r="E251" s="16" t="s">
        <v>0</v>
      </c>
      <c r="F251" s="121" t="s">
        <v>654</v>
      </c>
      <c r="G251" s="122">
        <v>16915</v>
      </c>
      <c r="H251" s="123">
        <v>9</v>
      </c>
      <c r="I251" s="17" t="s">
        <v>2</v>
      </c>
      <c r="J251" s="124" t="s">
        <v>950</v>
      </c>
      <c r="K251" s="125" t="s">
        <v>862</v>
      </c>
      <c r="L251" s="126" t="s">
        <v>1095</v>
      </c>
      <c r="M251" s="125" t="s">
        <v>862</v>
      </c>
    </row>
    <row r="252" spans="2:13" ht="15.6" thickBot="1">
      <c r="B252" s="127" t="s">
        <v>986</v>
      </c>
      <c r="C252" s="15" t="s">
        <v>1034</v>
      </c>
      <c r="D252" s="15" t="s">
        <v>1035</v>
      </c>
      <c r="E252" s="16" t="s">
        <v>0</v>
      </c>
      <c r="F252" s="121" t="s">
        <v>654</v>
      </c>
      <c r="G252" s="122">
        <v>27701</v>
      </c>
      <c r="H252" s="123">
        <v>8</v>
      </c>
      <c r="I252" s="17" t="s">
        <v>2</v>
      </c>
      <c r="J252" s="124" t="s">
        <v>861</v>
      </c>
      <c r="K252" s="125" t="s">
        <v>862</v>
      </c>
      <c r="L252" s="126" t="s">
        <v>1095</v>
      </c>
      <c r="M252" s="125" t="s">
        <v>862</v>
      </c>
    </row>
    <row r="253" spans="2:13" ht="15.6" thickBot="1">
      <c r="B253" s="127" t="s">
        <v>333</v>
      </c>
      <c r="C253" s="15" t="s">
        <v>334</v>
      </c>
      <c r="D253" s="15" t="s">
        <v>335</v>
      </c>
      <c r="E253" s="16" t="s">
        <v>0</v>
      </c>
      <c r="F253" s="121" t="s">
        <v>654</v>
      </c>
      <c r="G253" s="122">
        <v>16509</v>
      </c>
      <c r="H253" s="123">
        <v>8</v>
      </c>
      <c r="I253" s="17" t="s">
        <v>2</v>
      </c>
      <c r="J253" s="124" t="s">
        <v>950</v>
      </c>
      <c r="K253" s="125" t="s">
        <v>862</v>
      </c>
      <c r="L253" s="126" t="s">
        <v>1095</v>
      </c>
      <c r="M253" s="125" t="s">
        <v>862</v>
      </c>
    </row>
    <row r="254" spans="2:13" ht="15.6" thickBot="1">
      <c r="B254" s="127" t="s">
        <v>536</v>
      </c>
      <c r="C254" s="15" t="s">
        <v>414</v>
      </c>
      <c r="D254" s="15" t="s">
        <v>537</v>
      </c>
      <c r="E254" s="16" t="s">
        <v>0</v>
      </c>
      <c r="F254" s="121" t="s">
        <v>654</v>
      </c>
      <c r="G254" s="122">
        <v>26370</v>
      </c>
      <c r="H254" s="123">
        <v>4</v>
      </c>
      <c r="I254" s="17" t="s">
        <v>8</v>
      </c>
      <c r="J254" s="124" t="s">
        <v>861</v>
      </c>
      <c r="K254" s="125" t="s">
        <v>777</v>
      </c>
      <c r="L254" s="126" t="s">
        <v>1095</v>
      </c>
      <c r="M254" s="125" t="s">
        <v>862</v>
      </c>
    </row>
    <row r="255" spans="2:13" ht="15.6" thickBot="1">
      <c r="B255" s="127" t="s">
        <v>336</v>
      </c>
      <c r="C255" s="15" t="s">
        <v>70</v>
      </c>
      <c r="D255" s="15" t="s">
        <v>428</v>
      </c>
      <c r="E255" s="16" t="s">
        <v>6</v>
      </c>
      <c r="F255" s="121" t="s">
        <v>654</v>
      </c>
      <c r="G255" s="122">
        <v>20589</v>
      </c>
      <c r="H255" s="123">
        <v>3</v>
      </c>
      <c r="I255" s="17" t="s">
        <v>20</v>
      </c>
      <c r="J255" s="124" t="s">
        <v>861</v>
      </c>
      <c r="K255" s="125" t="s">
        <v>862</v>
      </c>
      <c r="L255" s="126" t="s">
        <v>1095</v>
      </c>
      <c r="M255" s="125" t="s">
        <v>862</v>
      </c>
    </row>
    <row r="256" spans="2:13" ht="15.6" thickBot="1">
      <c r="B256" s="127" t="s">
        <v>137</v>
      </c>
      <c r="C256" s="15" t="s">
        <v>138</v>
      </c>
      <c r="D256" s="15" t="s">
        <v>663</v>
      </c>
      <c r="E256" s="16" t="s">
        <v>0</v>
      </c>
      <c r="F256" s="121" t="s">
        <v>654</v>
      </c>
      <c r="G256" s="122">
        <v>18534</v>
      </c>
      <c r="H256" s="123">
        <v>5</v>
      </c>
      <c r="I256" s="17" t="s">
        <v>8</v>
      </c>
      <c r="J256" s="124" t="s">
        <v>950</v>
      </c>
      <c r="K256" s="125" t="s">
        <v>862</v>
      </c>
      <c r="L256" s="126" t="s">
        <v>1095</v>
      </c>
      <c r="M256" s="125" t="s">
        <v>862</v>
      </c>
    </row>
    <row r="257" spans="2:13" ht="15.6" thickBot="1">
      <c r="B257" s="127" t="s">
        <v>337</v>
      </c>
      <c r="C257" s="15" t="s">
        <v>152</v>
      </c>
      <c r="D257" s="15" t="s">
        <v>338</v>
      </c>
      <c r="E257" s="16" t="s">
        <v>6</v>
      </c>
      <c r="F257" s="121" t="s">
        <v>654</v>
      </c>
      <c r="G257" s="122">
        <v>24390</v>
      </c>
      <c r="H257" s="123">
        <v>11</v>
      </c>
      <c r="I257" s="17" t="s">
        <v>7</v>
      </c>
      <c r="J257" s="124" t="s">
        <v>861</v>
      </c>
      <c r="K257" s="125" t="s">
        <v>862</v>
      </c>
      <c r="L257" s="126" t="s">
        <v>1095</v>
      </c>
      <c r="M257" s="125" t="s">
        <v>862</v>
      </c>
    </row>
    <row r="258" spans="2:13" ht="15.6" thickBot="1">
      <c r="B258" s="127" t="s">
        <v>729</v>
      </c>
      <c r="C258" s="15" t="s">
        <v>321</v>
      </c>
      <c r="D258" s="15" t="s">
        <v>14</v>
      </c>
      <c r="E258" s="16" t="s">
        <v>0</v>
      </c>
      <c r="F258" s="121" t="s">
        <v>654</v>
      </c>
      <c r="G258" s="122">
        <v>18155</v>
      </c>
      <c r="H258" s="123">
        <v>9</v>
      </c>
      <c r="I258" s="17" t="s">
        <v>2</v>
      </c>
      <c r="J258" s="124" t="s">
        <v>950</v>
      </c>
      <c r="K258" s="125" t="s">
        <v>777</v>
      </c>
      <c r="L258" s="126" t="s">
        <v>1095</v>
      </c>
      <c r="M258" s="125" t="s">
        <v>862</v>
      </c>
    </row>
    <row r="259" spans="2:13" ht="15.6" thickBot="1">
      <c r="B259" s="127" t="s">
        <v>730</v>
      </c>
      <c r="C259" s="15" t="s">
        <v>731</v>
      </c>
      <c r="D259" s="15" t="s">
        <v>732</v>
      </c>
      <c r="E259" s="16" t="s">
        <v>0</v>
      </c>
      <c r="F259" s="121" t="s">
        <v>654</v>
      </c>
      <c r="G259" s="122">
        <v>23165</v>
      </c>
      <c r="H259" s="123">
        <v>2</v>
      </c>
      <c r="I259" s="17" t="s">
        <v>20</v>
      </c>
      <c r="J259" s="124" t="s">
        <v>861</v>
      </c>
      <c r="K259" s="125" t="s">
        <v>777</v>
      </c>
      <c r="L259" s="126" t="s">
        <v>1095</v>
      </c>
      <c r="M259" s="125" t="s">
        <v>862</v>
      </c>
    </row>
    <row r="260" spans="2:13" ht="15.6" thickBot="1">
      <c r="B260" s="127" t="s">
        <v>144</v>
      </c>
      <c r="C260" s="15" t="s">
        <v>71</v>
      </c>
      <c r="D260" s="15" t="s">
        <v>134</v>
      </c>
      <c r="E260" s="16" t="s">
        <v>0</v>
      </c>
      <c r="F260" s="121" t="s">
        <v>654</v>
      </c>
      <c r="G260" s="122">
        <v>16294</v>
      </c>
      <c r="H260" s="123">
        <v>7</v>
      </c>
      <c r="I260" s="17" t="s">
        <v>2</v>
      </c>
      <c r="J260" s="124" t="s">
        <v>950</v>
      </c>
      <c r="K260" s="125" t="s">
        <v>862</v>
      </c>
      <c r="L260" s="126" t="s">
        <v>1095</v>
      </c>
      <c r="M260" s="125" t="s">
        <v>862</v>
      </c>
    </row>
    <row r="261" spans="2:13" ht="15.6" thickBot="1">
      <c r="B261" s="127" t="s">
        <v>733</v>
      </c>
      <c r="C261" s="15" t="s">
        <v>734</v>
      </c>
      <c r="D261" s="15" t="s">
        <v>735</v>
      </c>
      <c r="E261" s="16" t="s">
        <v>0</v>
      </c>
      <c r="F261" s="121" t="s">
        <v>654</v>
      </c>
      <c r="G261" s="122">
        <v>23071</v>
      </c>
      <c r="H261" s="123">
        <v>3</v>
      </c>
      <c r="I261" s="17" t="s">
        <v>20</v>
      </c>
      <c r="J261" s="124" t="s">
        <v>861</v>
      </c>
      <c r="K261" s="125" t="s">
        <v>862</v>
      </c>
      <c r="L261" s="126" t="s">
        <v>1095</v>
      </c>
      <c r="M261" s="125" t="s">
        <v>862</v>
      </c>
    </row>
    <row r="262" spans="2:13" ht="15.6" thickBot="1">
      <c r="B262" s="127" t="s">
        <v>826</v>
      </c>
      <c r="C262" s="15" t="s">
        <v>183</v>
      </c>
      <c r="D262" s="15" t="s">
        <v>849</v>
      </c>
      <c r="E262" s="16" t="s">
        <v>0</v>
      </c>
      <c r="F262" s="121" t="s">
        <v>654</v>
      </c>
      <c r="G262" s="122">
        <v>18720</v>
      </c>
      <c r="H262" s="123">
        <v>6</v>
      </c>
      <c r="I262" s="17" t="s">
        <v>8</v>
      </c>
      <c r="J262" s="124" t="s">
        <v>950</v>
      </c>
      <c r="K262" s="125" t="s">
        <v>862</v>
      </c>
      <c r="L262" s="126" t="s">
        <v>1095</v>
      </c>
      <c r="M262" s="125" t="s">
        <v>862</v>
      </c>
    </row>
    <row r="263" spans="2:13" ht="15.6" thickBot="1">
      <c r="B263" s="127" t="s">
        <v>342</v>
      </c>
      <c r="C263" s="15" t="s">
        <v>61</v>
      </c>
      <c r="D263" s="15" t="s">
        <v>343</v>
      </c>
      <c r="E263" s="16" t="s">
        <v>0</v>
      </c>
      <c r="F263" s="121" t="s">
        <v>654</v>
      </c>
      <c r="G263" s="122">
        <v>15178</v>
      </c>
      <c r="H263" s="123">
        <v>9</v>
      </c>
      <c r="I263" s="17" t="s">
        <v>2</v>
      </c>
      <c r="J263" s="124" t="s">
        <v>994</v>
      </c>
      <c r="K263" s="125" t="s">
        <v>777</v>
      </c>
      <c r="L263" s="126" t="s">
        <v>1095</v>
      </c>
      <c r="M263" s="125" t="s">
        <v>862</v>
      </c>
    </row>
    <row r="264" spans="2:13" ht="15.6" thickBot="1">
      <c r="B264" s="127" t="s">
        <v>831</v>
      </c>
      <c r="C264" s="15" t="s">
        <v>45</v>
      </c>
      <c r="D264" s="15" t="s">
        <v>37</v>
      </c>
      <c r="E264" s="16" t="s">
        <v>0</v>
      </c>
      <c r="F264" s="121" t="s">
        <v>654</v>
      </c>
      <c r="G264" s="122">
        <v>16850</v>
      </c>
      <c r="H264" s="123">
        <v>9</v>
      </c>
      <c r="I264" s="17" t="s">
        <v>2</v>
      </c>
      <c r="J264" s="124" t="s">
        <v>950</v>
      </c>
      <c r="K264" s="125" t="s">
        <v>777</v>
      </c>
      <c r="L264" s="126" t="s">
        <v>1095</v>
      </c>
      <c r="M264" s="125" t="s">
        <v>862</v>
      </c>
    </row>
    <row r="265" spans="2:13" ht="15.6" thickBot="1">
      <c r="B265" s="127" t="s">
        <v>832</v>
      </c>
      <c r="C265" s="15" t="s">
        <v>850</v>
      </c>
      <c r="D265" s="15" t="s">
        <v>851</v>
      </c>
      <c r="E265" s="16" t="s">
        <v>6</v>
      </c>
      <c r="F265" s="121" t="s">
        <v>654</v>
      </c>
      <c r="G265" s="122">
        <v>14208</v>
      </c>
      <c r="H265" s="123">
        <v>12</v>
      </c>
      <c r="I265" s="17" t="s">
        <v>7</v>
      </c>
      <c r="J265" s="124" t="s">
        <v>994</v>
      </c>
      <c r="K265" s="125" t="s">
        <v>777</v>
      </c>
      <c r="L265" s="126" t="s">
        <v>1095</v>
      </c>
      <c r="M265" s="125" t="s">
        <v>862</v>
      </c>
    </row>
    <row r="266" spans="2:13" ht="15.6" thickBot="1">
      <c r="B266" s="127" t="s">
        <v>736</v>
      </c>
      <c r="C266" s="15" t="s">
        <v>737</v>
      </c>
      <c r="D266" s="15" t="s">
        <v>738</v>
      </c>
      <c r="E266" s="16" t="s">
        <v>0</v>
      </c>
      <c r="F266" s="121" t="s">
        <v>654</v>
      </c>
      <c r="G266" s="122">
        <v>21731</v>
      </c>
      <c r="H266" s="123">
        <v>3</v>
      </c>
      <c r="I266" s="17" t="s">
        <v>20</v>
      </c>
      <c r="J266" s="124" t="s">
        <v>861</v>
      </c>
      <c r="K266" s="125" t="s">
        <v>862</v>
      </c>
      <c r="L266" s="126" t="s">
        <v>1095</v>
      </c>
      <c r="M266" s="125" t="s">
        <v>862</v>
      </c>
    </row>
    <row r="267" spans="2:13" ht="15.6" thickBot="1">
      <c r="B267" s="127" t="s">
        <v>538</v>
      </c>
      <c r="C267" s="15" t="s">
        <v>539</v>
      </c>
      <c r="D267" s="15" t="s">
        <v>540</v>
      </c>
      <c r="E267" s="16" t="s">
        <v>0</v>
      </c>
      <c r="F267" s="121" t="s">
        <v>654</v>
      </c>
      <c r="G267" s="122">
        <v>24674</v>
      </c>
      <c r="H267" s="123">
        <v>5</v>
      </c>
      <c r="I267" s="17" t="s">
        <v>8</v>
      </c>
      <c r="J267" s="124" t="s">
        <v>861</v>
      </c>
      <c r="K267" s="125" t="s">
        <v>862</v>
      </c>
      <c r="L267" s="126" t="s">
        <v>1095</v>
      </c>
      <c r="M267" s="125" t="s">
        <v>862</v>
      </c>
    </row>
    <row r="268" spans="2:13" ht="15.6" thickBot="1">
      <c r="B268" s="127" t="s">
        <v>833</v>
      </c>
      <c r="C268" s="15" t="s">
        <v>823</v>
      </c>
      <c r="D268" s="15" t="s">
        <v>852</v>
      </c>
      <c r="E268" s="16" t="s">
        <v>0</v>
      </c>
      <c r="F268" s="121" t="s">
        <v>654</v>
      </c>
      <c r="G268" s="122">
        <v>23673</v>
      </c>
      <c r="H268" s="123">
        <v>8</v>
      </c>
      <c r="I268" s="17" t="s">
        <v>2</v>
      </c>
      <c r="J268" s="124" t="s">
        <v>861</v>
      </c>
      <c r="K268" s="125" t="s">
        <v>862</v>
      </c>
      <c r="L268" s="126" t="s">
        <v>1095</v>
      </c>
      <c r="M268" s="125" t="s">
        <v>862</v>
      </c>
    </row>
    <row r="269" spans="2:13" ht="15.6" thickBot="1">
      <c r="B269" s="127" t="s">
        <v>566</v>
      </c>
      <c r="C269" s="15" t="s">
        <v>567</v>
      </c>
      <c r="D269" s="15" t="s">
        <v>91</v>
      </c>
      <c r="E269" s="16" t="s">
        <v>0</v>
      </c>
      <c r="F269" s="121" t="s">
        <v>654</v>
      </c>
      <c r="G269" s="122">
        <v>20900</v>
      </c>
      <c r="H269" s="123">
        <v>6</v>
      </c>
      <c r="I269" s="17" t="s">
        <v>8</v>
      </c>
      <c r="J269" s="124" t="s">
        <v>861</v>
      </c>
      <c r="K269" s="125" t="s">
        <v>777</v>
      </c>
      <c r="L269" s="126" t="s">
        <v>1095</v>
      </c>
      <c r="M269" s="125" t="s">
        <v>862</v>
      </c>
    </row>
    <row r="270" spans="2:13" ht="15.6" thickBot="1">
      <c r="B270" s="127" t="s">
        <v>739</v>
      </c>
      <c r="C270" s="15" t="s">
        <v>108</v>
      </c>
      <c r="D270" s="15" t="s">
        <v>740</v>
      </c>
      <c r="E270" s="16" t="s">
        <v>6</v>
      </c>
      <c r="F270" s="121" t="s">
        <v>654</v>
      </c>
      <c r="G270" s="122">
        <v>16894</v>
      </c>
      <c r="H270" s="123">
        <v>12</v>
      </c>
      <c r="I270" s="17" t="s">
        <v>7</v>
      </c>
      <c r="J270" s="124" t="s">
        <v>950</v>
      </c>
      <c r="K270" s="125" t="s">
        <v>777</v>
      </c>
      <c r="L270" s="126" t="s">
        <v>1095</v>
      </c>
      <c r="M270" s="125" t="s">
        <v>862</v>
      </c>
    </row>
    <row r="271" spans="2:13" ht="15.6" thickBot="1">
      <c r="B271" s="127" t="s">
        <v>834</v>
      </c>
      <c r="C271" s="15" t="s">
        <v>173</v>
      </c>
      <c r="D271" s="15" t="s">
        <v>853</v>
      </c>
      <c r="E271" s="16" t="s">
        <v>0</v>
      </c>
      <c r="F271" s="121" t="s">
        <v>654</v>
      </c>
      <c r="G271" s="122">
        <v>21351</v>
      </c>
      <c r="H271" s="123">
        <v>12</v>
      </c>
      <c r="I271" s="17" t="s">
        <v>7</v>
      </c>
      <c r="J271" s="124" t="s">
        <v>861</v>
      </c>
      <c r="K271" s="125" t="s">
        <v>777</v>
      </c>
      <c r="L271" s="126" t="s">
        <v>1095</v>
      </c>
      <c r="M271" s="125" t="s">
        <v>862</v>
      </c>
    </row>
    <row r="272" spans="2:13" ht="15.6" thickBot="1">
      <c r="B272" s="127" t="s">
        <v>741</v>
      </c>
      <c r="C272" s="15" t="s">
        <v>742</v>
      </c>
      <c r="D272" s="15" t="s">
        <v>743</v>
      </c>
      <c r="E272" s="16" t="s">
        <v>0</v>
      </c>
      <c r="F272" s="121" t="s">
        <v>654</v>
      </c>
      <c r="G272" s="122">
        <v>17663</v>
      </c>
      <c r="H272" s="123">
        <v>12</v>
      </c>
      <c r="I272" s="17" t="s">
        <v>7</v>
      </c>
      <c r="J272" s="124" t="s">
        <v>950</v>
      </c>
      <c r="K272" s="125" t="s">
        <v>777</v>
      </c>
      <c r="L272" s="126" t="s">
        <v>1095</v>
      </c>
      <c r="M272" s="125" t="s">
        <v>862</v>
      </c>
    </row>
    <row r="273" spans="2:13" ht="15.6" thickBot="1">
      <c r="B273" s="127" t="s">
        <v>568</v>
      </c>
      <c r="C273" s="15" t="s">
        <v>569</v>
      </c>
      <c r="D273" s="15" t="s">
        <v>95</v>
      </c>
      <c r="E273" s="16" t="s">
        <v>0</v>
      </c>
      <c r="F273" s="121" t="s">
        <v>654</v>
      </c>
      <c r="G273" s="122">
        <v>15300</v>
      </c>
      <c r="H273" s="123">
        <v>12</v>
      </c>
      <c r="I273" s="17" t="s">
        <v>7</v>
      </c>
      <c r="J273" s="124" t="s">
        <v>994</v>
      </c>
      <c r="K273" s="125" t="s">
        <v>777</v>
      </c>
      <c r="L273" s="126" t="s">
        <v>1095</v>
      </c>
      <c r="M273" s="125" t="s">
        <v>862</v>
      </c>
    </row>
    <row r="274" spans="2:13" ht="15.6" thickBot="1">
      <c r="B274" s="127" t="s">
        <v>570</v>
      </c>
      <c r="C274" s="15" t="s">
        <v>571</v>
      </c>
      <c r="D274" s="15" t="s">
        <v>572</v>
      </c>
      <c r="E274" s="16" t="s">
        <v>0</v>
      </c>
      <c r="F274" s="121" t="s">
        <v>654</v>
      </c>
      <c r="G274" s="122">
        <v>28815</v>
      </c>
      <c r="H274" s="123">
        <v>8</v>
      </c>
      <c r="I274" s="17" t="s">
        <v>2</v>
      </c>
      <c r="J274" s="124" t="s">
        <v>861</v>
      </c>
      <c r="K274" s="125" t="s">
        <v>862</v>
      </c>
      <c r="L274" s="126" t="s">
        <v>1095</v>
      </c>
      <c r="M274" s="125" t="s">
        <v>862</v>
      </c>
    </row>
    <row r="275" spans="2:13" ht="15.6" thickBot="1">
      <c r="B275" s="127" t="s">
        <v>346</v>
      </c>
      <c r="C275" s="15" t="s">
        <v>15</v>
      </c>
      <c r="D275" s="15" t="s">
        <v>573</v>
      </c>
      <c r="E275" s="16" t="s">
        <v>0</v>
      </c>
      <c r="F275" s="121" t="s">
        <v>654</v>
      </c>
      <c r="G275" s="122">
        <v>14046</v>
      </c>
      <c r="H275" s="123">
        <v>11</v>
      </c>
      <c r="I275" s="17" t="s">
        <v>7</v>
      </c>
      <c r="J275" s="124" t="s">
        <v>994</v>
      </c>
      <c r="K275" s="125" t="s">
        <v>862</v>
      </c>
      <c r="L275" s="126" t="s">
        <v>1095</v>
      </c>
      <c r="M275" s="125" t="s">
        <v>862</v>
      </c>
    </row>
    <row r="276" spans="2:13" ht="15.6" thickBot="1">
      <c r="B276" s="127" t="s">
        <v>348</v>
      </c>
      <c r="C276" s="15" t="s">
        <v>347</v>
      </c>
      <c r="D276" s="15" t="s">
        <v>349</v>
      </c>
      <c r="E276" s="16" t="s">
        <v>0</v>
      </c>
      <c r="F276" s="121" t="s">
        <v>654</v>
      </c>
      <c r="G276" s="122">
        <v>16572</v>
      </c>
      <c r="H276" s="123">
        <v>12</v>
      </c>
      <c r="I276" s="17" t="s">
        <v>7</v>
      </c>
      <c r="J276" s="124" t="s">
        <v>950</v>
      </c>
      <c r="K276" s="125" t="s">
        <v>777</v>
      </c>
      <c r="L276" s="126" t="s">
        <v>1095</v>
      </c>
      <c r="M276" s="125" t="s">
        <v>862</v>
      </c>
    </row>
    <row r="277" spans="2:13" ht="15.6" thickBot="1">
      <c r="B277" s="127" t="s">
        <v>744</v>
      </c>
      <c r="C277" s="15" t="s">
        <v>742</v>
      </c>
      <c r="D277" s="15" t="s">
        <v>745</v>
      </c>
      <c r="E277" s="16" t="s">
        <v>6</v>
      </c>
      <c r="F277" s="121" t="s">
        <v>654</v>
      </c>
      <c r="G277" s="122">
        <v>18561</v>
      </c>
      <c r="H277" s="123">
        <v>12</v>
      </c>
      <c r="I277" s="17" t="s">
        <v>7</v>
      </c>
      <c r="J277" s="124" t="s">
        <v>950</v>
      </c>
      <c r="K277" s="125" t="s">
        <v>777</v>
      </c>
      <c r="L277" s="126" t="s">
        <v>1095</v>
      </c>
      <c r="M277" s="125" t="s">
        <v>862</v>
      </c>
    </row>
    <row r="278" spans="2:13" ht="15.6" thickBot="1">
      <c r="B278" s="127" t="s">
        <v>746</v>
      </c>
      <c r="C278" s="15" t="s">
        <v>197</v>
      </c>
      <c r="D278" s="15" t="s">
        <v>747</v>
      </c>
      <c r="E278" s="16" t="s">
        <v>0</v>
      </c>
      <c r="F278" s="121" t="s">
        <v>654</v>
      </c>
      <c r="G278" s="122">
        <v>17849</v>
      </c>
      <c r="H278" s="123">
        <v>12</v>
      </c>
      <c r="I278" s="17" t="s">
        <v>7</v>
      </c>
      <c r="J278" s="124" t="s">
        <v>950</v>
      </c>
      <c r="K278" s="125" t="s">
        <v>777</v>
      </c>
      <c r="L278" s="126" t="s">
        <v>1095</v>
      </c>
      <c r="M278" s="125" t="s">
        <v>862</v>
      </c>
    </row>
    <row r="279" spans="2:13" ht="15.6" thickBot="1">
      <c r="B279" s="127" t="s">
        <v>748</v>
      </c>
      <c r="C279" s="15" t="s">
        <v>197</v>
      </c>
      <c r="D279" s="15" t="s">
        <v>749</v>
      </c>
      <c r="E279" s="16" t="s">
        <v>6</v>
      </c>
      <c r="F279" s="121" t="s">
        <v>654</v>
      </c>
      <c r="G279" s="122">
        <v>19555</v>
      </c>
      <c r="H279" s="123">
        <v>12</v>
      </c>
      <c r="I279" s="17" t="s">
        <v>7</v>
      </c>
      <c r="J279" s="124" t="s">
        <v>861</v>
      </c>
      <c r="K279" s="125" t="s">
        <v>777</v>
      </c>
      <c r="L279" s="126" t="s">
        <v>1095</v>
      </c>
      <c r="M279" s="125" t="s">
        <v>862</v>
      </c>
    </row>
    <row r="280" spans="2:13" ht="15.6" thickBot="1">
      <c r="B280" s="127" t="s">
        <v>350</v>
      </c>
      <c r="C280" s="15" t="s">
        <v>111</v>
      </c>
      <c r="D280" s="15" t="s">
        <v>351</v>
      </c>
      <c r="E280" s="16" t="s">
        <v>6</v>
      </c>
      <c r="F280" s="121" t="s">
        <v>654</v>
      </c>
      <c r="G280" s="122">
        <v>26932</v>
      </c>
      <c r="H280" s="123">
        <v>3</v>
      </c>
      <c r="I280" s="17" t="s">
        <v>20</v>
      </c>
      <c r="J280" s="124" t="s">
        <v>861</v>
      </c>
      <c r="K280" s="125" t="s">
        <v>862</v>
      </c>
      <c r="L280" s="126" t="s">
        <v>1095</v>
      </c>
      <c r="M280" s="125" t="s">
        <v>862</v>
      </c>
    </row>
    <row r="281" spans="2:13" ht="15.6" thickBot="1">
      <c r="B281" s="127" t="s">
        <v>352</v>
      </c>
      <c r="C281" s="15" t="s">
        <v>111</v>
      </c>
      <c r="D281" s="15" t="s">
        <v>353</v>
      </c>
      <c r="E281" s="16" t="s">
        <v>0</v>
      </c>
      <c r="F281" s="121" t="s">
        <v>654</v>
      </c>
      <c r="G281" s="122">
        <v>25549</v>
      </c>
      <c r="H281" s="123">
        <v>11</v>
      </c>
      <c r="I281" s="17" t="s">
        <v>7</v>
      </c>
      <c r="J281" s="124" t="s">
        <v>861</v>
      </c>
      <c r="K281" s="125" t="s">
        <v>777</v>
      </c>
      <c r="L281" s="126" t="s">
        <v>1095</v>
      </c>
      <c r="M281" s="125" t="s">
        <v>862</v>
      </c>
    </row>
    <row r="282" spans="2:13" ht="15.6" thickBot="1">
      <c r="B282" s="127" t="s">
        <v>354</v>
      </c>
      <c r="C282" s="15" t="s">
        <v>355</v>
      </c>
      <c r="D282" s="15" t="s">
        <v>170</v>
      </c>
      <c r="E282" s="16" t="s">
        <v>6</v>
      </c>
      <c r="F282" s="121" t="s">
        <v>654</v>
      </c>
      <c r="G282" s="122">
        <v>17840</v>
      </c>
      <c r="H282" s="123">
        <v>9</v>
      </c>
      <c r="I282" s="17" t="s">
        <v>2</v>
      </c>
      <c r="J282" s="124" t="s">
        <v>950</v>
      </c>
      <c r="K282" s="125" t="s">
        <v>777</v>
      </c>
      <c r="L282" s="126" t="s">
        <v>1095</v>
      </c>
      <c r="M282" s="125" t="s">
        <v>862</v>
      </c>
    </row>
    <row r="283" spans="2:13" ht="15.6" thickBot="1">
      <c r="B283" s="127" t="s">
        <v>356</v>
      </c>
      <c r="C283" s="15" t="s">
        <v>293</v>
      </c>
      <c r="D283" s="15" t="s">
        <v>357</v>
      </c>
      <c r="E283" s="16" t="s">
        <v>0</v>
      </c>
      <c r="F283" s="121" t="s">
        <v>654</v>
      </c>
      <c r="G283" s="122">
        <v>16891</v>
      </c>
      <c r="H283" s="123">
        <v>8</v>
      </c>
      <c r="I283" s="17" t="s">
        <v>2</v>
      </c>
      <c r="J283" s="124" t="s">
        <v>950</v>
      </c>
      <c r="K283" s="125" t="s">
        <v>777</v>
      </c>
      <c r="L283" s="126" t="s">
        <v>1095</v>
      </c>
      <c r="M283" s="125" t="s">
        <v>862</v>
      </c>
    </row>
    <row r="284" spans="2:13" ht="15.6" thickBot="1">
      <c r="B284" s="127" t="s">
        <v>574</v>
      </c>
      <c r="C284" s="15" t="s">
        <v>404</v>
      </c>
      <c r="D284" s="15" t="s">
        <v>854</v>
      </c>
      <c r="E284" s="16" t="s">
        <v>0</v>
      </c>
      <c r="F284" s="121" t="s">
        <v>654</v>
      </c>
      <c r="G284" s="122">
        <v>16973</v>
      </c>
      <c r="H284" s="123">
        <v>1</v>
      </c>
      <c r="I284" s="17" t="s">
        <v>20</v>
      </c>
      <c r="J284" s="124" t="s">
        <v>950</v>
      </c>
      <c r="K284" s="125" t="s">
        <v>862</v>
      </c>
      <c r="L284" s="126" t="s">
        <v>1095</v>
      </c>
      <c r="M284" s="125" t="s">
        <v>862</v>
      </c>
    </row>
    <row r="285" spans="2:13" ht="15.6" thickBot="1">
      <c r="B285" s="127" t="s">
        <v>575</v>
      </c>
      <c r="C285" s="15" t="s">
        <v>576</v>
      </c>
      <c r="D285" s="15" t="s">
        <v>577</v>
      </c>
      <c r="E285" s="16" t="s">
        <v>6</v>
      </c>
      <c r="F285" s="121" t="s">
        <v>654</v>
      </c>
      <c r="G285" s="122">
        <v>22219</v>
      </c>
      <c r="H285" s="123">
        <v>1</v>
      </c>
      <c r="I285" s="17" t="s">
        <v>20</v>
      </c>
      <c r="J285" s="124" t="s">
        <v>861</v>
      </c>
      <c r="K285" s="125" t="s">
        <v>862</v>
      </c>
      <c r="L285" s="126" t="s">
        <v>1095</v>
      </c>
      <c r="M285" s="125" t="s">
        <v>862</v>
      </c>
    </row>
    <row r="286" spans="2:13" ht="15.6" thickBot="1">
      <c r="B286" s="127" t="s">
        <v>750</v>
      </c>
      <c r="C286" s="15" t="s">
        <v>751</v>
      </c>
      <c r="D286" s="15" t="s">
        <v>134</v>
      </c>
      <c r="E286" s="16" t="s">
        <v>0</v>
      </c>
      <c r="F286" s="121" t="s">
        <v>654</v>
      </c>
      <c r="G286" s="122">
        <v>14732</v>
      </c>
      <c r="H286" s="123">
        <v>12</v>
      </c>
      <c r="I286" s="17" t="s">
        <v>7</v>
      </c>
      <c r="J286" s="124" t="s">
        <v>994</v>
      </c>
      <c r="K286" s="125" t="s">
        <v>777</v>
      </c>
      <c r="L286" s="126" t="s">
        <v>1095</v>
      </c>
      <c r="M286" s="125" t="s">
        <v>862</v>
      </c>
    </row>
    <row r="287" spans="2:13" ht="15.6" thickBot="1">
      <c r="B287" s="127" t="s">
        <v>838</v>
      </c>
      <c r="C287" s="15" t="s">
        <v>855</v>
      </c>
      <c r="D287" s="15" t="s">
        <v>856</v>
      </c>
      <c r="E287" s="16" t="s">
        <v>6</v>
      </c>
      <c r="F287" s="121" t="s">
        <v>654</v>
      </c>
      <c r="G287" s="122">
        <v>39190</v>
      </c>
      <c r="H287" s="123">
        <v>12</v>
      </c>
      <c r="I287" s="17" t="s">
        <v>7</v>
      </c>
      <c r="J287" s="124" t="s">
        <v>861</v>
      </c>
      <c r="K287" s="125" t="s">
        <v>777</v>
      </c>
      <c r="L287" s="126" t="s">
        <v>1095</v>
      </c>
      <c r="M287" s="125" t="s">
        <v>862</v>
      </c>
    </row>
    <row r="288" spans="2:13" ht="15.6" thickBot="1">
      <c r="B288" s="127" t="s">
        <v>867</v>
      </c>
      <c r="C288" s="15" t="s">
        <v>868</v>
      </c>
      <c r="D288" s="15" t="s">
        <v>869</v>
      </c>
      <c r="E288" s="16" t="s">
        <v>0</v>
      </c>
      <c r="F288" s="121" t="s">
        <v>654</v>
      </c>
      <c r="G288" s="122">
        <v>11835</v>
      </c>
      <c r="H288" s="123">
        <v>12</v>
      </c>
      <c r="I288" s="17" t="s">
        <v>7</v>
      </c>
      <c r="J288" s="124" t="s">
        <v>994</v>
      </c>
      <c r="K288" s="125" t="s">
        <v>777</v>
      </c>
      <c r="L288" s="126" t="s">
        <v>1098</v>
      </c>
      <c r="M288" s="125" t="s">
        <v>862</v>
      </c>
    </row>
    <row r="289" spans="2:13" ht="15.6" thickBot="1">
      <c r="B289" s="127" t="s">
        <v>870</v>
      </c>
      <c r="C289" s="15" t="s">
        <v>871</v>
      </c>
      <c r="D289" s="15" t="s">
        <v>872</v>
      </c>
      <c r="E289" s="16" t="s">
        <v>0</v>
      </c>
      <c r="F289" s="121" t="s">
        <v>654</v>
      </c>
      <c r="G289" s="122">
        <v>11225</v>
      </c>
      <c r="H289" s="123">
        <v>12</v>
      </c>
      <c r="I289" s="17" t="s">
        <v>7</v>
      </c>
      <c r="J289" s="124" t="s">
        <v>994</v>
      </c>
      <c r="K289" s="125" t="s">
        <v>777</v>
      </c>
      <c r="L289" s="126" t="s">
        <v>1098</v>
      </c>
      <c r="M289" s="125" t="s">
        <v>862</v>
      </c>
    </row>
    <row r="290" spans="2:13" ht="15.6" thickBot="1">
      <c r="B290" s="127" t="s">
        <v>865</v>
      </c>
      <c r="C290" s="15" t="s">
        <v>873</v>
      </c>
      <c r="D290" s="15" t="s">
        <v>863</v>
      </c>
      <c r="E290" s="16" t="s">
        <v>6</v>
      </c>
      <c r="F290" s="121" t="s">
        <v>654</v>
      </c>
      <c r="G290" s="122">
        <v>23484</v>
      </c>
      <c r="H290" s="123">
        <v>9</v>
      </c>
      <c r="I290" s="17" t="s">
        <v>2</v>
      </c>
      <c r="J290" s="124" t="s">
        <v>861</v>
      </c>
      <c r="K290" s="125" t="s">
        <v>862</v>
      </c>
      <c r="L290" s="126" t="s">
        <v>1095</v>
      </c>
      <c r="M290" s="125" t="s">
        <v>862</v>
      </c>
    </row>
    <row r="291" spans="2:13" ht="15.6" thickBot="1">
      <c r="B291" s="127" t="s">
        <v>891</v>
      </c>
      <c r="C291" s="15" t="s">
        <v>731</v>
      </c>
      <c r="D291" s="15" t="s">
        <v>937</v>
      </c>
      <c r="E291" s="16" t="s">
        <v>6</v>
      </c>
      <c r="F291" s="121" t="s">
        <v>654</v>
      </c>
      <c r="G291" s="122">
        <v>23817</v>
      </c>
      <c r="H291" s="123">
        <v>12</v>
      </c>
      <c r="I291" s="17" t="s">
        <v>7</v>
      </c>
      <c r="J291" s="124" t="s">
        <v>861</v>
      </c>
      <c r="K291" s="125" t="s">
        <v>777</v>
      </c>
      <c r="L291" s="126" t="s">
        <v>1095</v>
      </c>
      <c r="M291" s="125" t="s">
        <v>862</v>
      </c>
    </row>
    <row r="292" spans="2:13" ht="15.6" thickBot="1">
      <c r="B292" s="127" t="s">
        <v>301</v>
      </c>
      <c r="C292" s="15" t="s">
        <v>302</v>
      </c>
      <c r="D292" s="15" t="s">
        <v>303</v>
      </c>
      <c r="E292" s="16" t="s">
        <v>0</v>
      </c>
      <c r="F292" s="121" t="s">
        <v>664</v>
      </c>
      <c r="G292" s="122">
        <v>15622</v>
      </c>
      <c r="H292" s="123">
        <v>9</v>
      </c>
      <c r="I292" s="17" t="s">
        <v>2</v>
      </c>
      <c r="J292" s="124" t="s">
        <v>950</v>
      </c>
      <c r="K292" s="125" t="s">
        <v>777</v>
      </c>
      <c r="L292" s="126" t="s">
        <v>1095</v>
      </c>
      <c r="M292" s="125" t="s">
        <v>862</v>
      </c>
    </row>
    <row r="293" spans="2:13" ht="15.6" thickBot="1">
      <c r="B293" s="127" t="s">
        <v>314</v>
      </c>
      <c r="C293" s="15" t="s">
        <v>302</v>
      </c>
      <c r="D293" s="15" t="s">
        <v>315</v>
      </c>
      <c r="E293" s="16" t="s">
        <v>6</v>
      </c>
      <c r="F293" s="121" t="s">
        <v>664</v>
      </c>
      <c r="G293" s="122">
        <v>16466</v>
      </c>
      <c r="H293" s="123">
        <v>12</v>
      </c>
      <c r="I293" s="17" t="s">
        <v>7</v>
      </c>
      <c r="J293" s="124" t="s">
        <v>950</v>
      </c>
      <c r="K293" s="125" t="s">
        <v>777</v>
      </c>
      <c r="L293" s="126" t="s">
        <v>1095</v>
      </c>
      <c r="M293" s="125" t="s">
        <v>862</v>
      </c>
    </row>
    <row r="294" spans="2:13" ht="15.6" thickBot="1">
      <c r="B294" s="127" t="s">
        <v>364</v>
      </c>
      <c r="C294" s="15" t="s">
        <v>365</v>
      </c>
      <c r="D294" s="15" t="s">
        <v>67</v>
      </c>
      <c r="E294" s="16" t="s">
        <v>0</v>
      </c>
      <c r="F294" s="121" t="s">
        <v>664</v>
      </c>
      <c r="G294" s="122">
        <v>14590</v>
      </c>
      <c r="H294" s="123">
        <v>9</v>
      </c>
      <c r="I294" s="17" t="s">
        <v>2</v>
      </c>
      <c r="J294" s="124" t="s">
        <v>994</v>
      </c>
      <c r="K294" s="125" t="s">
        <v>777</v>
      </c>
      <c r="L294" s="126" t="s">
        <v>1095</v>
      </c>
      <c r="M294" s="125" t="s">
        <v>862</v>
      </c>
    </row>
    <row r="295" spans="2:13" ht="15.6" thickBot="1">
      <c r="B295" s="127" t="s">
        <v>608</v>
      </c>
      <c r="C295" s="15" t="s">
        <v>609</v>
      </c>
      <c r="D295" s="15" t="s">
        <v>610</v>
      </c>
      <c r="E295" s="16" t="s">
        <v>6</v>
      </c>
      <c r="F295" s="121" t="s">
        <v>664</v>
      </c>
      <c r="G295" s="122">
        <v>20344</v>
      </c>
      <c r="H295" s="123">
        <v>10</v>
      </c>
      <c r="I295" s="17" t="s">
        <v>7</v>
      </c>
      <c r="J295" s="124" t="s">
        <v>861</v>
      </c>
      <c r="K295" s="125" t="s">
        <v>862</v>
      </c>
      <c r="L295" s="126" t="s">
        <v>1095</v>
      </c>
      <c r="M295" s="125" t="s">
        <v>862</v>
      </c>
    </row>
    <row r="296" spans="2:13" ht="15.6" thickBot="1">
      <c r="B296" s="127" t="s">
        <v>366</v>
      </c>
      <c r="C296" s="15" t="s">
        <v>367</v>
      </c>
      <c r="D296" s="15" t="s">
        <v>73</v>
      </c>
      <c r="E296" s="16" t="s">
        <v>0</v>
      </c>
      <c r="F296" s="121" t="s">
        <v>664</v>
      </c>
      <c r="G296" s="122">
        <v>14695</v>
      </c>
      <c r="H296" s="123">
        <v>9</v>
      </c>
      <c r="I296" s="17" t="s">
        <v>2</v>
      </c>
      <c r="J296" s="124" t="s">
        <v>994</v>
      </c>
      <c r="K296" s="125" t="s">
        <v>777</v>
      </c>
      <c r="L296" s="126" t="s">
        <v>1095</v>
      </c>
      <c r="M296" s="125" t="s">
        <v>862</v>
      </c>
    </row>
    <row r="297" spans="2:13" ht="15.6" thickBot="1">
      <c r="B297" s="127" t="s">
        <v>665</v>
      </c>
      <c r="C297" s="15" t="s">
        <v>666</v>
      </c>
      <c r="D297" s="15" t="s">
        <v>667</v>
      </c>
      <c r="E297" s="16" t="s">
        <v>0</v>
      </c>
      <c r="F297" s="121" t="s">
        <v>664</v>
      </c>
      <c r="G297" s="122">
        <v>18911</v>
      </c>
      <c r="H297" s="123">
        <v>9</v>
      </c>
      <c r="I297" s="17" t="s">
        <v>2</v>
      </c>
      <c r="J297" s="124" t="s">
        <v>950</v>
      </c>
      <c r="K297" s="125" t="s">
        <v>777</v>
      </c>
      <c r="L297" s="126" t="s">
        <v>1095</v>
      </c>
      <c r="M297" s="125" t="s">
        <v>862</v>
      </c>
    </row>
    <row r="298" spans="2:13" ht="15.6" thickBot="1">
      <c r="B298" s="127" t="s">
        <v>656</v>
      </c>
      <c r="C298" s="15" t="s">
        <v>657</v>
      </c>
      <c r="D298" s="15" t="s">
        <v>658</v>
      </c>
      <c r="E298" s="16" t="s">
        <v>6</v>
      </c>
      <c r="F298" s="121" t="s">
        <v>664</v>
      </c>
      <c r="G298" s="122">
        <v>16340</v>
      </c>
      <c r="H298" s="123">
        <v>9</v>
      </c>
      <c r="I298" s="17" t="s">
        <v>2</v>
      </c>
      <c r="J298" s="124" t="s">
        <v>950</v>
      </c>
      <c r="K298" s="125" t="s">
        <v>777</v>
      </c>
      <c r="L298" s="126" t="s">
        <v>1095</v>
      </c>
      <c r="M298" s="125" t="s">
        <v>862</v>
      </c>
    </row>
    <row r="299" spans="2:13" ht="15.6" thickBot="1">
      <c r="B299" s="127" t="s">
        <v>659</v>
      </c>
      <c r="C299" s="15" t="s">
        <v>660</v>
      </c>
      <c r="D299" s="15" t="s">
        <v>47</v>
      </c>
      <c r="E299" s="16" t="s">
        <v>0</v>
      </c>
      <c r="F299" s="121" t="s">
        <v>664</v>
      </c>
      <c r="G299" s="122">
        <v>16542</v>
      </c>
      <c r="H299" s="123">
        <v>3</v>
      </c>
      <c r="I299" s="17" t="s">
        <v>20</v>
      </c>
      <c r="J299" s="124" t="s">
        <v>950</v>
      </c>
      <c r="K299" s="125" t="s">
        <v>862</v>
      </c>
      <c r="L299" s="126" t="s">
        <v>1095</v>
      </c>
      <c r="M299" s="125" t="s">
        <v>862</v>
      </c>
    </row>
    <row r="300" spans="2:13" ht="15.6" thickBot="1">
      <c r="B300" s="127" t="s">
        <v>371</v>
      </c>
      <c r="C300" s="15" t="s">
        <v>372</v>
      </c>
      <c r="D300" s="15" t="s">
        <v>373</v>
      </c>
      <c r="E300" s="16" t="s">
        <v>0</v>
      </c>
      <c r="F300" s="121" t="s">
        <v>664</v>
      </c>
      <c r="G300" s="122">
        <v>15313</v>
      </c>
      <c r="H300" s="123">
        <v>6</v>
      </c>
      <c r="I300" s="17" t="s">
        <v>8</v>
      </c>
      <c r="J300" s="124" t="s">
        <v>994</v>
      </c>
      <c r="K300" s="125" t="s">
        <v>862</v>
      </c>
      <c r="L300" s="126" t="s">
        <v>1095</v>
      </c>
      <c r="M300" s="125" t="s">
        <v>862</v>
      </c>
    </row>
    <row r="301" spans="2:13" ht="15.6" thickBot="1">
      <c r="B301" s="127" t="s">
        <v>374</v>
      </c>
      <c r="C301" s="15" t="s">
        <v>375</v>
      </c>
      <c r="D301" s="15" t="s">
        <v>37</v>
      </c>
      <c r="E301" s="16" t="s">
        <v>0</v>
      </c>
      <c r="F301" s="121" t="s">
        <v>664</v>
      </c>
      <c r="G301" s="122">
        <v>17424</v>
      </c>
      <c r="H301" s="123">
        <v>12</v>
      </c>
      <c r="I301" s="17" t="s">
        <v>7</v>
      </c>
      <c r="J301" s="124" t="s">
        <v>950</v>
      </c>
      <c r="K301" s="125" t="s">
        <v>777</v>
      </c>
      <c r="L301" s="126" t="s">
        <v>1095</v>
      </c>
      <c r="M301" s="125" t="s">
        <v>862</v>
      </c>
    </row>
    <row r="302" spans="2:13" ht="15.6" thickBot="1">
      <c r="B302" s="127" t="s">
        <v>425</v>
      </c>
      <c r="C302" s="15" t="s">
        <v>49</v>
      </c>
      <c r="D302" s="15" t="s">
        <v>451</v>
      </c>
      <c r="E302" s="16" t="s">
        <v>0</v>
      </c>
      <c r="F302" s="121" t="s">
        <v>664</v>
      </c>
      <c r="G302" s="122">
        <v>18875</v>
      </c>
      <c r="H302" s="123">
        <v>12</v>
      </c>
      <c r="I302" s="17" t="s">
        <v>7</v>
      </c>
      <c r="J302" s="124" t="s">
        <v>950</v>
      </c>
      <c r="K302" s="125" t="s">
        <v>777</v>
      </c>
      <c r="L302" s="126" t="s">
        <v>1095</v>
      </c>
      <c r="M302" s="125" t="s">
        <v>862</v>
      </c>
    </row>
    <row r="303" spans="2:13" ht="15.6" thickBot="1">
      <c r="B303" s="127" t="s">
        <v>379</v>
      </c>
      <c r="C303" s="15" t="s">
        <v>380</v>
      </c>
      <c r="D303" s="15" t="s">
        <v>381</v>
      </c>
      <c r="E303" s="16" t="s">
        <v>0</v>
      </c>
      <c r="F303" s="121" t="s">
        <v>664</v>
      </c>
      <c r="G303" s="122">
        <v>17245</v>
      </c>
      <c r="H303" s="123">
        <v>4</v>
      </c>
      <c r="I303" s="17" t="s">
        <v>8</v>
      </c>
      <c r="J303" s="124" t="s">
        <v>950</v>
      </c>
      <c r="K303" s="125" t="s">
        <v>862</v>
      </c>
      <c r="L303" s="126" t="s">
        <v>1095</v>
      </c>
      <c r="M303" s="125" t="s">
        <v>862</v>
      </c>
    </row>
    <row r="304" spans="2:13" ht="15.6" thickBot="1">
      <c r="B304" s="127" t="s">
        <v>752</v>
      </c>
      <c r="C304" s="15" t="s">
        <v>753</v>
      </c>
      <c r="D304" s="15" t="s">
        <v>398</v>
      </c>
      <c r="E304" s="16" t="s">
        <v>6</v>
      </c>
      <c r="F304" s="121" t="s">
        <v>664</v>
      </c>
      <c r="G304" s="122">
        <v>20315</v>
      </c>
      <c r="H304" s="123">
        <v>9</v>
      </c>
      <c r="I304" s="17" t="s">
        <v>2</v>
      </c>
      <c r="J304" s="124" t="s">
        <v>861</v>
      </c>
      <c r="K304" s="125" t="s">
        <v>862</v>
      </c>
      <c r="L304" s="126" t="s">
        <v>1095</v>
      </c>
      <c r="M304" s="125" t="s">
        <v>862</v>
      </c>
    </row>
    <row r="305" spans="2:13" ht="15.6" thickBot="1">
      <c r="B305" s="127" t="s">
        <v>754</v>
      </c>
      <c r="C305" s="15" t="s">
        <v>71</v>
      </c>
      <c r="D305" s="15" t="s">
        <v>755</v>
      </c>
      <c r="E305" s="16" t="s">
        <v>6</v>
      </c>
      <c r="F305" s="121" t="s">
        <v>664</v>
      </c>
      <c r="G305" s="122">
        <v>16757</v>
      </c>
      <c r="H305" s="123">
        <v>9</v>
      </c>
      <c r="I305" s="17" t="s">
        <v>2</v>
      </c>
      <c r="J305" s="124" t="s">
        <v>950</v>
      </c>
      <c r="K305" s="125" t="s">
        <v>777</v>
      </c>
      <c r="L305" s="126" t="s">
        <v>1095</v>
      </c>
      <c r="M305" s="125" t="s">
        <v>862</v>
      </c>
    </row>
    <row r="306" spans="2:13" ht="15.6" thickBot="1">
      <c r="B306" s="127" t="s">
        <v>541</v>
      </c>
      <c r="C306" s="15" t="s">
        <v>202</v>
      </c>
      <c r="D306" s="15" t="s">
        <v>542</v>
      </c>
      <c r="E306" s="16" t="s">
        <v>0</v>
      </c>
      <c r="F306" s="121" t="s">
        <v>664</v>
      </c>
      <c r="G306" s="122">
        <v>16284</v>
      </c>
      <c r="H306" s="123">
        <v>7</v>
      </c>
      <c r="I306" s="17" t="s">
        <v>2</v>
      </c>
      <c r="J306" s="124" t="s">
        <v>950</v>
      </c>
      <c r="K306" s="125" t="s">
        <v>777</v>
      </c>
      <c r="L306" s="126" t="s">
        <v>1095</v>
      </c>
      <c r="M306" s="125" t="s">
        <v>862</v>
      </c>
    </row>
    <row r="307" spans="2:13" ht="15.6" thickBot="1">
      <c r="B307" s="127" t="s">
        <v>938</v>
      </c>
      <c r="C307" s="15" t="s">
        <v>1036</v>
      </c>
      <c r="D307" s="15" t="s">
        <v>939</v>
      </c>
      <c r="E307" s="16" t="s">
        <v>0</v>
      </c>
      <c r="F307" s="121" t="s">
        <v>664</v>
      </c>
      <c r="G307" s="122">
        <v>18214</v>
      </c>
      <c r="H307" s="123">
        <v>8</v>
      </c>
      <c r="I307" s="17" t="s">
        <v>2</v>
      </c>
      <c r="J307" s="124" t="s">
        <v>950</v>
      </c>
      <c r="K307" s="125" t="s">
        <v>862</v>
      </c>
      <c r="L307" s="126" t="s">
        <v>1095</v>
      </c>
      <c r="M307" s="125" t="s">
        <v>862</v>
      </c>
    </row>
    <row r="308" spans="2:13" ht="15.6" thickBot="1">
      <c r="B308" s="127" t="s">
        <v>382</v>
      </c>
      <c r="C308" s="15" t="s">
        <v>383</v>
      </c>
      <c r="D308" s="15" t="s">
        <v>384</v>
      </c>
      <c r="E308" s="16" t="s">
        <v>6</v>
      </c>
      <c r="F308" s="121" t="s">
        <v>664</v>
      </c>
      <c r="G308" s="122">
        <v>17359</v>
      </c>
      <c r="H308" s="123">
        <v>12</v>
      </c>
      <c r="I308" s="17" t="s">
        <v>7</v>
      </c>
      <c r="J308" s="124" t="s">
        <v>950</v>
      </c>
      <c r="K308" s="125" t="s">
        <v>777</v>
      </c>
      <c r="L308" s="126" t="s">
        <v>1095</v>
      </c>
      <c r="M308" s="125" t="s">
        <v>862</v>
      </c>
    </row>
    <row r="309" spans="2:13" ht="15.6" thickBot="1">
      <c r="B309" s="127" t="s">
        <v>385</v>
      </c>
      <c r="C309" s="15" t="s">
        <v>386</v>
      </c>
      <c r="D309" s="15" t="s">
        <v>387</v>
      </c>
      <c r="E309" s="16" t="s">
        <v>0</v>
      </c>
      <c r="F309" s="121" t="s">
        <v>664</v>
      </c>
      <c r="G309" s="122">
        <v>17868</v>
      </c>
      <c r="H309" s="123">
        <v>9</v>
      </c>
      <c r="I309" s="17" t="s">
        <v>2</v>
      </c>
      <c r="J309" s="124" t="s">
        <v>950</v>
      </c>
      <c r="K309" s="125" t="s">
        <v>862</v>
      </c>
      <c r="L309" s="126" t="s">
        <v>1095</v>
      </c>
      <c r="M309" s="125" t="s">
        <v>862</v>
      </c>
    </row>
    <row r="310" spans="2:13" ht="15.6" thickBot="1">
      <c r="B310" s="127" t="s">
        <v>543</v>
      </c>
      <c r="C310" s="15" t="s">
        <v>544</v>
      </c>
      <c r="D310" s="15" t="s">
        <v>545</v>
      </c>
      <c r="E310" s="16" t="s">
        <v>6</v>
      </c>
      <c r="F310" s="121" t="s">
        <v>664</v>
      </c>
      <c r="G310" s="122">
        <v>20352</v>
      </c>
      <c r="H310" s="123">
        <v>10</v>
      </c>
      <c r="I310" s="17" t="s">
        <v>7</v>
      </c>
      <c r="J310" s="124" t="s">
        <v>861</v>
      </c>
      <c r="K310" s="125" t="s">
        <v>862</v>
      </c>
      <c r="L310" s="126" t="s">
        <v>1095</v>
      </c>
      <c r="M310" s="125" t="s">
        <v>862</v>
      </c>
    </row>
    <row r="311" spans="2:13" ht="15.6" thickBot="1">
      <c r="B311" s="127" t="s">
        <v>1151</v>
      </c>
      <c r="C311" s="15" t="s">
        <v>1152</v>
      </c>
      <c r="D311" s="15" t="s">
        <v>1153</v>
      </c>
      <c r="E311" s="16" t="s">
        <v>6</v>
      </c>
      <c r="F311" s="121" t="s">
        <v>664</v>
      </c>
      <c r="G311" s="122">
        <v>23151</v>
      </c>
      <c r="H311" s="123">
        <v>7</v>
      </c>
      <c r="I311" s="17" t="s">
        <v>2</v>
      </c>
      <c r="J311" s="124" t="s">
        <v>861</v>
      </c>
      <c r="K311" s="125" t="s">
        <v>777</v>
      </c>
      <c r="L311" s="126" t="s">
        <v>1095</v>
      </c>
      <c r="M311" s="125" t="s">
        <v>862</v>
      </c>
    </row>
    <row r="312" spans="2:13" ht="15.6" thickBot="1">
      <c r="B312" s="127" t="s">
        <v>546</v>
      </c>
      <c r="C312" s="15" t="s">
        <v>547</v>
      </c>
      <c r="D312" s="15" t="s">
        <v>548</v>
      </c>
      <c r="E312" s="16" t="s">
        <v>6</v>
      </c>
      <c r="F312" s="121" t="s">
        <v>664</v>
      </c>
      <c r="G312" s="122">
        <v>19916</v>
      </c>
      <c r="H312" s="123">
        <v>9</v>
      </c>
      <c r="I312" s="17" t="s">
        <v>2</v>
      </c>
      <c r="J312" s="124" t="s">
        <v>861</v>
      </c>
      <c r="K312" s="125" t="s">
        <v>777</v>
      </c>
      <c r="L312" s="126" t="s">
        <v>1095</v>
      </c>
      <c r="M312" s="125" t="s">
        <v>862</v>
      </c>
    </row>
    <row r="313" spans="2:13" ht="15.6" thickBot="1">
      <c r="B313" s="127" t="s">
        <v>388</v>
      </c>
      <c r="C313" s="15" t="s">
        <v>551</v>
      </c>
      <c r="D313" s="15" t="s">
        <v>389</v>
      </c>
      <c r="E313" s="16" t="s">
        <v>6</v>
      </c>
      <c r="F313" s="121" t="s">
        <v>664</v>
      </c>
      <c r="G313" s="122">
        <v>17286</v>
      </c>
      <c r="H313" s="123">
        <v>12</v>
      </c>
      <c r="I313" s="17" t="s">
        <v>7</v>
      </c>
      <c r="J313" s="124" t="s">
        <v>950</v>
      </c>
      <c r="K313" s="125" t="s">
        <v>777</v>
      </c>
      <c r="L313" s="126" t="s">
        <v>1095</v>
      </c>
      <c r="M313" s="125" t="s">
        <v>862</v>
      </c>
    </row>
    <row r="314" spans="2:13" ht="15.6" thickBot="1">
      <c r="B314" s="127" t="s">
        <v>1154</v>
      </c>
      <c r="C314" s="15" t="s">
        <v>1155</v>
      </c>
      <c r="D314" s="15" t="s">
        <v>1156</v>
      </c>
      <c r="E314" s="16" t="s">
        <v>6</v>
      </c>
      <c r="F314" s="121" t="s">
        <v>664</v>
      </c>
      <c r="G314" s="122">
        <v>16949</v>
      </c>
      <c r="H314" s="123">
        <v>12</v>
      </c>
      <c r="I314" s="17" t="s">
        <v>7</v>
      </c>
      <c r="J314" s="124" t="s">
        <v>950</v>
      </c>
      <c r="K314" s="125" t="s">
        <v>862</v>
      </c>
      <c r="L314" s="126" t="s">
        <v>1095</v>
      </c>
      <c r="M314" s="125" t="s">
        <v>862</v>
      </c>
    </row>
    <row r="315" spans="2:13" ht="15.6" thickBot="1">
      <c r="B315" s="127" t="s">
        <v>756</v>
      </c>
      <c r="C315" s="15" t="s">
        <v>757</v>
      </c>
      <c r="D315" s="15" t="s">
        <v>758</v>
      </c>
      <c r="E315" s="16" t="s">
        <v>0</v>
      </c>
      <c r="F315" s="121" t="s">
        <v>664</v>
      </c>
      <c r="G315" s="122">
        <v>14759</v>
      </c>
      <c r="H315" s="123">
        <v>9</v>
      </c>
      <c r="I315" s="17" t="s">
        <v>2</v>
      </c>
      <c r="J315" s="124" t="s">
        <v>994</v>
      </c>
      <c r="K315" s="125" t="s">
        <v>777</v>
      </c>
      <c r="L315" s="126" t="s">
        <v>1095</v>
      </c>
      <c r="M315" s="125" t="s">
        <v>862</v>
      </c>
    </row>
    <row r="316" spans="2:13" ht="15.6" thickBot="1">
      <c r="B316" s="127" t="s">
        <v>759</v>
      </c>
      <c r="C316" s="15" t="s">
        <v>760</v>
      </c>
      <c r="D316" s="15" t="s">
        <v>89</v>
      </c>
      <c r="E316" s="16" t="s">
        <v>0</v>
      </c>
      <c r="F316" s="121" t="s">
        <v>664</v>
      </c>
      <c r="G316" s="122">
        <v>16228</v>
      </c>
      <c r="H316" s="123">
        <v>7</v>
      </c>
      <c r="I316" s="17" t="s">
        <v>2</v>
      </c>
      <c r="J316" s="124" t="s">
        <v>950</v>
      </c>
      <c r="K316" s="125" t="s">
        <v>862</v>
      </c>
      <c r="L316" s="126" t="s">
        <v>1095</v>
      </c>
      <c r="M316" s="125" t="s">
        <v>862</v>
      </c>
    </row>
    <row r="317" spans="2:13" ht="15.6" thickBot="1">
      <c r="B317" s="127" t="s">
        <v>886</v>
      </c>
      <c r="C317" s="15" t="s">
        <v>133</v>
      </c>
      <c r="D317" s="15" t="s">
        <v>940</v>
      </c>
      <c r="E317" s="16" t="s">
        <v>0</v>
      </c>
      <c r="F317" s="121" t="s">
        <v>664</v>
      </c>
      <c r="G317" s="122">
        <v>16971</v>
      </c>
      <c r="H317" s="123">
        <v>7</v>
      </c>
      <c r="I317" s="17" t="s">
        <v>2</v>
      </c>
      <c r="J317" s="124" t="s">
        <v>950</v>
      </c>
      <c r="K317" s="125" t="s">
        <v>862</v>
      </c>
      <c r="L317" s="126" t="s">
        <v>1095</v>
      </c>
      <c r="M317" s="125" t="s">
        <v>862</v>
      </c>
    </row>
    <row r="318" spans="2:13" ht="15.6" thickBot="1">
      <c r="B318" s="127" t="s">
        <v>887</v>
      </c>
      <c r="C318" s="15" t="s">
        <v>133</v>
      </c>
      <c r="D318" s="15" t="s">
        <v>29</v>
      </c>
      <c r="E318" s="16" t="s">
        <v>6</v>
      </c>
      <c r="F318" s="121" t="s">
        <v>664</v>
      </c>
      <c r="G318" s="122">
        <v>20316</v>
      </c>
      <c r="H318" s="123">
        <v>9</v>
      </c>
      <c r="I318" s="17" t="s">
        <v>2</v>
      </c>
      <c r="J318" s="124" t="s">
        <v>861</v>
      </c>
      <c r="K318" s="125" t="s">
        <v>777</v>
      </c>
      <c r="L318" s="126" t="s">
        <v>1095</v>
      </c>
      <c r="M318" s="125" t="s">
        <v>862</v>
      </c>
    </row>
    <row r="319" spans="2:13" ht="15.6" thickBot="1">
      <c r="B319" s="127" t="s">
        <v>888</v>
      </c>
      <c r="C319" s="15" t="s">
        <v>365</v>
      </c>
      <c r="D319" s="15" t="s">
        <v>941</v>
      </c>
      <c r="E319" s="16" t="s">
        <v>0</v>
      </c>
      <c r="F319" s="121" t="s">
        <v>664</v>
      </c>
      <c r="G319" s="122">
        <v>27807</v>
      </c>
      <c r="H319" s="123">
        <v>5</v>
      </c>
      <c r="I319" s="17" t="s">
        <v>8</v>
      </c>
      <c r="J319" s="124" t="s">
        <v>861</v>
      </c>
      <c r="K319" s="125" t="s">
        <v>777</v>
      </c>
      <c r="L319" s="126" t="s">
        <v>1095</v>
      </c>
      <c r="M319" s="125" t="s">
        <v>862</v>
      </c>
    </row>
    <row r="320" spans="2:13" ht="15.6" thickBot="1">
      <c r="B320" s="127" t="s">
        <v>579</v>
      </c>
      <c r="C320" s="15" t="s">
        <v>580</v>
      </c>
      <c r="D320" s="15" t="s">
        <v>47</v>
      </c>
      <c r="E320" s="16" t="s">
        <v>0</v>
      </c>
      <c r="F320" s="121" t="s">
        <v>664</v>
      </c>
      <c r="G320" s="122">
        <v>20726</v>
      </c>
      <c r="H320" s="123">
        <v>5</v>
      </c>
      <c r="I320" s="17" t="s">
        <v>8</v>
      </c>
      <c r="J320" s="124" t="s">
        <v>861</v>
      </c>
      <c r="K320" s="125" t="s">
        <v>862</v>
      </c>
      <c r="L320" s="126" t="s">
        <v>1095</v>
      </c>
      <c r="M320" s="125" t="s">
        <v>862</v>
      </c>
    </row>
    <row r="321" spans="2:13" ht="15.6" thickBot="1">
      <c r="B321" s="127" t="s">
        <v>390</v>
      </c>
      <c r="C321" s="15" t="s">
        <v>369</v>
      </c>
      <c r="D321" s="15" t="s">
        <v>391</v>
      </c>
      <c r="E321" s="16" t="s">
        <v>0</v>
      </c>
      <c r="F321" s="121" t="s">
        <v>664</v>
      </c>
      <c r="G321" s="122">
        <v>16401</v>
      </c>
      <c r="H321" s="123">
        <v>8</v>
      </c>
      <c r="I321" s="17" t="s">
        <v>2</v>
      </c>
      <c r="J321" s="124" t="s">
        <v>950</v>
      </c>
      <c r="K321" s="125" t="s">
        <v>862</v>
      </c>
      <c r="L321" s="126" t="s">
        <v>1095</v>
      </c>
      <c r="M321" s="125" t="s">
        <v>862</v>
      </c>
    </row>
    <row r="322" spans="2:13" ht="15.6" thickBot="1">
      <c r="B322" s="127" t="s">
        <v>125</v>
      </c>
      <c r="C322" s="15" t="s">
        <v>71</v>
      </c>
      <c r="D322" s="15" t="s">
        <v>126</v>
      </c>
      <c r="E322" s="16" t="s">
        <v>0</v>
      </c>
      <c r="F322" s="121" t="s">
        <v>670</v>
      </c>
      <c r="G322" s="122">
        <v>13159</v>
      </c>
      <c r="H322" s="123">
        <v>11</v>
      </c>
      <c r="I322" s="17" t="s">
        <v>7</v>
      </c>
      <c r="J322" s="124" t="s">
        <v>994</v>
      </c>
      <c r="K322" s="125" t="s">
        <v>777</v>
      </c>
      <c r="L322" s="126" t="s">
        <v>1098</v>
      </c>
      <c r="M322" s="125" t="s">
        <v>862</v>
      </c>
    </row>
    <row r="323" spans="2:13" ht="15.6" thickBot="1">
      <c r="B323" s="127" t="s">
        <v>987</v>
      </c>
      <c r="C323" s="15" t="s">
        <v>1037</v>
      </c>
      <c r="D323" s="15" t="s">
        <v>96</v>
      </c>
      <c r="E323" s="16" t="s">
        <v>0</v>
      </c>
      <c r="F323" s="121" t="s">
        <v>670</v>
      </c>
      <c r="G323" s="122">
        <v>14807</v>
      </c>
      <c r="H323" s="123">
        <v>8</v>
      </c>
      <c r="I323" s="17" t="s">
        <v>2</v>
      </c>
      <c r="J323" s="124" t="s">
        <v>994</v>
      </c>
      <c r="K323" s="125" t="s">
        <v>777</v>
      </c>
      <c r="L323" s="126" t="s">
        <v>1095</v>
      </c>
      <c r="M323" s="125" t="s">
        <v>862</v>
      </c>
    </row>
    <row r="324" spans="2:13" ht="15.6" thickBot="1">
      <c r="B324" s="127" t="s">
        <v>128</v>
      </c>
      <c r="C324" s="15" t="s">
        <v>129</v>
      </c>
      <c r="D324" s="15" t="s">
        <v>130</v>
      </c>
      <c r="E324" s="16" t="s">
        <v>0</v>
      </c>
      <c r="F324" s="121" t="s">
        <v>670</v>
      </c>
      <c r="G324" s="122">
        <v>16355</v>
      </c>
      <c r="H324" s="123">
        <v>9</v>
      </c>
      <c r="I324" s="17" t="s">
        <v>2</v>
      </c>
      <c r="J324" s="124" t="s">
        <v>950</v>
      </c>
      <c r="K324" s="125" t="s">
        <v>777</v>
      </c>
      <c r="L324" s="126" t="s">
        <v>1095</v>
      </c>
      <c r="M324" s="125" t="s">
        <v>862</v>
      </c>
    </row>
    <row r="325" spans="2:13" ht="15.6" thickBot="1">
      <c r="B325" s="127" t="s">
        <v>671</v>
      </c>
      <c r="C325" s="15" t="s">
        <v>672</v>
      </c>
      <c r="D325" s="15" t="s">
        <v>134</v>
      </c>
      <c r="E325" s="16" t="s">
        <v>0</v>
      </c>
      <c r="F325" s="121" t="s">
        <v>670</v>
      </c>
      <c r="G325" s="122">
        <v>17992</v>
      </c>
      <c r="H325" s="123">
        <v>6</v>
      </c>
      <c r="I325" s="17" t="s">
        <v>8</v>
      </c>
      <c r="J325" s="124" t="s">
        <v>950</v>
      </c>
      <c r="K325" s="125" t="s">
        <v>862</v>
      </c>
      <c r="L325" s="126" t="s">
        <v>1095</v>
      </c>
      <c r="M325" s="125" t="s">
        <v>862</v>
      </c>
    </row>
    <row r="326" spans="2:13" ht="15.6" thickBot="1">
      <c r="B326" s="127" t="s">
        <v>988</v>
      </c>
      <c r="C326" s="15" t="s">
        <v>1038</v>
      </c>
      <c r="D326" s="15" t="s">
        <v>96</v>
      </c>
      <c r="E326" s="16" t="s">
        <v>0</v>
      </c>
      <c r="F326" s="121" t="s">
        <v>670</v>
      </c>
      <c r="G326" s="122">
        <v>14213</v>
      </c>
      <c r="H326" s="123">
        <v>12</v>
      </c>
      <c r="I326" s="17" t="s">
        <v>7</v>
      </c>
      <c r="J326" s="124" t="s">
        <v>994</v>
      </c>
      <c r="K326" s="125" t="s">
        <v>777</v>
      </c>
      <c r="L326" s="126" t="s">
        <v>1095</v>
      </c>
      <c r="M326" s="125" t="s">
        <v>862</v>
      </c>
    </row>
    <row r="327" spans="2:13" ht="15.6" thickBot="1">
      <c r="B327" s="127" t="s">
        <v>761</v>
      </c>
      <c r="C327" s="15" t="s">
        <v>401</v>
      </c>
      <c r="D327" s="15" t="s">
        <v>172</v>
      </c>
      <c r="E327" s="16" t="s">
        <v>0</v>
      </c>
      <c r="F327" s="121" t="s">
        <v>670</v>
      </c>
      <c r="G327" s="122">
        <v>13888</v>
      </c>
      <c r="H327" s="123">
        <v>9</v>
      </c>
      <c r="I327" s="17" t="s">
        <v>2</v>
      </c>
      <c r="J327" s="124" t="s">
        <v>994</v>
      </c>
      <c r="K327" s="125" t="s">
        <v>777</v>
      </c>
      <c r="L327" s="126" t="s">
        <v>1095</v>
      </c>
      <c r="M327" s="125" t="s">
        <v>862</v>
      </c>
    </row>
    <row r="328" spans="2:13" ht="15.6" thickBot="1">
      <c r="B328" s="127" t="s">
        <v>762</v>
      </c>
      <c r="C328" s="15" t="s">
        <v>133</v>
      </c>
      <c r="D328" s="15" t="s">
        <v>763</v>
      </c>
      <c r="E328" s="16" t="s">
        <v>0</v>
      </c>
      <c r="F328" s="121" t="s">
        <v>670</v>
      </c>
      <c r="G328" s="122">
        <v>17605</v>
      </c>
      <c r="H328" s="123">
        <v>9</v>
      </c>
      <c r="I328" s="17" t="s">
        <v>2</v>
      </c>
      <c r="J328" s="124" t="s">
        <v>950</v>
      </c>
      <c r="K328" s="125" t="s">
        <v>777</v>
      </c>
      <c r="L328" s="126" t="s">
        <v>1095</v>
      </c>
      <c r="M328" s="125" t="s">
        <v>862</v>
      </c>
    </row>
    <row r="329" spans="2:13" ht="15.6" thickBot="1">
      <c r="B329" s="127" t="s">
        <v>1159</v>
      </c>
      <c r="C329" s="15" t="s">
        <v>1157</v>
      </c>
      <c r="D329" s="15" t="s">
        <v>1158</v>
      </c>
      <c r="E329" s="16" t="s">
        <v>0</v>
      </c>
      <c r="F329" s="121" t="s">
        <v>670</v>
      </c>
      <c r="G329" s="122">
        <v>13070</v>
      </c>
      <c r="H329" s="123">
        <v>14</v>
      </c>
      <c r="I329" s="17" t="s">
        <v>7</v>
      </c>
      <c r="J329" s="124" t="s">
        <v>994</v>
      </c>
      <c r="K329" s="125" t="s">
        <v>777</v>
      </c>
      <c r="L329" s="126" t="s">
        <v>1098</v>
      </c>
      <c r="M329" s="125" t="s">
        <v>862</v>
      </c>
    </row>
    <row r="330" spans="2:13" ht="15.6" thickBot="1">
      <c r="B330" s="127" t="s">
        <v>989</v>
      </c>
      <c r="C330" s="15" t="s">
        <v>1039</v>
      </c>
      <c r="D330" s="15" t="s">
        <v>1040</v>
      </c>
      <c r="E330" s="16" t="s">
        <v>6</v>
      </c>
      <c r="F330" s="121" t="s">
        <v>670</v>
      </c>
      <c r="G330" s="122">
        <v>15514</v>
      </c>
      <c r="H330" s="123">
        <v>12</v>
      </c>
      <c r="I330" s="17" t="s">
        <v>7</v>
      </c>
      <c r="J330" s="124" t="s">
        <v>950</v>
      </c>
      <c r="K330" s="125" t="s">
        <v>777</v>
      </c>
      <c r="L330" s="126" t="s">
        <v>1095</v>
      </c>
      <c r="M330" s="125" t="s">
        <v>862</v>
      </c>
    </row>
    <row r="331" spans="2:13" ht="15.6" thickBot="1">
      <c r="B331" s="127" t="s">
        <v>139</v>
      </c>
      <c r="C331" s="15" t="s">
        <v>140</v>
      </c>
      <c r="D331" s="15" t="s">
        <v>141</v>
      </c>
      <c r="E331" s="16" t="s">
        <v>0</v>
      </c>
      <c r="F331" s="121" t="s">
        <v>670</v>
      </c>
      <c r="G331" s="122">
        <v>16804</v>
      </c>
      <c r="H331" s="123">
        <v>8</v>
      </c>
      <c r="I331" s="17" t="s">
        <v>2</v>
      </c>
      <c r="J331" s="124" t="s">
        <v>950</v>
      </c>
      <c r="K331" s="125" t="s">
        <v>862</v>
      </c>
      <c r="L331" s="126" t="s">
        <v>1095</v>
      </c>
      <c r="M331" s="125" t="s">
        <v>862</v>
      </c>
    </row>
    <row r="332" spans="2:13" ht="15.6" thickBot="1">
      <c r="B332" s="127" t="s">
        <v>1160</v>
      </c>
      <c r="C332" s="15" t="s">
        <v>1161</v>
      </c>
      <c r="D332" s="15" t="s">
        <v>940</v>
      </c>
      <c r="E332" s="16" t="s">
        <v>0</v>
      </c>
      <c r="F332" s="121" t="s">
        <v>670</v>
      </c>
      <c r="G332" s="122">
        <v>15468</v>
      </c>
      <c r="H332" s="123">
        <v>12</v>
      </c>
      <c r="I332" s="17" t="s">
        <v>7</v>
      </c>
      <c r="J332" s="124" t="s">
        <v>950</v>
      </c>
      <c r="K332" s="125" t="e">
        <v>#DIV/0!</v>
      </c>
      <c r="L332" s="126" t="s">
        <v>1095</v>
      </c>
      <c r="M332" s="125" t="s">
        <v>862</v>
      </c>
    </row>
    <row r="333" spans="2:13" ht="15.6" thickBot="1">
      <c r="B333" s="127" t="s">
        <v>1162</v>
      </c>
      <c r="C333" s="15" t="s">
        <v>30</v>
      </c>
      <c r="D333" s="15" t="s">
        <v>1163</v>
      </c>
      <c r="E333" s="16" t="s">
        <v>6</v>
      </c>
      <c r="F333" s="121" t="s">
        <v>670</v>
      </c>
      <c r="G333" s="122">
        <v>15624</v>
      </c>
      <c r="H333" s="123">
        <v>12</v>
      </c>
      <c r="I333" s="17" t="s">
        <v>7</v>
      </c>
      <c r="J333" s="124" t="s">
        <v>950</v>
      </c>
      <c r="K333" s="125" t="e">
        <v>#DIV/0!</v>
      </c>
      <c r="L333" s="126" t="s">
        <v>1095</v>
      </c>
      <c r="M333" s="125" t="s">
        <v>862</v>
      </c>
    </row>
    <row r="334" spans="2:13" ht="15.6" thickBot="1">
      <c r="B334" s="127" t="s">
        <v>1164</v>
      </c>
      <c r="C334" s="15" t="s">
        <v>30</v>
      </c>
      <c r="D334" s="15" t="s">
        <v>24</v>
      </c>
      <c r="E334" s="16" t="s">
        <v>0</v>
      </c>
      <c r="F334" s="121" t="s">
        <v>670</v>
      </c>
      <c r="G334" s="122">
        <v>14104</v>
      </c>
      <c r="H334" s="123">
        <v>12</v>
      </c>
      <c r="I334" s="17" t="s">
        <v>7</v>
      </c>
      <c r="J334" s="124" t="s">
        <v>994</v>
      </c>
      <c r="K334" s="125" t="e">
        <v>#DIV/0!</v>
      </c>
      <c r="L334" s="126" t="s">
        <v>1095</v>
      </c>
      <c r="M334" s="125" t="s">
        <v>862</v>
      </c>
    </row>
    <row r="335" spans="2:13" ht="15.6" thickBot="1">
      <c r="B335" s="127" t="s">
        <v>1165</v>
      </c>
      <c r="C335" s="15" t="s">
        <v>1166</v>
      </c>
      <c r="D335" s="15" t="s">
        <v>1167</v>
      </c>
      <c r="E335" s="16" t="s">
        <v>6</v>
      </c>
      <c r="F335" s="121" t="s">
        <v>670</v>
      </c>
      <c r="G335" s="122">
        <v>19114</v>
      </c>
      <c r="H335" s="123">
        <v>12</v>
      </c>
      <c r="I335" s="17" t="s">
        <v>7</v>
      </c>
      <c r="J335" s="124" t="s">
        <v>861</v>
      </c>
      <c r="K335" s="125" t="e">
        <v>#DIV/0!</v>
      </c>
      <c r="L335" s="126" t="s">
        <v>1095</v>
      </c>
      <c r="M335" s="125" t="s">
        <v>862</v>
      </c>
    </row>
    <row r="336" spans="2:13" ht="15.6" thickBot="1">
      <c r="B336" s="127" t="s">
        <v>392</v>
      </c>
      <c r="C336" s="15" t="s">
        <v>345</v>
      </c>
      <c r="D336" s="15" t="s">
        <v>341</v>
      </c>
      <c r="E336" s="16" t="s">
        <v>0</v>
      </c>
      <c r="F336" s="121" t="s">
        <v>670</v>
      </c>
      <c r="G336" s="122">
        <v>17710</v>
      </c>
      <c r="H336" s="123">
        <v>6</v>
      </c>
      <c r="I336" s="17" t="s">
        <v>8</v>
      </c>
      <c r="J336" s="124" t="s">
        <v>950</v>
      </c>
      <c r="K336" s="125" t="s">
        <v>862</v>
      </c>
      <c r="L336" s="126" t="s">
        <v>1095</v>
      </c>
      <c r="M336" s="125" t="s">
        <v>862</v>
      </c>
    </row>
    <row r="337" spans="2:13" ht="15.6" thickBot="1">
      <c r="B337" s="127" t="s">
        <v>990</v>
      </c>
      <c r="C337" s="15" t="s">
        <v>378</v>
      </c>
      <c r="D337" s="15" t="s">
        <v>373</v>
      </c>
      <c r="E337" s="16" t="s">
        <v>0</v>
      </c>
      <c r="F337" s="121" t="s">
        <v>670</v>
      </c>
      <c r="G337" s="122">
        <v>16029</v>
      </c>
      <c r="H337" s="123">
        <v>5</v>
      </c>
      <c r="I337" s="17" t="s">
        <v>8</v>
      </c>
      <c r="J337" s="124" t="s">
        <v>950</v>
      </c>
      <c r="K337" s="125" t="s">
        <v>777</v>
      </c>
      <c r="L337" s="126" t="s">
        <v>1095</v>
      </c>
      <c r="M337" s="125" t="s">
        <v>862</v>
      </c>
    </row>
    <row r="338" spans="2:13" ht="15.6" thickBot="1">
      <c r="B338" s="127" t="s">
        <v>394</v>
      </c>
      <c r="C338" s="15" t="s">
        <v>378</v>
      </c>
      <c r="D338" s="15" t="s">
        <v>395</v>
      </c>
      <c r="E338" s="16" t="s">
        <v>0</v>
      </c>
      <c r="F338" s="121" t="s">
        <v>670</v>
      </c>
      <c r="G338" s="122">
        <v>19440</v>
      </c>
      <c r="H338" s="123">
        <v>7</v>
      </c>
      <c r="I338" s="17" t="s">
        <v>2</v>
      </c>
      <c r="J338" s="124" t="s">
        <v>861</v>
      </c>
      <c r="K338" s="125" t="s">
        <v>862</v>
      </c>
      <c r="L338" s="126" t="s">
        <v>1095</v>
      </c>
      <c r="M338" s="125" t="s">
        <v>862</v>
      </c>
    </row>
    <row r="339" spans="2:13" ht="15.6" thickBot="1">
      <c r="B339" s="127" t="s">
        <v>396</v>
      </c>
      <c r="C339" s="15" t="s">
        <v>397</v>
      </c>
      <c r="D339" s="15" t="s">
        <v>88</v>
      </c>
      <c r="E339" s="16" t="s">
        <v>0</v>
      </c>
      <c r="F339" s="121" t="s">
        <v>670</v>
      </c>
      <c r="G339" s="122">
        <v>15211</v>
      </c>
      <c r="H339" s="123">
        <v>9</v>
      </c>
      <c r="I339" s="17" t="s">
        <v>2</v>
      </c>
      <c r="J339" s="124" t="s">
        <v>994</v>
      </c>
      <c r="K339" s="125" t="s">
        <v>862</v>
      </c>
      <c r="L339" s="126" t="s">
        <v>1095</v>
      </c>
      <c r="M339" s="125" t="s">
        <v>862</v>
      </c>
    </row>
    <row r="340" spans="2:13" ht="15.6" thickBot="1">
      <c r="B340" s="127" t="s">
        <v>142</v>
      </c>
      <c r="C340" s="15" t="s">
        <v>127</v>
      </c>
      <c r="D340" s="15" t="s">
        <v>143</v>
      </c>
      <c r="E340" s="16" t="s">
        <v>0</v>
      </c>
      <c r="F340" s="121" t="s">
        <v>670</v>
      </c>
      <c r="G340" s="122">
        <v>13264</v>
      </c>
      <c r="H340" s="123">
        <v>9</v>
      </c>
      <c r="I340" s="17" t="s">
        <v>2</v>
      </c>
      <c r="J340" s="124" t="s">
        <v>994</v>
      </c>
      <c r="K340" s="125" t="s">
        <v>777</v>
      </c>
      <c r="L340" s="126" t="s">
        <v>1098</v>
      </c>
      <c r="M340" s="125" t="s">
        <v>862</v>
      </c>
    </row>
    <row r="341" spans="2:13" ht="15.6" thickBot="1">
      <c r="B341" s="127" t="s">
        <v>991</v>
      </c>
      <c r="C341" s="15" t="s">
        <v>1041</v>
      </c>
      <c r="D341" s="15" t="s">
        <v>398</v>
      </c>
      <c r="E341" s="16" t="s">
        <v>6</v>
      </c>
      <c r="F341" s="121" t="s">
        <v>670</v>
      </c>
      <c r="G341" s="122">
        <v>14655</v>
      </c>
      <c r="H341" s="123">
        <v>12</v>
      </c>
      <c r="I341" s="17" t="s">
        <v>7</v>
      </c>
      <c r="J341" s="124" t="s">
        <v>994</v>
      </c>
      <c r="K341" s="125" t="s">
        <v>777</v>
      </c>
      <c r="L341" s="126" t="s">
        <v>1095</v>
      </c>
      <c r="M341" s="125" t="s">
        <v>862</v>
      </c>
    </row>
    <row r="342" spans="2:13" ht="15.6" thickBot="1">
      <c r="B342" s="127" t="s">
        <v>399</v>
      </c>
      <c r="C342" s="15" t="s">
        <v>378</v>
      </c>
      <c r="D342" s="15" t="s">
        <v>325</v>
      </c>
      <c r="E342" s="16" t="s">
        <v>6</v>
      </c>
      <c r="F342" s="121" t="s">
        <v>670</v>
      </c>
      <c r="G342" s="122">
        <v>18584</v>
      </c>
      <c r="H342" s="123">
        <v>7</v>
      </c>
      <c r="I342" s="17" t="s">
        <v>2</v>
      </c>
      <c r="J342" s="124" t="s">
        <v>950</v>
      </c>
      <c r="K342" s="125" t="s">
        <v>777</v>
      </c>
      <c r="L342" s="126" t="s">
        <v>1095</v>
      </c>
      <c r="M342" s="125" t="s">
        <v>862</v>
      </c>
    </row>
    <row r="343" spans="2:13" ht="15.6" thickBot="1">
      <c r="B343" s="127" t="s">
        <v>400</v>
      </c>
      <c r="C343" s="15" t="s">
        <v>401</v>
      </c>
      <c r="D343" s="15" t="s">
        <v>402</v>
      </c>
      <c r="E343" s="16" t="s">
        <v>6</v>
      </c>
      <c r="F343" s="121" t="s">
        <v>670</v>
      </c>
      <c r="G343" s="122">
        <v>18222</v>
      </c>
      <c r="H343" s="123">
        <v>9</v>
      </c>
      <c r="I343" s="17" t="s">
        <v>2</v>
      </c>
      <c r="J343" s="124" t="s">
        <v>950</v>
      </c>
      <c r="K343" s="125" t="s">
        <v>777</v>
      </c>
      <c r="L343" s="126" t="s">
        <v>1095</v>
      </c>
      <c r="M343" s="125" t="s">
        <v>862</v>
      </c>
    </row>
    <row r="344" spans="2:13" ht="15.6" thickBot="1">
      <c r="B344" s="127" t="s">
        <v>403</v>
      </c>
      <c r="C344" s="15" t="s">
        <v>345</v>
      </c>
      <c r="D344" s="15" t="s">
        <v>289</v>
      </c>
      <c r="E344" s="16" t="s">
        <v>6</v>
      </c>
      <c r="F344" s="121" t="s">
        <v>670</v>
      </c>
      <c r="G344" s="122">
        <v>17976</v>
      </c>
      <c r="H344" s="123">
        <v>9</v>
      </c>
      <c r="I344" s="17" t="s">
        <v>2</v>
      </c>
      <c r="J344" s="124" t="s">
        <v>950</v>
      </c>
      <c r="K344" s="125" t="s">
        <v>777</v>
      </c>
      <c r="L344" s="126" t="s">
        <v>1095</v>
      </c>
      <c r="M344" s="125" t="s">
        <v>862</v>
      </c>
    </row>
    <row r="345" spans="2:13" ht="15.6" thickBot="1">
      <c r="B345" s="127" t="s">
        <v>764</v>
      </c>
      <c r="C345" s="15" t="s">
        <v>765</v>
      </c>
      <c r="D345" s="15" t="s">
        <v>766</v>
      </c>
      <c r="E345" s="16" t="s">
        <v>6</v>
      </c>
      <c r="F345" s="121" t="s">
        <v>670</v>
      </c>
      <c r="G345" s="122">
        <v>21677</v>
      </c>
      <c r="H345" s="123">
        <v>8</v>
      </c>
      <c r="I345" s="17" t="s">
        <v>2</v>
      </c>
      <c r="J345" s="124" t="s">
        <v>861</v>
      </c>
      <c r="K345" s="125" t="s">
        <v>862</v>
      </c>
      <c r="L345" s="126" t="s">
        <v>1095</v>
      </c>
      <c r="M345" s="125" t="s">
        <v>862</v>
      </c>
    </row>
    <row r="346" spans="2:13" ht="15.6" thickBot="1">
      <c r="B346" s="127" t="s">
        <v>767</v>
      </c>
      <c r="C346" s="15" t="s">
        <v>768</v>
      </c>
      <c r="D346" s="15" t="s">
        <v>769</v>
      </c>
      <c r="E346" s="16" t="s">
        <v>6</v>
      </c>
      <c r="F346" s="121" t="s">
        <v>670</v>
      </c>
      <c r="G346" s="122">
        <v>25014</v>
      </c>
      <c r="H346" s="123">
        <v>4</v>
      </c>
      <c r="I346" s="17" t="s">
        <v>8</v>
      </c>
      <c r="J346" s="124" t="s">
        <v>861</v>
      </c>
      <c r="K346" s="125" t="s">
        <v>862</v>
      </c>
      <c r="L346" s="126" t="s">
        <v>1095</v>
      </c>
      <c r="M346" s="125" t="s">
        <v>862</v>
      </c>
    </row>
    <row r="347" spans="2:13" ht="15.6" thickBot="1">
      <c r="B347" s="127" t="s">
        <v>827</v>
      </c>
      <c r="C347" s="15" t="s">
        <v>857</v>
      </c>
      <c r="D347" s="15" t="s">
        <v>858</v>
      </c>
      <c r="E347" s="16" t="s">
        <v>0</v>
      </c>
      <c r="F347" s="121" t="s">
        <v>670</v>
      </c>
      <c r="G347" s="122">
        <v>21302</v>
      </c>
      <c r="H347" s="123">
        <v>7</v>
      </c>
      <c r="I347" s="17" t="s">
        <v>2</v>
      </c>
      <c r="J347" s="124" t="s">
        <v>861</v>
      </c>
      <c r="K347" s="125" t="s">
        <v>862</v>
      </c>
      <c r="L347" s="126" t="s">
        <v>1095</v>
      </c>
      <c r="M347" s="125" t="s">
        <v>862</v>
      </c>
    </row>
    <row r="348" spans="2:13" ht="15.6" thickBot="1">
      <c r="B348" s="127" t="s">
        <v>992</v>
      </c>
      <c r="C348" s="15" t="s">
        <v>1042</v>
      </c>
      <c r="D348" s="15" t="s">
        <v>10</v>
      </c>
      <c r="E348" s="16" t="s">
        <v>0</v>
      </c>
      <c r="F348" s="121" t="s">
        <v>670</v>
      </c>
      <c r="G348" s="122">
        <v>14863</v>
      </c>
      <c r="H348" s="123">
        <v>8</v>
      </c>
      <c r="I348" s="17" t="s">
        <v>2</v>
      </c>
      <c r="J348" s="124" t="s">
        <v>994</v>
      </c>
      <c r="K348" s="125" t="s">
        <v>777</v>
      </c>
      <c r="L348" s="126" t="s">
        <v>1095</v>
      </c>
      <c r="M348" s="125" t="s">
        <v>862</v>
      </c>
    </row>
    <row r="349" spans="2:13" ht="15.6" thickBot="1">
      <c r="B349" s="127" t="s">
        <v>406</v>
      </c>
      <c r="C349" s="15" t="s">
        <v>405</v>
      </c>
      <c r="D349" s="15" t="s">
        <v>407</v>
      </c>
      <c r="E349" s="16" t="s">
        <v>0</v>
      </c>
      <c r="F349" s="121" t="s">
        <v>670</v>
      </c>
      <c r="G349" s="122">
        <v>24950</v>
      </c>
      <c r="H349" s="123">
        <v>0</v>
      </c>
      <c r="I349" s="17" t="s">
        <v>20</v>
      </c>
      <c r="J349" s="124" t="s">
        <v>861</v>
      </c>
      <c r="K349" s="125" t="s">
        <v>777</v>
      </c>
      <c r="L349" s="126" t="s">
        <v>1095</v>
      </c>
      <c r="M349" s="125" t="s">
        <v>862</v>
      </c>
    </row>
    <row r="350" spans="2:13" ht="15.6" thickBot="1">
      <c r="B350" s="127" t="s">
        <v>408</v>
      </c>
      <c r="C350" s="15" t="s">
        <v>251</v>
      </c>
      <c r="D350" s="15" t="s">
        <v>409</v>
      </c>
      <c r="E350" s="16" t="s">
        <v>0</v>
      </c>
      <c r="F350" s="121" t="s">
        <v>670</v>
      </c>
      <c r="G350" s="122">
        <v>22977</v>
      </c>
      <c r="H350" s="123">
        <v>2</v>
      </c>
      <c r="I350" s="17" t="s">
        <v>20</v>
      </c>
      <c r="J350" s="124" t="s">
        <v>861</v>
      </c>
      <c r="K350" s="125" t="s">
        <v>777</v>
      </c>
      <c r="L350" s="126" t="s">
        <v>1095</v>
      </c>
      <c r="M350" s="125" t="s">
        <v>862</v>
      </c>
    </row>
    <row r="351" spans="2:13" ht="15.6" thickBot="1">
      <c r="B351" s="127" t="s">
        <v>146</v>
      </c>
      <c r="C351" s="15" t="s">
        <v>147</v>
      </c>
      <c r="D351" s="15" t="s">
        <v>148</v>
      </c>
      <c r="E351" s="16" t="s">
        <v>0</v>
      </c>
      <c r="F351" s="121" t="s">
        <v>670</v>
      </c>
      <c r="G351" s="122">
        <v>17335</v>
      </c>
      <c r="H351" s="123">
        <v>8</v>
      </c>
      <c r="I351" s="17" t="s">
        <v>2</v>
      </c>
      <c r="J351" s="124" t="s">
        <v>950</v>
      </c>
      <c r="K351" s="125" t="s">
        <v>862</v>
      </c>
      <c r="L351" s="126" t="s">
        <v>1095</v>
      </c>
      <c r="M351" s="125" t="s">
        <v>862</v>
      </c>
    </row>
    <row r="352" spans="2:13" ht="15.6" thickBot="1">
      <c r="B352" s="127" t="s">
        <v>942</v>
      </c>
      <c r="C352" s="15" t="s">
        <v>943</v>
      </c>
      <c r="D352" s="15" t="s">
        <v>944</v>
      </c>
      <c r="E352" s="16" t="s">
        <v>6</v>
      </c>
      <c r="F352" s="121" t="s">
        <v>670</v>
      </c>
      <c r="G352" s="122">
        <v>22538</v>
      </c>
      <c r="H352" s="123">
        <v>12</v>
      </c>
      <c r="I352" s="17" t="s">
        <v>7</v>
      </c>
      <c r="J352" s="124" t="s">
        <v>861</v>
      </c>
      <c r="K352" s="125" t="s">
        <v>777</v>
      </c>
      <c r="L352" s="126" t="s">
        <v>1095</v>
      </c>
      <c r="M352" s="125" t="s">
        <v>862</v>
      </c>
    </row>
    <row r="353" spans="2:13" ht="15.6" thickBot="1">
      <c r="B353" s="127" t="s">
        <v>410</v>
      </c>
      <c r="C353" s="15" t="s">
        <v>405</v>
      </c>
      <c r="D353" s="15" t="s">
        <v>44</v>
      </c>
      <c r="E353" s="16" t="s">
        <v>0</v>
      </c>
      <c r="F353" s="121" t="s">
        <v>670</v>
      </c>
      <c r="G353" s="122">
        <v>23124</v>
      </c>
      <c r="H353" s="123">
        <v>3</v>
      </c>
      <c r="I353" s="17" t="s">
        <v>20</v>
      </c>
      <c r="J353" s="124" t="s">
        <v>861</v>
      </c>
      <c r="K353" s="125" t="s">
        <v>862</v>
      </c>
      <c r="L353" s="126" t="s">
        <v>1095</v>
      </c>
      <c r="M353" s="125" t="s">
        <v>862</v>
      </c>
    </row>
    <row r="354" spans="2:13" ht="15.6" thickBot="1">
      <c r="B354" s="127" t="s">
        <v>885</v>
      </c>
      <c r="C354" s="15" t="s">
        <v>127</v>
      </c>
      <c r="D354" s="15" t="s">
        <v>945</v>
      </c>
      <c r="E354" s="16" t="s">
        <v>0</v>
      </c>
      <c r="F354" s="121" t="s">
        <v>670</v>
      </c>
      <c r="G354" s="122">
        <v>21814</v>
      </c>
      <c r="H354" s="123">
        <v>10</v>
      </c>
      <c r="I354" s="17" t="s">
        <v>7</v>
      </c>
      <c r="J354" s="124" t="s">
        <v>861</v>
      </c>
      <c r="K354" s="125" t="s">
        <v>862</v>
      </c>
      <c r="L354" s="126" t="s">
        <v>1095</v>
      </c>
      <c r="M354" s="125" t="s">
        <v>862</v>
      </c>
    </row>
    <row r="355" spans="2:13" ht="15.6" thickBot="1">
      <c r="B355" s="127" t="s">
        <v>770</v>
      </c>
      <c r="C355" s="15" t="s">
        <v>702</v>
      </c>
      <c r="D355" s="15" t="s">
        <v>555</v>
      </c>
      <c r="E355" s="16" t="s">
        <v>0</v>
      </c>
      <c r="F355" s="121" t="s">
        <v>673</v>
      </c>
      <c r="G355" s="122">
        <v>21936</v>
      </c>
      <c r="H355" s="123">
        <v>7</v>
      </c>
      <c r="I355" s="17" t="s">
        <v>2</v>
      </c>
      <c r="J355" s="124" t="s">
        <v>861</v>
      </c>
      <c r="K355" s="125" t="s">
        <v>862</v>
      </c>
      <c r="L355" s="126" t="s">
        <v>1095</v>
      </c>
      <c r="M355" s="125" t="s">
        <v>862</v>
      </c>
    </row>
    <row r="356" spans="2:13" ht="15.6" thickBot="1">
      <c r="B356" s="127" t="s">
        <v>771</v>
      </c>
      <c r="C356" s="15" t="s">
        <v>772</v>
      </c>
      <c r="D356" s="15" t="s">
        <v>773</v>
      </c>
      <c r="E356" s="16" t="s">
        <v>6</v>
      </c>
      <c r="F356" s="121" t="s">
        <v>673</v>
      </c>
      <c r="G356" s="122">
        <v>24624</v>
      </c>
      <c r="H356" s="123">
        <v>12</v>
      </c>
      <c r="I356" s="17" t="s">
        <v>7</v>
      </c>
      <c r="J356" s="124" t="s">
        <v>861</v>
      </c>
      <c r="K356" s="125" t="s">
        <v>777</v>
      </c>
      <c r="L356" s="126" t="s">
        <v>1095</v>
      </c>
      <c r="M356" s="125" t="s">
        <v>862</v>
      </c>
    </row>
    <row r="357" spans="2:13" ht="15.6" thickBot="1">
      <c r="B357" s="127" t="s">
        <v>830</v>
      </c>
      <c r="C357" s="15" t="s">
        <v>857</v>
      </c>
      <c r="D357" s="15" t="s">
        <v>874</v>
      </c>
      <c r="E357" s="16" t="s">
        <v>0</v>
      </c>
      <c r="F357" s="121" t="s">
        <v>673</v>
      </c>
      <c r="G357" s="122">
        <v>19651</v>
      </c>
      <c r="H357" s="123">
        <v>9</v>
      </c>
      <c r="I357" s="17" t="s">
        <v>2</v>
      </c>
      <c r="J357" s="124" t="s">
        <v>861</v>
      </c>
      <c r="K357" s="125" t="s">
        <v>862</v>
      </c>
      <c r="L357" s="126" t="s">
        <v>1095</v>
      </c>
      <c r="M357" s="125" t="s">
        <v>862</v>
      </c>
    </row>
    <row r="358" spans="2:13" ht="15.6" thickBot="1">
      <c r="B358" s="127" t="s">
        <v>835</v>
      </c>
      <c r="C358" s="15" t="s">
        <v>859</v>
      </c>
      <c r="D358" s="15" t="s">
        <v>860</v>
      </c>
      <c r="E358" s="16" t="s">
        <v>6</v>
      </c>
      <c r="F358" s="121" t="s">
        <v>673</v>
      </c>
      <c r="G358" s="122">
        <v>22652</v>
      </c>
      <c r="H358" s="123">
        <v>9</v>
      </c>
      <c r="I358" s="17" t="s">
        <v>2</v>
      </c>
      <c r="J358" s="124" t="s">
        <v>861</v>
      </c>
      <c r="K358" s="125" t="s">
        <v>777</v>
      </c>
      <c r="L358" s="126" t="s">
        <v>1095</v>
      </c>
      <c r="M358" s="125" t="s">
        <v>862</v>
      </c>
    </row>
    <row r="359" spans="2:13" ht="15.6" thickBot="1">
      <c r="B359" s="127" t="s">
        <v>412</v>
      </c>
      <c r="C359" s="15" t="s">
        <v>1043</v>
      </c>
      <c r="D359" s="15" t="s">
        <v>245</v>
      </c>
      <c r="E359" s="16" t="s">
        <v>6</v>
      </c>
      <c r="F359" s="121" t="s">
        <v>673</v>
      </c>
      <c r="G359" s="122">
        <v>23431</v>
      </c>
      <c r="H359" s="123">
        <v>3</v>
      </c>
      <c r="I359" s="17" t="s">
        <v>20</v>
      </c>
      <c r="J359" s="124" t="s">
        <v>861</v>
      </c>
      <c r="K359" s="125" t="s">
        <v>862</v>
      </c>
      <c r="L359" s="126" t="s">
        <v>1095</v>
      </c>
      <c r="M359" s="125" t="s">
        <v>862</v>
      </c>
    </row>
    <row r="360" spans="2:13" ht="15.6" thickBot="1">
      <c r="B360" s="127" t="s">
        <v>413</v>
      </c>
      <c r="C360" s="15" t="s">
        <v>1044</v>
      </c>
      <c r="D360" s="15" t="s">
        <v>1045</v>
      </c>
      <c r="E360" s="16" t="s">
        <v>0</v>
      </c>
      <c r="F360" s="121" t="s">
        <v>673</v>
      </c>
      <c r="G360" s="122">
        <v>19749</v>
      </c>
      <c r="H360" s="123">
        <v>1</v>
      </c>
      <c r="I360" s="17" t="s">
        <v>20</v>
      </c>
      <c r="J360" s="124" t="s">
        <v>861</v>
      </c>
      <c r="K360" s="125" t="s">
        <v>777</v>
      </c>
      <c r="L360" s="126" t="s">
        <v>1095</v>
      </c>
      <c r="M360" s="125" t="s">
        <v>862</v>
      </c>
    </row>
    <row r="361" spans="2:13" ht="15.6" thickBot="1">
      <c r="B361" s="127" t="s">
        <v>554</v>
      </c>
      <c r="C361" s="15" t="s">
        <v>416</v>
      </c>
      <c r="D361" s="15" t="s">
        <v>555</v>
      </c>
      <c r="E361" s="16" t="s">
        <v>0</v>
      </c>
      <c r="F361" s="121" t="s">
        <v>673</v>
      </c>
      <c r="G361" s="122">
        <v>21818</v>
      </c>
      <c r="H361" s="123">
        <v>7</v>
      </c>
      <c r="I361" s="17" t="s">
        <v>2</v>
      </c>
      <c r="J361" s="124" t="s">
        <v>861</v>
      </c>
      <c r="K361" s="125" t="s">
        <v>862</v>
      </c>
      <c r="L361" s="126" t="s">
        <v>1095</v>
      </c>
      <c r="M361" s="125" t="s">
        <v>862</v>
      </c>
    </row>
    <row r="362" spans="2:13" ht="15.6" thickBot="1">
      <c r="B362" s="127" t="s">
        <v>774</v>
      </c>
      <c r="C362" s="15" t="s">
        <v>809</v>
      </c>
      <c r="D362" s="15" t="s">
        <v>810</v>
      </c>
      <c r="E362" s="16" t="s">
        <v>0</v>
      </c>
      <c r="F362" s="121" t="s">
        <v>673</v>
      </c>
      <c r="G362" s="122">
        <v>27041</v>
      </c>
      <c r="H362" s="123">
        <v>5</v>
      </c>
      <c r="I362" s="17" t="s">
        <v>8</v>
      </c>
      <c r="J362" s="124" t="s">
        <v>861</v>
      </c>
      <c r="K362" s="125" t="s">
        <v>862</v>
      </c>
      <c r="L362" s="126" t="s">
        <v>1095</v>
      </c>
      <c r="M362" s="125" t="s">
        <v>862</v>
      </c>
    </row>
    <row r="363" spans="2:13" ht="15.6" thickBot="1">
      <c r="B363" s="127" t="s">
        <v>415</v>
      </c>
      <c r="C363" s="15" t="s">
        <v>286</v>
      </c>
      <c r="D363" s="15" t="s">
        <v>105</v>
      </c>
      <c r="E363" s="16" t="s">
        <v>6</v>
      </c>
      <c r="F363" s="121" t="s">
        <v>673</v>
      </c>
      <c r="G363" s="122">
        <v>16657</v>
      </c>
      <c r="H363" s="123">
        <v>8</v>
      </c>
      <c r="I363" s="17" t="s">
        <v>2</v>
      </c>
      <c r="J363" s="124" t="s">
        <v>950</v>
      </c>
      <c r="K363" s="125" t="s">
        <v>862</v>
      </c>
      <c r="L363" s="126" t="s">
        <v>1095</v>
      </c>
      <c r="M363" s="125" t="s">
        <v>862</v>
      </c>
    </row>
    <row r="364" spans="2:13" ht="15.6" thickBot="1">
      <c r="B364" s="127" t="s">
        <v>581</v>
      </c>
      <c r="C364" s="15" t="s">
        <v>582</v>
      </c>
      <c r="D364" s="15" t="s">
        <v>583</v>
      </c>
      <c r="E364" s="16" t="s">
        <v>0</v>
      </c>
      <c r="F364" s="121" t="s">
        <v>673</v>
      </c>
      <c r="G364" s="122">
        <v>19733</v>
      </c>
      <c r="H364" s="123">
        <v>9</v>
      </c>
      <c r="I364" s="17" t="s">
        <v>2</v>
      </c>
      <c r="J364" s="124" t="s">
        <v>861</v>
      </c>
      <c r="K364" s="125" t="s">
        <v>862</v>
      </c>
      <c r="L364" s="126" t="s">
        <v>1095</v>
      </c>
      <c r="M364" s="125" t="s">
        <v>862</v>
      </c>
    </row>
    <row r="365" spans="2:13" ht="15.6" thickBot="1">
      <c r="B365" s="127" t="s">
        <v>102</v>
      </c>
      <c r="C365" s="15" t="s">
        <v>103</v>
      </c>
      <c r="D365" s="15" t="s">
        <v>104</v>
      </c>
      <c r="E365" s="16" t="s">
        <v>0</v>
      </c>
      <c r="F365" s="121" t="s">
        <v>675</v>
      </c>
      <c r="G365" s="122">
        <v>13681</v>
      </c>
      <c r="H365" s="123">
        <v>6</v>
      </c>
      <c r="I365" s="17" t="s">
        <v>8</v>
      </c>
      <c r="J365" s="124" t="s">
        <v>994</v>
      </c>
      <c r="K365" s="125" t="s">
        <v>862</v>
      </c>
      <c r="L365" s="126" t="s">
        <v>1095</v>
      </c>
      <c r="M365" s="125" t="s">
        <v>862</v>
      </c>
    </row>
    <row r="366" spans="2:13" ht="15.6" thickBot="1">
      <c r="B366" s="127" t="s">
        <v>676</v>
      </c>
      <c r="C366" s="15" t="s">
        <v>677</v>
      </c>
      <c r="D366" s="15" t="s">
        <v>678</v>
      </c>
      <c r="E366" s="16" t="s">
        <v>0</v>
      </c>
      <c r="F366" s="121" t="s">
        <v>675</v>
      </c>
      <c r="G366" s="122">
        <v>21411</v>
      </c>
      <c r="H366" s="123">
        <v>6</v>
      </c>
      <c r="I366" s="17" t="s">
        <v>8</v>
      </c>
      <c r="J366" s="124" t="s">
        <v>861</v>
      </c>
      <c r="K366" s="125" t="s">
        <v>862</v>
      </c>
      <c r="L366" s="126" t="s">
        <v>1095</v>
      </c>
      <c r="M366" s="125" t="s">
        <v>862</v>
      </c>
    </row>
    <row r="367" spans="2:13" ht="15.6" thickBot="1">
      <c r="B367" s="127" t="s">
        <v>1168</v>
      </c>
      <c r="C367" s="15" t="s">
        <v>71</v>
      </c>
      <c r="D367" s="15" t="s">
        <v>1169</v>
      </c>
      <c r="E367" s="16" t="s">
        <v>0</v>
      </c>
      <c r="F367" s="121" t="s">
        <v>675</v>
      </c>
      <c r="G367" s="122">
        <v>27163</v>
      </c>
      <c r="H367" s="123">
        <v>2</v>
      </c>
      <c r="I367" s="17" t="s">
        <v>20</v>
      </c>
      <c r="J367" s="124" t="s">
        <v>861</v>
      </c>
      <c r="K367" s="125" t="s">
        <v>777</v>
      </c>
      <c r="L367" s="126" t="s">
        <v>1095</v>
      </c>
      <c r="M367" s="125" t="s">
        <v>862</v>
      </c>
    </row>
    <row r="368" spans="2:13" ht="15.6" thickBot="1">
      <c r="B368" s="127" t="s">
        <v>783</v>
      </c>
      <c r="C368" s="15" t="s">
        <v>701</v>
      </c>
      <c r="D368" s="15" t="s">
        <v>201</v>
      </c>
      <c r="E368" s="16" t="s">
        <v>6</v>
      </c>
      <c r="F368" s="121" t="s">
        <v>675</v>
      </c>
      <c r="G368" s="122">
        <v>22044</v>
      </c>
      <c r="H368" s="123">
        <v>9</v>
      </c>
      <c r="I368" s="17" t="s">
        <v>2</v>
      </c>
      <c r="J368" s="124" t="s">
        <v>861</v>
      </c>
      <c r="K368" s="125" t="s">
        <v>777</v>
      </c>
      <c r="L368" s="126" t="s">
        <v>1095</v>
      </c>
      <c r="M368" s="125" t="s">
        <v>862</v>
      </c>
    </row>
    <row r="369" spans="2:13" ht="15.6" thickBot="1">
      <c r="B369" s="127" t="s">
        <v>993</v>
      </c>
      <c r="C369" s="15" t="s">
        <v>1046</v>
      </c>
      <c r="D369" s="15" t="s">
        <v>1047</v>
      </c>
      <c r="E369" s="16" t="s">
        <v>6</v>
      </c>
      <c r="F369" s="121" t="s">
        <v>675</v>
      </c>
      <c r="G369" s="122">
        <v>21554</v>
      </c>
      <c r="H369" s="123">
        <v>12</v>
      </c>
      <c r="I369" s="17" t="s">
        <v>7</v>
      </c>
      <c r="J369" s="124" t="s">
        <v>861</v>
      </c>
      <c r="K369" s="125" t="s">
        <v>777</v>
      </c>
      <c r="L369" s="126" t="s">
        <v>1095</v>
      </c>
      <c r="M369" s="125" t="s">
        <v>862</v>
      </c>
    </row>
    <row r="370" spans="2:13" ht="15.6" thickBot="1">
      <c r="B370" s="127" t="s">
        <v>959</v>
      </c>
      <c r="C370" s="15" t="s">
        <v>1049</v>
      </c>
      <c r="D370" s="15" t="s">
        <v>1050</v>
      </c>
      <c r="E370" s="16" t="s">
        <v>6</v>
      </c>
      <c r="F370" s="121" t="s">
        <v>675</v>
      </c>
      <c r="G370" s="122">
        <v>25513</v>
      </c>
      <c r="H370" s="123">
        <v>12</v>
      </c>
      <c r="I370" s="17" t="s">
        <v>7</v>
      </c>
      <c r="J370" s="124" t="s">
        <v>861</v>
      </c>
      <c r="K370" s="125" t="s">
        <v>777</v>
      </c>
      <c r="L370" s="126" t="s">
        <v>1095</v>
      </c>
      <c r="M370" s="125" t="s">
        <v>862</v>
      </c>
    </row>
    <row r="371" spans="2:13" ht="15.6" thickBot="1">
      <c r="B371" s="127" t="s">
        <v>957</v>
      </c>
      <c r="C371" s="15" t="s">
        <v>1051</v>
      </c>
      <c r="D371" s="15" t="s">
        <v>1052</v>
      </c>
      <c r="E371" s="16" t="s">
        <v>0</v>
      </c>
      <c r="F371" s="121" t="s">
        <v>675</v>
      </c>
      <c r="G371" s="122">
        <v>24988</v>
      </c>
      <c r="H371" s="123">
        <v>12</v>
      </c>
      <c r="I371" s="17" t="s">
        <v>7</v>
      </c>
      <c r="J371" s="124" t="s">
        <v>861</v>
      </c>
      <c r="K371" s="125" t="s">
        <v>777</v>
      </c>
      <c r="L371" s="126" t="s">
        <v>1095</v>
      </c>
      <c r="M371" s="125" t="s">
        <v>862</v>
      </c>
    </row>
    <row r="372" spans="2:13" ht="15.6" thickBot="1">
      <c r="B372" s="127" t="s">
        <v>958</v>
      </c>
      <c r="C372" s="15" t="s">
        <v>1053</v>
      </c>
      <c r="D372" s="15" t="s">
        <v>1054</v>
      </c>
      <c r="E372" s="16" t="s">
        <v>0</v>
      </c>
      <c r="F372" s="121" t="s">
        <v>675</v>
      </c>
      <c r="G372" s="122">
        <v>32057</v>
      </c>
      <c r="H372" s="123">
        <v>11</v>
      </c>
      <c r="I372" s="17" t="s">
        <v>7</v>
      </c>
      <c r="J372" s="124" t="s">
        <v>861</v>
      </c>
      <c r="K372" s="125" t="s">
        <v>862</v>
      </c>
      <c r="L372" s="126" t="s">
        <v>1095</v>
      </c>
      <c r="M372" s="125" t="s">
        <v>862</v>
      </c>
    </row>
    <row r="373" spans="2:13" ht="15.6" thickBot="1">
      <c r="B373" s="127" t="s">
        <v>553</v>
      </c>
      <c r="C373" s="15" t="s">
        <v>552</v>
      </c>
      <c r="D373" s="15" t="s">
        <v>47</v>
      </c>
      <c r="E373" s="16" t="s">
        <v>0</v>
      </c>
      <c r="F373" s="121" t="s">
        <v>675</v>
      </c>
      <c r="G373" s="122">
        <v>19445</v>
      </c>
      <c r="H373" s="123">
        <v>9</v>
      </c>
      <c r="I373" s="17" t="s">
        <v>2</v>
      </c>
      <c r="J373" s="124" t="s">
        <v>861</v>
      </c>
      <c r="K373" s="125" t="s">
        <v>862</v>
      </c>
      <c r="L373" s="126" t="s">
        <v>1095</v>
      </c>
      <c r="M373" s="125" t="s">
        <v>862</v>
      </c>
    </row>
    <row r="374" spans="2:13" ht="15.6" thickBot="1">
      <c r="B374" s="127" t="s">
        <v>784</v>
      </c>
      <c r="C374" s="15" t="s">
        <v>775</v>
      </c>
      <c r="D374" s="15" t="s">
        <v>776</v>
      </c>
      <c r="E374" s="16" t="s">
        <v>0</v>
      </c>
      <c r="F374" s="121" t="s">
        <v>675</v>
      </c>
      <c r="G374" s="122">
        <v>16918</v>
      </c>
      <c r="H374" s="123">
        <v>9</v>
      </c>
      <c r="I374" s="17" t="s">
        <v>2</v>
      </c>
      <c r="J374" s="124" t="s">
        <v>950</v>
      </c>
      <c r="K374" s="125" t="s">
        <v>777</v>
      </c>
      <c r="L374" s="126" t="s">
        <v>1095</v>
      </c>
      <c r="M374" s="125" t="s">
        <v>862</v>
      </c>
    </row>
    <row r="375" spans="2:13" ht="15.6" thickBot="1">
      <c r="B375" s="127" t="s">
        <v>889</v>
      </c>
      <c r="C375" s="15" t="s">
        <v>946</v>
      </c>
      <c r="D375" s="15" t="s">
        <v>947</v>
      </c>
      <c r="E375" s="16" t="s">
        <v>6</v>
      </c>
      <c r="F375" s="121" t="s">
        <v>675</v>
      </c>
      <c r="G375" s="122">
        <v>19630</v>
      </c>
      <c r="H375" s="123">
        <v>12</v>
      </c>
      <c r="I375" s="17" t="s">
        <v>7</v>
      </c>
      <c r="J375" s="124" t="s">
        <v>861</v>
      </c>
      <c r="K375" s="125" t="s">
        <v>777</v>
      </c>
      <c r="L375" s="126" t="s">
        <v>1095</v>
      </c>
      <c r="M375" s="125" t="s">
        <v>862</v>
      </c>
    </row>
    <row r="376" spans="2:13" ht="15.6" thickBot="1">
      <c r="B376" s="127" t="s">
        <v>890</v>
      </c>
      <c r="C376" s="15" t="s">
        <v>946</v>
      </c>
      <c r="D376" s="15" t="s">
        <v>207</v>
      </c>
      <c r="E376" s="16" t="s">
        <v>6</v>
      </c>
      <c r="F376" s="121" t="s">
        <v>675</v>
      </c>
      <c r="G376" s="122">
        <v>20800</v>
      </c>
      <c r="H376" s="123">
        <v>12</v>
      </c>
      <c r="I376" s="17" t="s">
        <v>7</v>
      </c>
      <c r="J376" s="124" t="s">
        <v>861</v>
      </c>
      <c r="K376" s="125" t="s">
        <v>777</v>
      </c>
      <c r="L376" s="126" t="s">
        <v>1095</v>
      </c>
      <c r="M376" s="125" t="s">
        <v>862</v>
      </c>
    </row>
    <row r="377" spans="2:13" ht="15.6" thickBot="1">
      <c r="B377" s="127" t="s">
        <v>948</v>
      </c>
      <c r="C377" s="15" t="s">
        <v>949</v>
      </c>
      <c r="D377" s="15" t="s">
        <v>289</v>
      </c>
      <c r="E377" s="16" t="s">
        <v>6</v>
      </c>
      <c r="F377" s="121" t="s">
        <v>675</v>
      </c>
      <c r="G377" s="122">
        <v>20897</v>
      </c>
      <c r="H377" s="123">
        <v>12</v>
      </c>
      <c r="I377" s="17" t="s">
        <v>7</v>
      </c>
      <c r="J377" s="124" t="s">
        <v>861</v>
      </c>
      <c r="K377" s="125" t="s">
        <v>777</v>
      </c>
      <c r="L377" s="126" t="s">
        <v>1095</v>
      </c>
      <c r="M377" s="125" t="s">
        <v>862</v>
      </c>
    </row>
    <row r="378" spans="2:13" ht="15.6" thickBot="1">
      <c r="B378" s="127" t="s">
        <v>419</v>
      </c>
      <c r="C378" s="15" t="s">
        <v>236</v>
      </c>
      <c r="D378" s="15" t="s">
        <v>151</v>
      </c>
      <c r="E378" s="16" t="s">
        <v>0</v>
      </c>
      <c r="F378" s="121" t="s">
        <v>675</v>
      </c>
      <c r="G378" s="122">
        <v>16304</v>
      </c>
      <c r="H378" s="123">
        <v>3</v>
      </c>
      <c r="I378" s="17" t="s">
        <v>20</v>
      </c>
      <c r="J378" s="124" t="s">
        <v>950</v>
      </c>
      <c r="K378" s="125" t="s">
        <v>777</v>
      </c>
      <c r="L378" s="126" t="s">
        <v>1095</v>
      </c>
      <c r="M378" s="125" t="s">
        <v>862</v>
      </c>
    </row>
    <row r="379" spans="2:13" ht="15.6" thickBot="1">
      <c r="B379" s="127" t="s">
        <v>420</v>
      </c>
      <c r="C379" s="15" t="s">
        <v>421</v>
      </c>
      <c r="D379" s="15" t="s">
        <v>81</v>
      </c>
      <c r="E379" s="16" t="s">
        <v>6</v>
      </c>
      <c r="F379" s="121" t="s">
        <v>675</v>
      </c>
      <c r="G379" s="122">
        <v>14991</v>
      </c>
      <c r="H379" s="123">
        <v>9</v>
      </c>
      <c r="I379" s="17" t="s">
        <v>2</v>
      </c>
      <c r="J379" s="124" t="s">
        <v>994</v>
      </c>
      <c r="K379" s="125" t="s">
        <v>777</v>
      </c>
      <c r="L379" s="126" t="s">
        <v>1095</v>
      </c>
      <c r="M379" s="125" t="s">
        <v>862</v>
      </c>
    </row>
    <row r="380" spans="2:13" ht="15">
      <c r="B380" s="127" t="s">
        <v>1170</v>
      </c>
      <c r="C380" s="15" t="s">
        <v>1171</v>
      </c>
      <c r="D380" s="15" t="s">
        <v>1172</v>
      </c>
      <c r="E380" s="16" t="s">
        <v>0</v>
      </c>
      <c r="F380" s="121" t="s">
        <v>651</v>
      </c>
      <c r="G380" s="122">
        <v>21219</v>
      </c>
      <c r="H380" s="123">
        <v>10</v>
      </c>
      <c r="I380" s="17" t="s">
        <v>7</v>
      </c>
      <c r="J380" s="124" t="s">
        <v>861</v>
      </c>
      <c r="K380" s="125" t="s">
        <v>777</v>
      </c>
      <c r="L380" s="126" t="s">
        <v>1095</v>
      </c>
      <c r="M380" s="125" t="s">
        <v>862</v>
      </c>
    </row>
  </sheetData>
  <autoFilter ref="A2:M380" xr:uid="{00000000-0001-0000-0000-000000000000}"/>
  <sortState xmlns:xlrd2="http://schemas.microsoft.com/office/spreadsheetml/2017/richdata2" ref="B1:L20">
    <sortCondition ref="F1:F20"/>
    <sortCondition ref="B1:B20"/>
  </sortState>
  <phoneticPr fontId="3"/>
  <pageMargins left="0.7" right="0.7" top="0.75" bottom="0.75" header="0.3" footer="0.3"/>
  <pageSetup paperSize="9" orientation="portrait" horizontalDpi="0" verticalDpi="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  <pageSetUpPr fitToPage="1"/>
  </sheetPr>
  <dimension ref="A1:AI219"/>
  <sheetViews>
    <sheetView showGridLines="0" zoomScale="70" zoomScaleNormal="70" workbookViewId="0">
      <pane ySplit="1" topLeftCell="A2" activePane="bottomLeft" state="frozen"/>
      <selection activeCell="Q194" sqref="Q194"/>
      <selection pane="bottomLeft" activeCell="A2" sqref="A2"/>
    </sheetView>
  </sheetViews>
  <sheetFormatPr defaultColWidth="9.109375" defaultRowHeight="13.8"/>
  <cols>
    <col min="1" max="1" width="5.5546875" style="28" bestFit="1" customWidth="1"/>
    <col min="2" max="2" width="20" style="29" customWidth="1"/>
    <col min="3" max="3" width="16.6640625" style="29" bestFit="1" customWidth="1"/>
    <col min="4" max="4" width="3.109375" style="30" bestFit="1" customWidth="1"/>
    <col min="5" max="5" width="8.6640625" style="30" customWidth="1"/>
    <col min="6" max="6" width="20.33203125" style="30" bestFit="1" customWidth="1"/>
    <col min="7" max="7" width="12.33203125" style="26" bestFit="1" customWidth="1"/>
    <col min="8" max="8" width="3.44140625" style="25" bestFit="1" customWidth="1"/>
    <col min="9" max="9" width="4" style="25" bestFit="1" customWidth="1"/>
    <col min="10" max="10" width="6.88671875" style="27" customWidth="1"/>
    <col min="11" max="11" width="7.6640625" style="27" customWidth="1"/>
    <col min="12" max="12" width="29.6640625" style="211" bestFit="1" customWidth="1"/>
    <col min="13" max="13" width="13" style="211" bestFit="1" customWidth="1"/>
    <col min="14" max="14" width="4.5546875" style="211" bestFit="1" customWidth="1"/>
    <col min="15" max="15" width="9.109375" style="27"/>
    <col min="16" max="16" width="25" style="27" bestFit="1" customWidth="1"/>
    <col min="17" max="17" width="5.44140625" style="27" bestFit="1" customWidth="1"/>
    <col min="18" max="18" width="20.33203125" style="27" bestFit="1" customWidth="1"/>
    <col min="19" max="19" width="15.6640625" style="27" bestFit="1" customWidth="1"/>
    <col min="20" max="20" width="7.44140625" style="27" bestFit="1" customWidth="1"/>
    <col min="21" max="21" width="7.44140625" style="27" customWidth="1"/>
    <col min="22" max="23" width="11.88671875" style="27" customWidth="1"/>
    <col min="24" max="30" width="9.109375" style="27"/>
    <col min="31" max="31" width="9.109375" style="29"/>
    <col min="32" max="32" width="9.109375" style="130"/>
    <col min="33" max="43" width="9.109375" style="27"/>
    <col min="44" max="44" width="13.88671875" style="27" bestFit="1" customWidth="1"/>
    <col min="45" max="16384" width="9.109375" style="27"/>
  </cols>
  <sheetData>
    <row r="1" spans="1:35" s="22" customFormat="1" ht="102">
      <c r="A1" s="18" t="s">
        <v>864</v>
      </c>
      <c r="B1" s="19" t="s">
        <v>461</v>
      </c>
      <c r="C1" s="19" t="s">
        <v>462</v>
      </c>
      <c r="D1" s="19" t="s">
        <v>480</v>
      </c>
      <c r="E1" s="19" t="s">
        <v>481</v>
      </c>
      <c r="F1" s="19" t="s">
        <v>482</v>
      </c>
      <c r="G1" s="20" t="s">
        <v>465</v>
      </c>
      <c r="H1" s="21" t="s">
        <v>466</v>
      </c>
      <c r="I1" s="21" t="s">
        <v>483</v>
      </c>
      <c r="J1" s="21" t="s">
        <v>680</v>
      </c>
      <c r="K1" s="52" t="s">
        <v>510</v>
      </c>
      <c r="L1" s="210" t="s">
        <v>1059</v>
      </c>
      <c r="M1" s="210" t="s">
        <v>1060</v>
      </c>
      <c r="N1" s="210" t="s">
        <v>1061</v>
      </c>
      <c r="P1" s="194" t="s">
        <v>482</v>
      </c>
      <c r="Q1" s="194" t="s">
        <v>953</v>
      </c>
      <c r="R1" s="194"/>
      <c r="S1" s="194" t="s">
        <v>483</v>
      </c>
      <c r="T1" s="194" t="s">
        <v>953</v>
      </c>
      <c r="U1" s="194"/>
      <c r="V1" s="197" t="s">
        <v>954</v>
      </c>
      <c r="W1" s="197" t="s">
        <v>955</v>
      </c>
      <c r="X1" s="27"/>
      <c r="Y1" s="213" t="s">
        <v>954</v>
      </c>
      <c r="Z1" s="213" t="s">
        <v>955</v>
      </c>
      <c r="AA1" s="214" t="s">
        <v>953</v>
      </c>
      <c r="AB1" s="27"/>
      <c r="AC1" s="27"/>
      <c r="AE1" s="128"/>
      <c r="AF1" s="129"/>
      <c r="AI1" s="131"/>
    </row>
    <row r="2" spans="1:35" ht="14.4">
      <c r="A2" s="23" t="s">
        <v>281</v>
      </c>
      <c r="B2" s="24" t="str">
        <f>IF(A2&gt;0,VLOOKUP(A2,'BASE FEDERAÇÃO'!$B:$M,2,FALSE),"")</f>
        <v>YAMAKAWA</v>
      </c>
      <c r="C2" s="24" t="str">
        <f>IF(A2&gt;0,VLOOKUP(A2,'BASE FEDERAÇÃO'!$B:$M,3,FALSE),"")</f>
        <v>TAKAO</v>
      </c>
      <c r="D2" s="25" t="str">
        <f>IF(A2&gt;0,VLOOKUP(A2,'BASE FEDERAÇÃO'!$B:$M,4,FALSE),"")</f>
        <v>M</v>
      </c>
      <c r="E2" s="25" t="str">
        <f>IF(A2&gt;0,VLOOKUP(A2,'BASE FEDERAÇÃO'!$B:$M,5,FALSE),"")</f>
        <v>11. NCC</v>
      </c>
      <c r="F2" s="24" t="str">
        <f>IFERROR(VLOOKUP(E2,Base!$G:$H,2,0),"")</f>
        <v>NIPPON COUNTRY</v>
      </c>
      <c r="G2" s="26">
        <f>IF(A2&gt;0,VLOOKUP(A2,'BASE FEDERAÇÃO'!$B:$M,6,FALSE),"")</f>
        <v>16818</v>
      </c>
      <c r="H2" s="25">
        <f>IF(A2&gt;0,VLOOKUP(A2,'BASE FEDERAÇÃO'!$B:$M,7,FALSE),"")</f>
        <v>6</v>
      </c>
      <c r="I2" s="25" t="str">
        <f>IF(A2&gt;0,VLOOKUP(A2,'BASE FEDERAÇÃO'!$B:$M,8,FALSE),"")</f>
        <v>A</v>
      </c>
      <c r="J2" s="27" t="str">
        <f>IF(A2="","",VLOOKUP($A2,'BASE FEDERAÇÃO'!$B:$M,9,0))</f>
        <v>SR</v>
      </c>
      <c r="K2" s="27" t="str">
        <f>IF(B2="","",VLOOKUP($A2,'BASE FEDERAÇÃO'!$B:$M,10,0))</f>
        <v/>
      </c>
      <c r="L2" s="211" t="str">
        <f>IFERROR(VLOOKUP(A2,Apuracão!A:A,1,0),"NÃO CONSTA NA APURAÇÃO")</f>
        <v>129</v>
      </c>
      <c r="M2" s="211" t="str">
        <f>IFERROR(VLOOKUP(A2,GRUPOS!C:C,1,0),"SEM GRUPO")</f>
        <v>129</v>
      </c>
      <c r="N2" s="212" t="str">
        <f t="shared" ref="N2:N65" si="0">IF(COUNTIF(A:A,A2)&gt;1,"REPETIDO - CORRIGIR","OK")</f>
        <v>OK</v>
      </c>
      <c r="P2" t="s">
        <v>512</v>
      </c>
      <c r="Q2">
        <f t="shared" ref="Q2:Q12" si="1">COUNTIF($F:$F,P2)</f>
        <v>16</v>
      </c>
      <c r="R2"/>
      <c r="S2" t="s">
        <v>1056</v>
      </c>
      <c r="T2">
        <f>COUNTIF(I:I,"A") + COUNTIF(I:I,"EX")</f>
        <v>76</v>
      </c>
      <c r="U2"/>
      <c r="V2" s="198">
        <v>16</v>
      </c>
      <c r="W2" s="198">
        <v>4</v>
      </c>
      <c r="Y2" s="215">
        <f>+V2*4</f>
        <v>64</v>
      </c>
      <c r="Z2" s="215">
        <f>+W2*3</f>
        <v>12</v>
      </c>
      <c r="AA2" s="215">
        <f>+Y2+Z2</f>
        <v>76</v>
      </c>
      <c r="AB2" s="196">
        <f>+T2-AA2</f>
        <v>0</v>
      </c>
      <c r="AE2" s="32"/>
    </row>
    <row r="3" spans="1:35" ht="14.4">
      <c r="A3" s="23" t="s">
        <v>284</v>
      </c>
      <c r="B3" s="24" t="str">
        <f>IF(A3&gt;0,VLOOKUP(A3,'BASE FEDERAÇÃO'!$B:$M,2,FALSE),"")</f>
        <v>YAMAKAWA</v>
      </c>
      <c r="C3" s="24" t="str">
        <f>IF(A3&gt;0,VLOOKUP(A3,'BASE FEDERAÇÃO'!$B:$M,3,FALSE),"")</f>
        <v>YOCHINOBU</v>
      </c>
      <c r="D3" s="25" t="str">
        <f>IF(A3&gt;0,VLOOKUP(A3,'BASE FEDERAÇÃO'!$B:$M,4,FALSE),"")</f>
        <v>M</v>
      </c>
      <c r="E3" s="25" t="str">
        <f>IF(A3&gt;0,VLOOKUP(A3,'BASE FEDERAÇÃO'!$B:$M,5,FALSE),"")</f>
        <v>11. NCC</v>
      </c>
      <c r="F3" s="24" t="str">
        <f>IFERROR(VLOOKUP(E3,Base!$G:$H,2,0),"")</f>
        <v>NIPPON COUNTRY</v>
      </c>
      <c r="G3" s="26">
        <f>IF(A3&gt;0,VLOOKUP(A3,'BASE FEDERAÇÃO'!$B:$M,6,FALSE),"")</f>
        <v>17962</v>
      </c>
      <c r="H3" s="25">
        <f>IF(A3&gt;0,VLOOKUP(A3,'BASE FEDERAÇÃO'!$B:$M,7,FALSE),"")</f>
        <v>2</v>
      </c>
      <c r="I3" s="25" t="str">
        <f>IF(A3&gt;0,VLOOKUP(A3,'BASE FEDERAÇÃO'!$B:$M,8,FALSE),"")</f>
        <v>EX</v>
      </c>
      <c r="J3" s="27" t="str">
        <f>IF(A3="","",VLOOKUP($A3,'BASE FEDERAÇÃO'!$B:$M,9,0))</f>
        <v>SR</v>
      </c>
      <c r="K3" s="27" t="str">
        <f>IF(B3="","",VLOOKUP($A3,'BASE FEDERAÇÃO'!$B:$M,10,0))</f>
        <v/>
      </c>
      <c r="L3" s="211" t="str">
        <f>IFERROR(VLOOKUP(A3,Apuracão!A:A,1,0),"NÃO CONSTA NA APURAÇÃO")</f>
        <v>170</v>
      </c>
      <c r="M3" s="211" t="str">
        <f>IFERROR(VLOOKUP(A3,GRUPOS!C:C,1,0),"SEM GRUPO")</f>
        <v>170</v>
      </c>
      <c r="N3" s="212" t="str">
        <f t="shared" si="0"/>
        <v>OK</v>
      </c>
      <c r="P3" t="s">
        <v>505</v>
      </c>
      <c r="Q3">
        <f t="shared" si="1"/>
        <v>14</v>
      </c>
      <c r="R3"/>
      <c r="S3" t="s">
        <v>1057</v>
      </c>
      <c r="T3">
        <f>COUNTIF(I:I,"B") + COUNTIF(I:I,"C")</f>
        <v>122</v>
      </c>
      <c r="U3"/>
      <c r="V3" s="198">
        <v>30</v>
      </c>
      <c r="W3" s="198">
        <v>2</v>
      </c>
      <c r="Y3" s="215">
        <f t="shared" ref="Y3" si="2">+V3*4</f>
        <v>120</v>
      </c>
      <c r="Z3" s="215">
        <f t="shared" ref="Z3" si="3">+W3*3</f>
        <v>6</v>
      </c>
      <c r="AA3" s="215">
        <f t="shared" ref="AA3" si="4">+Y3+Z3</f>
        <v>126</v>
      </c>
      <c r="AB3" s="196">
        <f t="shared" ref="AB3" si="5">+T3-AA3</f>
        <v>-4</v>
      </c>
      <c r="AE3" s="32"/>
    </row>
    <row r="4" spans="1:35" ht="14.4">
      <c r="A4" s="23" t="s">
        <v>292</v>
      </c>
      <c r="B4" s="24" t="str">
        <f>IF(A4&gt;0,VLOOKUP(A4,'BASE FEDERAÇÃO'!$B:$M,2,FALSE),"")</f>
        <v>OKADA</v>
      </c>
      <c r="C4" s="24" t="str">
        <f>IF(A4&gt;0,VLOOKUP(A4,'BASE FEDERAÇÃO'!$B:$M,3,FALSE),"")</f>
        <v>OLIMPIO</v>
      </c>
      <c r="D4" s="25" t="str">
        <f>IF(A4&gt;0,VLOOKUP(A4,'BASE FEDERAÇÃO'!$B:$M,4,FALSE),"")</f>
        <v>M</v>
      </c>
      <c r="E4" s="25" t="str">
        <f>IF(A4&gt;0,VLOOKUP(A4,'BASE FEDERAÇÃO'!$B:$M,5,FALSE),"")</f>
        <v>11. NCC</v>
      </c>
      <c r="F4" s="24" t="str">
        <f>IFERROR(VLOOKUP(E4,Base!$G:$H,2,0),"")</f>
        <v>NIPPON COUNTRY</v>
      </c>
      <c r="G4" s="26">
        <f>IF(A4&gt;0,VLOOKUP(A4,'BASE FEDERAÇÃO'!$B:$M,6,FALSE),"")</f>
        <v>19194</v>
      </c>
      <c r="H4" s="25">
        <f>IF(A4&gt;0,VLOOKUP(A4,'BASE FEDERAÇÃO'!$B:$M,7,FALSE),"")</f>
        <v>0</v>
      </c>
      <c r="I4" s="25" t="str">
        <f>IF(A4&gt;0,VLOOKUP(A4,'BASE FEDERAÇÃO'!$B:$M,8,FALSE),"")</f>
        <v>EX</v>
      </c>
      <c r="J4" s="27" t="str">
        <f>IF(A4="","",VLOOKUP($A4,'BASE FEDERAÇÃO'!$B:$M,9,0))</f>
        <v>NSR</v>
      </c>
      <c r="K4" s="27" t="str">
        <f>IF(B4="","",VLOOKUP($A4,'BASE FEDERAÇÃO'!$B:$M,10,0))</f>
        <v/>
      </c>
      <c r="L4" s="211" t="str">
        <f>IFERROR(VLOOKUP(A4,Apuracão!A:A,1,0),"NÃO CONSTA NA APURAÇÃO")</f>
        <v>292</v>
      </c>
      <c r="M4" s="211" t="str">
        <f>IFERROR(VLOOKUP(A4,GRUPOS!C:C,1,0),"SEM GRUPO")</f>
        <v>292</v>
      </c>
      <c r="N4" s="212" t="str">
        <f t="shared" si="0"/>
        <v>OK</v>
      </c>
      <c r="P4" t="s">
        <v>501</v>
      </c>
      <c r="Q4">
        <f t="shared" si="1"/>
        <v>31</v>
      </c>
      <c r="R4"/>
      <c r="S4" s="178" t="s">
        <v>816</v>
      </c>
      <c r="T4" s="178">
        <f>SUM(T2:T3)</f>
        <v>198</v>
      </c>
      <c r="U4" s="178"/>
      <c r="V4" s="199">
        <f>SUM(V2:V3)</f>
        <v>46</v>
      </c>
      <c r="W4" s="199">
        <f>SUM(W2:W3)</f>
        <v>6</v>
      </c>
      <c r="AE4" s="32"/>
    </row>
    <row r="5" spans="1:35" ht="14.4">
      <c r="A5" s="23" t="s">
        <v>298</v>
      </c>
      <c r="B5" s="24" t="str">
        <f>IF(A5&gt;0,VLOOKUP(A5,'BASE FEDERAÇÃO'!$B:$M,2,FALSE),"")</f>
        <v>UTSUNOMIYA</v>
      </c>
      <c r="C5" s="24" t="str">
        <f>IF(A5&gt;0,VLOOKUP(A5,'BASE FEDERAÇÃO'!$B:$M,3,FALSE),"")</f>
        <v>YUKIO</v>
      </c>
      <c r="D5" s="25" t="str">
        <f>IF(A5&gt;0,VLOOKUP(A5,'BASE FEDERAÇÃO'!$B:$M,4,FALSE),"")</f>
        <v>M</v>
      </c>
      <c r="E5" s="25" t="str">
        <f>IF(A5&gt;0,VLOOKUP(A5,'BASE FEDERAÇÃO'!$B:$M,5,FALSE),"")</f>
        <v>11. NCC</v>
      </c>
      <c r="F5" s="24" t="str">
        <f>IFERROR(VLOOKUP(E5,Base!$G:$H,2,0),"")</f>
        <v>NIPPON COUNTRY</v>
      </c>
      <c r="G5" s="26">
        <f>IF(A5&gt;0,VLOOKUP(A5,'BASE FEDERAÇÃO'!$B:$M,6,FALSE),"")</f>
        <v>18980</v>
      </c>
      <c r="H5" s="25">
        <f>IF(A5&gt;0,VLOOKUP(A5,'BASE FEDERAÇÃO'!$B:$M,7,FALSE),"")</f>
        <v>9</v>
      </c>
      <c r="I5" s="25" t="str">
        <f>IF(A5&gt;0,VLOOKUP(A5,'BASE FEDERAÇÃO'!$B:$M,8,FALSE),"")</f>
        <v>B</v>
      </c>
      <c r="J5" s="27" t="str">
        <f>IF(A5="","",VLOOKUP($A5,'BASE FEDERAÇÃO'!$B:$M,9,0))</f>
        <v>SR</v>
      </c>
      <c r="K5" s="27" t="str">
        <f>IF(B5="","",VLOOKUP($A5,'BASE FEDERAÇÃO'!$B:$M,10,0))</f>
        <v/>
      </c>
      <c r="L5" s="211" t="str">
        <f>IFERROR(VLOOKUP(A5,Apuracão!A:A,1,0),"NÃO CONSTA NA APURAÇÃO")</f>
        <v>296</v>
      </c>
      <c r="M5" s="211" t="str">
        <f>IFERROR(VLOOKUP(A5,GRUPOS!C:C,1,0),"SEM GRUPO")</f>
        <v>296</v>
      </c>
      <c r="N5" s="212" t="str">
        <f t="shared" si="0"/>
        <v>OK</v>
      </c>
      <c r="P5" t="s">
        <v>497</v>
      </c>
      <c r="Q5">
        <f t="shared" si="1"/>
        <v>14</v>
      </c>
      <c r="R5"/>
      <c r="S5" s="195" t="s">
        <v>1065</v>
      </c>
      <c r="T5" s="195">
        <f>+T4-Q14</f>
        <v>0</v>
      </c>
      <c r="AE5" s="32"/>
    </row>
    <row r="6" spans="1:35" ht="14.4">
      <c r="A6" s="23" t="s">
        <v>307</v>
      </c>
      <c r="B6" s="24" t="str">
        <f>IF(A6&gt;0,VLOOKUP(A6,'BASE FEDERAÇÃO'!$B:$M,2,FALSE),"")</f>
        <v>SATO</v>
      </c>
      <c r="C6" s="24" t="str">
        <f>IF(A6&gt;0,VLOOKUP(A6,'BASE FEDERAÇÃO'!$B:$M,3,FALSE),"")</f>
        <v>HIROYUKI</v>
      </c>
      <c r="D6" s="25" t="str">
        <f>IF(A6&gt;0,VLOOKUP(A6,'BASE FEDERAÇÃO'!$B:$M,4,FALSE),"")</f>
        <v>M</v>
      </c>
      <c r="E6" s="25" t="str">
        <f>IF(A6&gt;0,VLOOKUP(A6,'BASE FEDERAÇÃO'!$B:$M,5,FALSE),"")</f>
        <v>11. NCC</v>
      </c>
      <c r="F6" s="24" t="str">
        <f>IFERROR(VLOOKUP(E6,Base!$G:$H,2,0),"")</f>
        <v>NIPPON COUNTRY</v>
      </c>
      <c r="G6" s="26">
        <f>IF(A6&gt;0,VLOOKUP(A6,'BASE FEDERAÇÃO'!$B:$M,6,FALSE),"")</f>
        <v>13814</v>
      </c>
      <c r="H6" s="25">
        <f>IF(A6&gt;0,VLOOKUP(A6,'BASE FEDERAÇÃO'!$B:$M,7,FALSE),"")</f>
        <v>9</v>
      </c>
      <c r="I6" s="25" t="str">
        <f>IF(A6&gt;0,VLOOKUP(A6,'BASE FEDERAÇÃO'!$B:$M,8,FALSE),"")</f>
        <v>B</v>
      </c>
      <c r="J6" s="27" t="str">
        <f>IF(A6="","",VLOOKUP($A6,'BASE FEDERAÇÃO'!$B:$M,9,0))</f>
        <v>MR</v>
      </c>
      <c r="K6" s="27" t="str">
        <f>IF(B6="","",VLOOKUP($A6,'BASE FEDERAÇÃO'!$B:$M,10,0))</f>
        <v>X</v>
      </c>
      <c r="L6" s="211" t="str">
        <f>IFERROR(VLOOKUP(A6,Apuracão!A:A,1,0),"NÃO CONSTA NA APURAÇÃO")</f>
        <v>308</v>
      </c>
      <c r="M6" s="211" t="str">
        <f>IFERROR(VLOOKUP(A6,GRUPOS!C:C,1,0),"SEM GRUPO")</f>
        <v>308</v>
      </c>
      <c r="N6" s="212" t="str">
        <f t="shared" si="0"/>
        <v>OK</v>
      </c>
      <c r="P6" t="s">
        <v>503</v>
      </c>
      <c r="Q6">
        <f t="shared" si="1"/>
        <v>6</v>
      </c>
      <c r="R6"/>
      <c r="AE6" s="32"/>
    </row>
    <row r="7" spans="1:35" ht="14.4">
      <c r="A7" s="23" t="s">
        <v>312</v>
      </c>
      <c r="B7" s="24" t="str">
        <f>IF(A7&gt;0,VLOOKUP(A7,'BASE FEDERAÇÃO'!$B:$M,2,FALSE),"")</f>
        <v>WAKABAYASHI</v>
      </c>
      <c r="C7" s="24" t="str">
        <f>IF(A7&gt;0,VLOOKUP(A7,'BASE FEDERAÇÃO'!$B:$M,3,FALSE),"")</f>
        <v>KOITI</v>
      </c>
      <c r="D7" s="25" t="str">
        <f>IF(A7&gt;0,VLOOKUP(A7,'BASE FEDERAÇÃO'!$B:$M,4,FALSE),"")</f>
        <v>M</v>
      </c>
      <c r="E7" s="25" t="str">
        <f>IF(A7&gt;0,VLOOKUP(A7,'BASE FEDERAÇÃO'!$B:$M,5,FALSE),"")</f>
        <v>11. NCC</v>
      </c>
      <c r="F7" s="24" t="str">
        <f>IFERROR(VLOOKUP(E7,Base!$G:$H,2,0),"")</f>
        <v>NIPPON COUNTRY</v>
      </c>
      <c r="G7" s="26">
        <f>IF(A7&gt;0,VLOOKUP(A7,'BASE FEDERAÇÃO'!$B:$M,6,FALSE),"")</f>
        <v>15516</v>
      </c>
      <c r="H7" s="25">
        <f>IF(A7&gt;0,VLOOKUP(A7,'BASE FEDERAÇÃO'!$B:$M,7,FALSE),"")</f>
        <v>5</v>
      </c>
      <c r="I7" s="25" t="str">
        <f>IF(A7&gt;0,VLOOKUP(A7,'BASE FEDERAÇÃO'!$B:$M,8,FALSE),"")</f>
        <v>A</v>
      </c>
      <c r="J7" s="27" t="str">
        <f>IF(A7="","",VLOOKUP($A7,'BASE FEDERAÇÃO'!$B:$M,9,0))</f>
        <v>SR</v>
      </c>
      <c r="K7" s="27" t="str">
        <f>IF(B7="","",VLOOKUP($A7,'BASE FEDERAÇÃO'!$B:$M,10,0))</f>
        <v>X</v>
      </c>
      <c r="L7" s="211" t="str">
        <f>IFERROR(VLOOKUP(A7,Apuracão!A:A,1,0),"NÃO CONSTA NA APURAÇÃO")</f>
        <v>320</v>
      </c>
      <c r="M7" s="211" t="str">
        <f>IFERROR(VLOOKUP(A7,GRUPOS!C:C,1,0),"SEM GRUPO")</f>
        <v>320</v>
      </c>
      <c r="N7" s="212" t="str">
        <f t="shared" si="0"/>
        <v>OK</v>
      </c>
      <c r="P7" s="263" t="s">
        <v>500</v>
      </c>
      <c r="Q7" s="263">
        <f t="shared" si="1"/>
        <v>26</v>
      </c>
      <c r="R7"/>
      <c r="S7"/>
      <c r="T7"/>
      <c r="U7"/>
      <c r="V7" s="178" t="s">
        <v>954</v>
      </c>
      <c r="W7" s="178" t="s">
        <v>955</v>
      </c>
      <c r="X7" s="200" t="s">
        <v>953</v>
      </c>
      <c r="AE7" s="32"/>
    </row>
    <row r="8" spans="1:35" ht="14.4">
      <c r="A8" s="23" t="s">
        <v>318</v>
      </c>
      <c r="B8" s="24" t="str">
        <f>IF(A8&gt;0,VLOOKUP(A8,'BASE FEDERAÇÃO'!$B:$M,2,FALSE),"")</f>
        <v>KITANO</v>
      </c>
      <c r="C8" s="24" t="str">
        <f>IF(A8&gt;0,VLOOKUP(A8,'BASE FEDERAÇÃO'!$B:$M,3,FALSE),"")</f>
        <v>KAZUO</v>
      </c>
      <c r="D8" s="25" t="str">
        <f>IF(A8&gt;0,VLOOKUP(A8,'BASE FEDERAÇÃO'!$B:$M,4,FALSE),"")</f>
        <v>M</v>
      </c>
      <c r="E8" s="25" t="str">
        <f>IF(A8&gt;0,VLOOKUP(A8,'BASE FEDERAÇÃO'!$B:$M,5,FALSE),"")</f>
        <v>11. NCC</v>
      </c>
      <c r="F8" s="24" t="str">
        <f>IFERROR(VLOOKUP(E8,Base!$G:$H,2,0),"")</f>
        <v>NIPPON COUNTRY</v>
      </c>
      <c r="G8" s="26">
        <f>IF(A8&gt;0,VLOOKUP(A8,'BASE FEDERAÇÃO'!$B:$M,6,FALSE),"")</f>
        <v>19890</v>
      </c>
      <c r="H8" s="25">
        <f>IF(A8&gt;0,VLOOKUP(A8,'BASE FEDERAÇÃO'!$B:$M,7,FALSE),"")</f>
        <v>8</v>
      </c>
      <c r="I8" s="25" t="str">
        <f>IF(A8&gt;0,VLOOKUP(A8,'BASE FEDERAÇÃO'!$B:$M,8,FALSE),"")</f>
        <v>B</v>
      </c>
      <c r="J8" s="27" t="str">
        <f>IF(A8="","",VLOOKUP($A8,'BASE FEDERAÇÃO'!$B:$M,9,0))</f>
        <v>NSR</v>
      </c>
      <c r="K8" s="27" t="str">
        <f>IF(B8="","",VLOOKUP($A8,'BASE FEDERAÇÃO'!$B:$M,10,0))</f>
        <v>X</v>
      </c>
      <c r="L8" s="211" t="str">
        <f>IFERROR(VLOOKUP(A8,Apuracão!A:A,1,0),"NÃO CONSTA NA APURAÇÃO")</f>
        <v>335</v>
      </c>
      <c r="M8" s="211" t="str">
        <f>IFERROR(VLOOKUP(A8,GRUPOS!C:C,1,0),"SEM GRUPO")</f>
        <v>335</v>
      </c>
      <c r="N8" s="212" t="str">
        <f t="shared" si="0"/>
        <v>OK</v>
      </c>
      <c r="P8" t="s">
        <v>504</v>
      </c>
      <c r="Q8">
        <f t="shared" si="1"/>
        <v>39</v>
      </c>
      <c r="R8"/>
      <c r="S8"/>
      <c r="T8" s="193"/>
      <c r="U8" s="193" t="s">
        <v>1056</v>
      </c>
      <c r="V8" s="203">
        <f>+V2</f>
        <v>16</v>
      </c>
      <c r="W8" s="203">
        <f>+W2</f>
        <v>4</v>
      </c>
      <c r="X8" s="200">
        <f>+W8+V8</f>
        <v>20</v>
      </c>
      <c r="Y8" s="27">
        <v>20</v>
      </c>
      <c r="Z8" s="27">
        <f>+X8-Y8</f>
        <v>0</v>
      </c>
      <c r="AE8" s="32"/>
    </row>
    <row r="9" spans="1:35" ht="14.4">
      <c r="A9" s="23" t="s">
        <v>562</v>
      </c>
      <c r="B9" s="24" t="str">
        <f>IF(A9&gt;0,VLOOKUP(A9,'BASE FEDERAÇÃO'!$B:$M,2,FALSE),"")</f>
        <v>KOJA</v>
      </c>
      <c r="C9" s="24" t="str">
        <f>IF(A9&gt;0,VLOOKUP(A9,'BASE FEDERAÇÃO'!$B:$M,3,FALSE),"")</f>
        <v>T.EDISON</v>
      </c>
      <c r="D9" s="25" t="str">
        <f>IF(A9&gt;0,VLOOKUP(A9,'BASE FEDERAÇÃO'!$B:$M,4,FALSE),"")</f>
        <v>M</v>
      </c>
      <c r="E9" s="25" t="str">
        <f>IF(A9&gt;0,VLOOKUP(A9,'BASE FEDERAÇÃO'!$B:$M,5,FALSE),"")</f>
        <v>11. NCC</v>
      </c>
      <c r="F9" s="24" t="str">
        <f>IFERROR(VLOOKUP(E9,Base!$G:$H,2,0),"")</f>
        <v>NIPPON COUNTRY</v>
      </c>
      <c r="G9" s="26">
        <f>IF(A9&gt;0,VLOOKUP(A9,'BASE FEDERAÇÃO'!$B:$M,6,FALSE),"")</f>
        <v>17495</v>
      </c>
      <c r="H9" s="25">
        <f>IF(A9&gt;0,VLOOKUP(A9,'BASE FEDERAÇÃO'!$B:$M,7,FALSE),"")</f>
        <v>4</v>
      </c>
      <c r="I9" s="25" t="str">
        <f>IF(A9&gt;0,VLOOKUP(A9,'BASE FEDERAÇÃO'!$B:$M,8,FALSE),"")</f>
        <v>A</v>
      </c>
      <c r="J9" s="27" t="str">
        <f>IF(A9="","",VLOOKUP($A9,'BASE FEDERAÇÃO'!$B:$M,9,0))</f>
        <v>SR</v>
      </c>
      <c r="K9" s="27" t="str">
        <f>IF(B9="","",VLOOKUP($A9,'BASE FEDERAÇÃO'!$B:$M,10,0))</f>
        <v/>
      </c>
      <c r="L9" s="211" t="str">
        <f>IFERROR(VLOOKUP(A9,Apuracão!A:A,1,0),"NÃO CONSTA NA APURAÇÃO")</f>
        <v>366</v>
      </c>
      <c r="M9" s="211" t="str">
        <f>IFERROR(VLOOKUP(A9,GRUPOS!C:C,1,0),"SEM GRUPO")</f>
        <v>366</v>
      </c>
      <c r="N9" s="212" t="str">
        <f t="shared" si="0"/>
        <v>OK</v>
      </c>
      <c r="P9" t="s">
        <v>498</v>
      </c>
      <c r="Q9">
        <f t="shared" si="1"/>
        <v>21</v>
      </c>
      <c r="R9"/>
      <c r="S9"/>
      <c r="T9" s="193"/>
      <c r="U9" s="193" t="s">
        <v>1057</v>
      </c>
      <c r="V9" s="203">
        <f>+V3</f>
        <v>30</v>
      </c>
      <c r="W9" s="203">
        <f>+W3</f>
        <v>2</v>
      </c>
      <c r="X9" s="200">
        <f>+W9+V9</f>
        <v>32</v>
      </c>
      <c r="Y9" s="27">
        <v>32</v>
      </c>
      <c r="Z9" s="27">
        <f>+X9-Y9</f>
        <v>0</v>
      </c>
      <c r="AE9" s="32"/>
    </row>
    <row r="10" spans="1:35" ht="14.4">
      <c r="A10" s="23" t="s">
        <v>320</v>
      </c>
      <c r="B10" s="24" t="str">
        <f>IF(A10&gt;0,VLOOKUP(A10,'BASE FEDERAÇÃO'!$B:$M,2,FALSE),"")</f>
        <v>KOJA</v>
      </c>
      <c r="C10" s="24" t="str">
        <f>IF(A10&gt;0,VLOOKUP(A10,'BASE FEDERAÇÃO'!$B:$M,3,FALSE),"")</f>
        <v>J. JORGE</v>
      </c>
      <c r="D10" s="25" t="str">
        <f>IF(A10&gt;0,VLOOKUP(A10,'BASE FEDERAÇÃO'!$B:$M,4,FALSE),"")</f>
        <v>M</v>
      </c>
      <c r="E10" s="25" t="str">
        <f>IF(A10&gt;0,VLOOKUP(A10,'BASE FEDERAÇÃO'!$B:$M,5,FALSE),"")</f>
        <v>11. NCC</v>
      </c>
      <c r="F10" s="24" t="str">
        <f>IFERROR(VLOOKUP(E10,Base!$G:$H,2,0),"")</f>
        <v>NIPPON COUNTRY</v>
      </c>
      <c r="G10" s="26">
        <f>IF(A10&gt;0,VLOOKUP(A10,'BASE FEDERAÇÃO'!$B:$M,6,FALSE),"")</f>
        <v>16676</v>
      </c>
      <c r="H10" s="25">
        <f>IF(A10&gt;0,VLOOKUP(A10,'BASE FEDERAÇÃO'!$B:$M,7,FALSE),"")</f>
        <v>2</v>
      </c>
      <c r="I10" s="25" t="str">
        <f>IF(A10&gt;0,VLOOKUP(A10,'BASE FEDERAÇÃO'!$B:$M,8,FALSE),"")</f>
        <v>EX</v>
      </c>
      <c r="J10" s="27" t="str">
        <f>IF(A10="","",VLOOKUP($A10,'BASE FEDERAÇÃO'!$B:$M,9,0))</f>
        <v>SR</v>
      </c>
      <c r="K10" s="27" t="str">
        <f>IF(B10="","",VLOOKUP($A10,'BASE FEDERAÇÃO'!$B:$M,10,0))</f>
        <v>X</v>
      </c>
      <c r="L10" s="211" t="str">
        <f>IFERROR(VLOOKUP(A10,Apuracão!A:A,1,0),"NÃO CONSTA NA APURAÇÃO")</f>
        <v>375</v>
      </c>
      <c r="M10" s="211" t="str">
        <f>IFERROR(VLOOKUP(A10,GRUPOS!C:C,1,0),"SEM GRUPO")</f>
        <v>375</v>
      </c>
      <c r="N10" s="212" t="str">
        <f t="shared" si="0"/>
        <v>OK</v>
      </c>
      <c r="P10" t="s">
        <v>502</v>
      </c>
      <c r="Q10">
        <f t="shared" si="1"/>
        <v>10</v>
      </c>
      <c r="R10"/>
      <c r="S10"/>
      <c r="T10" s="201"/>
      <c r="U10" s="202" t="s">
        <v>1058</v>
      </c>
      <c r="V10" s="201">
        <f>SUM(V8:V9)</f>
        <v>46</v>
      </c>
      <c r="W10" s="201">
        <f>SUM(W8:W9)</f>
        <v>6</v>
      </c>
      <c r="X10" s="200"/>
      <c r="AE10" s="32"/>
    </row>
    <row r="11" spans="1:35" ht="14.4">
      <c r="A11" s="23" t="s">
        <v>1143</v>
      </c>
      <c r="B11" s="24" t="str">
        <f>IF(A11&gt;0,VLOOKUP(A11,'BASE FEDERAÇÃO'!$B:$M,2,FALSE),"")</f>
        <v>YOSHINO</v>
      </c>
      <c r="C11" s="24" t="str">
        <f>IF(A11&gt;0,VLOOKUP(A11,'BASE FEDERAÇÃO'!$B:$M,3,FALSE),"")</f>
        <v>GUIDO YOSHIAKI</v>
      </c>
      <c r="D11" s="25" t="str">
        <f>IF(A11&gt;0,VLOOKUP(A11,'BASE FEDERAÇÃO'!$B:$M,4,FALSE),"")</f>
        <v>M</v>
      </c>
      <c r="E11" s="25" t="str">
        <f>IF(A11&gt;0,VLOOKUP(A11,'BASE FEDERAÇÃO'!$B:$M,5,FALSE),"")</f>
        <v>11. NCC</v>
      </c>
      <c r="F11" s="24" t="str">
        <f>IFERROR(VLOOKUP(E11,Base!$G:$H,2,0),"")</f>
        <v>NIPPON COUNTRY</v>
      </c>
      <c r="G11" s="26">
        <f>IF(A11&gt;0,VLOOKUP(A11,'BASE FEDERAÇÃO'!$B:$M,6,FALSE),"")</f>
        <v>21607</v>
      </c>
      <c r="H11" s="25">
        <f>IF(A11&gt;0,VLOOKUP(A11,'BASE FEDERAÇÃO'!$B:$M,7,FALSE),"")</f>
        <v>12</v>
      </c>
      <c r="I11" s="25" t="str">
        <f>IF(A11&gt;0,VLOOKUP(A11,'BASE FEDERAÇÃO'!$B:$M,8,FALSE),"")</f>
        <v>C</v>
      </c>
      <c r="J11" s="27" t="str">
        <f>IF(A11="","",VLOOKUP($A11,'BASE FEDERAÇÃO'!$B:$M,9,0))</f>
        <v>NSR</v>
      </c>
      <c r="K11" s="27" t="e">
        <f>IF(B11="","",VLOOKUP($A11,'BASE FEDERAÇÃO'!$B:$M,10,0))</f>
        <v>#DIV/0!</v>
      </c>
      <c r="L11" s="211" t="str">
        <f>IFERROR(VLOOKUP(A11,Apuracão!A:A,1,0),"NÃO CONSTA NA APURAÇÃO")</f>
        <v>410</v>
      </c>
      <c r="M11" s="211" t="str">
        <f>IFERROR(VLOOKUP(A11,GRUPOS!C:C,1,0),"SEM GRUPO")</f>
        <v>410</v>
      </c>
      <c r="N11" s="212" t="str">
        <f t="shared" si="0"/>
        <v>OK</v>
      </c>
      <c r="P11" t="s">
        <v>508</v>
      </c>
      <c r="Q11">
        <f t="shared" si="1"/>
        <v>14</v>
      </c>
      <c r="R11"/>
      <c r="S11"/>
      <c r="T11"/>
      <c r="U11"/>
      <c r="V11"/>
      <c r="W11"/>
      <c r="AE11" s="32"/>
    </row>
    <row r="12" spans="1:35" ht="14.4">
      <c r="A12" s="23" t="s">
        <v>1146</v>
      </c>
      <c r="B12" s="24" t="str">
        <f>IF(A12&gt;0,VLOOKUP(A12,'BASE FEDERAÇÃO'!$B:$M,2,FALSE),"")</f>
        <v>SATO YOSHINO</v>
      </c>
      <c r="C12" s="24" t="str">
        <f>IF(A12&gt;0,VLOOKUP(A12,'BASE FEDERAÇÃO'!$B:$M,3,FALSE),"")</f>
        <v>MARLI</v>
      </c>
      <c r="D12" s="25" t="str">
        <f>IF(A12&gt;0,VLOOKUP(A12,'BASE FEDERAÇÃO'!$B:$M,4,FALSE),"")</f>
        <v>F</v>
      </c>
      <c r="E12" s="25" t="str">
        <f>IF(A12&gt;0,VLOOKUP(A12,'BASE FEDERAÇÃO'!$B:$M,5,FALSE),"")</f>
        <v>11. NCC</v>
      </c>
      <c r="F12" s="24" t="str">
        <f>IFERROR(VLOOKUP(E12,Base!$G:$H,2,0),"")</f>
        <v>NIPPON COUNTRY</v>
      </c>
      <c r="G12" s="26">
        <f>IF(A12&gt;0,VLOOKUP(A12,'BASE FEDERAÇÃO'!$B:$M,6,FALSE),"")</f>
        <v>22208</v>
      </c>
      <c r="H12" s="25">
        <f>IF(A12&gt;0,VLOOKUP(A12,'BASE FEDERAÇÃO'!$B:$M,7,FALSE),"")</f>
        <v>9</v>
      </c>
      <c r="I12" s="25" t="str">
        <f>IF(A12&gt;0,VLOOKUP(A12,'BASE FEDERAÇÃO'!$B:$M,8,FALSE),"")</f>
        <v>B</v>
      </c>
      <c r="J12" s="27" t="str">
        <f>IF(A12="","",VLOOKUP($A12,'BASE FEDERAÇÃO'!$B:$M,9,0))</f>
        <v>NSR</v>
      </c>
      <c r="K12" s="27" t="e">
        <f>IF(B12="","",VLOOKUP($A12,'BASE FEDERAÇÃO'!$B:$M,10,0))</f>
        <v>#DIV/0!</v>
      </c>
      <c r="L12" s="211" t="str">
        <f>IFERROR(VLOOKUP(A12,Apuracão!A:A,1,0),"NÃO CONSTA NA APURAÇÃO")</f>
        <v>411</v>
      </c>
      <c r="M12" s="211" t="str">
        <f>IFERROR(VLOOKUP(A12,GRUPOS!C:C,1,0),"SEM GRUPO")</f>
        <v>411</v>
      </c>
      <c r="N12" s="212" t="str">
        <f t="shared" si="0"/>
        <v>OK</v>
      </c>
      <c r="P12" t="s">
        <v>506</v>
      </c>
      <c r="Q12">
        <f t="shared" si="1"/>
        <v>7</v>
      </c>
      <c r="R12"/>
      <c r="S12"/>
      <c r="T12"/>
      <c r="U12"/>
      <c r="V12"/>
      <c r="W12"/>
      <c r="AE12" s="32"/>
    </row>
    <row r="13" spans="1:35" ht="14.25" customHeight="1">
      <c r="A13" s="23" t="s">
        <v>131</v>
      </c>
      <c r="B13" s="24" t="str">
        <f>IF(A13&gt;0,VLOOKUP(A13,'BASE FEDERAÇÃO'!$B:$M,2,FALSE),"")</f>
        <v>HORITA</v>
      </c>
      <c r="C13" s="24" t="str">
        <f>IF(A13&gt;0,VLOOKUP(A13,'BASE FEDERAÇÃO'!$B:$M,3,FALSE),"")</f>
        <v>SETSUOMI</v>
      </c>
      <c r="D13" s="25" t="str">
        <f>IF(A13&gt;0,VLOOKUP(A13,'BASE FEDERAÇÃO'!$B:$M,4,FALSE),"")</f>
        <v>M</v>
      </c>
      <c r="E13" s="25" t="str">
        <f>IF(A13&gt;0,VLOOKUP(A13,'BASE FEDERAÇÃO'!$B:$M,5,FALSE),"")</f>
        <v>11. NCC</v>
      </c>
      <c r="F13" s="24" t="str">
        <f>IFERROR(VLOOKUP(E13,Base!$G:$H,2,0),"")</f>
        <v>NIPPON COUNTRY</v>
      </c>
      <c r="G13" s="26">
        <f>IF(A13&gt;0,VLOOKUP(A13,'BASE FEDERAÇÃO'!$B:$M,6,FALSE),"")</f>
        <v>16582</v>
      </c>
      <c r="H13" s="25">
        <f>IF(A13&gt;0,VLOOKUP(A13,'BASE FEDERAÇÃO'!$B:$M,7,FALSE),"")</f>
        <v>4</v>
      </c>
      <c r="I13" s="25" t="str">
        <f>IF(A13&gt;0,VLOOKUP(A13,'BASE FEDERAÇÃO'!$B:$M,8,FALSE),"")</f>
        <v>A</v>
      </c>
      <c r="J13" s="27" t="str">
        <f>IF(A13="","",VLOOKUP($A13,'BASE FEDERAÇÃO'!$B:$M,9,0))</f>
        <v>SR</v>
      </c>
      <c r="K13" s="27" t="str">
        <f>IF(B13="","",VLOOKUP($A13,'BASE FEDERAÇÃO'!$B:$M,10,0))</f>
        <v>X</v>
      </c>
      <c r="L13" s="211" t="str">
        <f>IFERROR(VLOOKUP(A13,Apuracão!A:A,1,0),"NÃO CONSTA NA APURAÇÃO")</f>
        <v>427</v>
      </c>
      <c r="M13" s="211" t="str">
        <f>IFERROR(VLOOKUP(A13,GRUPOS!C:C,1,0),"SEM GRUPO")</f>
        <v>427</v>
      </c>
      <c r="N13" s="212" t="str">
        <f t="shared" si="0"/>
        <v>OK</v>
      </c>
      <c r="P13"/>
      <c r="Q13"/>
      <c r="R13"/>
      <c r="AE13" s="32"/>
    </row>
    <row r="14" spans="1:35" ht="14.4">
      <c r="A14" s="23" t="s">
        <v>605</v>
      </c>
      <c r="B14" s="24" t="str">
        <f>IF(A14&gt;0,VLOOKUP(A14,'BASE FEDERAÇÃO'!$B:$M,2,FALSE),"")</f>
        <v>NAKANO</v>
      </c>
      <c r="C14" s="24" t="str">
        <f>IF(A14&gt;0,VLOOKUP(A14,'BASE FEDERAÇÃO'!$B:$M,3,FALSE),"")</f>
        <v>MARIA LUCIA</v>
      </c>
      <c r="D14" s="25" t="str">
        <f>IF(A14&gt;0,VLOOKUP(A14,'BASE FEDERAÇÃO'!$B:$M,4,FALSE),"")</f>
        <v>F</v>
      </c>
      <c r="E14" s="25" t="str">
        <f>IF(A14&gt;0,VLOOKUP(A14,'BASE FEDERAÇÃO'!$B:$M,5,FALSE),"")</f>
        <v>11. NCC</v>
      </c>
      <c r="F14" s="24" t="str">
        <f>IFERROR(VLOOKUP(E14,Base!$G:$H,2,0),"")</f>
        <v>NIPPON COUNTRY</v>
      </c>
      <c r="G14" s="26">
        <f>IF(A14&gt;0,VLOOKUP(A14,'BASE FEDERAÇÃO'!$B:$M,6,FALSE),"")</f>
        <v>18638</v>
      </c>
      <c r="H14" s="25">
        <f>IF(A14&gt;0,VLOOKUP(A14,'BASE FEDERAÇÃO'!$B:$M,7,FALSE),"")</f>
        <v>6</v>
      </c>
      <c r="I14" s="25" t="str">
        <f>IF(A14&gt;0,VLOOKUP(A14,'BASE FEDERAÇÃO'!$B:$M,8,FALSE),"")</f>
        <v>A</v>
      </c>
      <c r="J14" s="27" t="str">
        <f>IF(A14="","",VLOOKUP($A14,'BASE FEDERAÇÃO'!$B:$M,9,0))</f>
        <v>SR</v>
      </c>
      <c r="K14" s="27" t="str">
        <f>IF(B14="","",VLOOKUP($A14,'BASE FEDERAÇÃO'!$B:$M,10,0))</f>
        <v/>
      </c>
      <c r="L14" s="211" t="str">
        <f>IFERROR(VLOOKUP(A14,Apuracão!A:A,1,0),"NÃO CONSTA NA APURAÇÃO")</f>
        <v>472</v>
      </c>
      <c r="M14" s="211" t="str">
        <f>IFERROR(VLOOKUP(A14,GRUPOS!C:C,1,0),"SEM GRUPO")</f>
        <v>472</v>
      </c>
      <c r="N14" s="212" t="str">
        <f t="shared" si="0"/>
        <v>OK</v>
      </c>
      <c r="P14" s="178" t="s">
        <v>816</v>
      </c>
      <c r="Q14" s="178">
        <f>SUM(Q2:Q12)</f>
        <v>198</v>
      </c>
      <c r="R14"/>
      <c r="AE14" s="32"/>
    </row>
    <row r="15" spans="1:35" ht="14.4">
      <c r="A15" s="23" t="s">
        <v>606</v>
      </c>
      <c r="B15" s="24" t="str">
        <f>IF(A15&gt;0,VLOOKUP(A15,'BASE FEDERAÇÃO'!$B:$M,2,FALSE),"")</f>
        <v>NAKANO</v>
      </c>
      <c r="C15" s="24" t="str">
        <f>IF(A15&gt;0,VLOOKUP(A15,'BASE FEDERAÇÃO'!$B:$M,3,FALSE),"")</f>
        <v>RUBENS SHOZI</v>
      </c>
      <c r="D15" s="25" t="str">
        <f>IF(A15&gt;0,VLOOKUP(A15,'BASE FEDERAÇÃO'!$B:$M,4,FALSE),"")</f>
        <v>M</v>
      </c>
      <c r="E15" s="25" t="str">
        <f>IF(A15&gt;0,VLOOKUP(A15,'BASE FEDERAÇÃO'!$B:$M,5,FALSE),"")</f>
        <v>11. NCC</v>
      </c>
      <c r="F15" s="24" t="str">
        <f>IFERROR(VLOOKUP(E15,Base!$G:$H,2,0),"")</f>
        <v>NIPPON COUNTRY</v>
      </c>
      <c r="G15" s="26">
        <f>IF(A15&gt;0,VLOOKUP(A15,'BASE FEDERAÇÃO'!$B:$M,6,FALSE),"")</f>
        <v>17547</v>
      </c>
      <c r="H15" s="25">
        <f>IF(A15&gt;0,VLOOKUP(A15,'BASE FEDERAÇÃO'!$B:$M,7,FALSE),"")</f>
        <v>6</v>
      </c>
      <c r="I15" s="25" t="str">
        <f>IF(A15&gt;0,VLOOKUP(A15,'BASE FEDERAÇÃO'!$B:$M,8,FALSE),"")</f>
        <v>A</v>
      </c>
      <c r="J15" s="27" t="str">
        <f>IF(A15="","",VLOOKUP($A15,'BASE FEDERAÇÃO'!$B:$M,9,0))</f>
        <v>SR</v>
      </c>
      <c r="K15" s="27" t="str">
        <f>IF(B15="","",VLOOKUP($A15,'BASE FEDERAÇÃO'!$B:$M,10,0))</f>
        <v>X</v>
      </c>
      <c r="L15" s="211" t="str">
        <f>IFERROR(VLOOKUP(A15,Apuracão!A:A,1,0),"NÃO CONSTA NA APURAÇÃO")</f>
        <v>473</v>
      </c>
      <c r="M15" s="211" t="str">
        <f>IFERROR(VLOOKUP(A15,GRUPOS!C:C,1,0),"SEM GRUPO")</f>
        <v>473</v>
      </c>
      <c r="N15" s="212" t="str">
        <f t="shared" si="0"/>
        <v>OK</v>
      </c>
      <c r="P15" s="195" t="s">
        <v>1066</v>
      </c>
      <c r="Q15" s="216">
        <f>COUNTA(A2:A1048576)-Q14</f>
        <v>0</v>
      </c>
      <c r="AE15" s="32"/>
    </row>
    <row r="16" spans="1:35" ht="14.4">
      <c r="A16" s="23" t="s">
        <v>624</v>
      </c>
      <c r="B16" s="24" t="str">
        <f>IF(A16&gt;0,VLOOKUP(A16,'BASE FEDERAÇÃO'!$B:$M,2,FALSE),"")</f>
        <v>HIGUCHI</v>
      </c>
      <c r="C16" s="24" t="str">
        <f>IF(A16&gt;0,VLOOKUP(A16,'BASE FEDERAÇÃO'!$B:$M,3,FALSE),"")</f>
        <v>ARTUR KEN</v>
      </c>
      <c r="D16" s="25" t="str">
        <f>IF(A16&gt;0,VLOOKUP(A16,'BASE FEDERAÇÃO'!$B:$M,4,FALSE),"")</f>
        <v>M</v>
      </c>
      <c r="E16" s="25" t="str">
        <f>IF(A16&gt;0,VLOOKUP(A16,'BASE FEDERAÇÃO'!$B:$M,5,FALSE),"")</f>
        <v>11. NCC</v>
      </c>
      <c r="F16" s="24" t="str">
        <f>IFERROR(VLOOKUP(E16,Base!$G:$H,2,0),"")</f>
        <v>NIPPON COUNTRY</v>
      </c>
      <c r="G16" s="26">
        <f>IF(A16&gt;0,VLOOKUP(A16,'BASE FEDERAÇÃO'!$B:$M,6,FALSE),"")</f>
        <v>19959</v>
      </c>
      <c r="H16" s="25">
        <f>IF(A16&gt;0,VLOOKUP(A16,'BASE FEDERAÇÃO'!$B:$M,7,FALSE),"")</f>
        <v>3</v>
      </c>
      <c r="I16" s="25" t="str">
        <f>IF(A16&gt;0,VLOOKUP(A16,'BASE FEDERAÇÃO'!$B:$M,8,FALSE),"")</f>
        <v>EX</v>
      </c>
      <c r="J16" s="27" t="str">
        <f>IF(A16="","",VLOOKUP($A16,'BASE FEDERAÇÃO'!$B:$M,9,0))</f>
        <v>NSR</v>
      </c>
      <c r="K16" s="27" t="str">
        <f>IF(B16="","",VLOOKUP($A16,'BASE FEDERAÇÃO'!$B:$M,10,0))</f>
        <v>X</v>
      </c>
      <c r="L16" s="211" t="str">
        <f>IFERROR(VLOOKUP(A16,Apuracão!A:A,1,0),"NÃO CONSTA NA APURAÇÃO")</f>
        <v>478</v>
      </c>
      <c r="M16" s="211" t="str">
        <f>IFERROR(VLOOKUP(A16,GRUPOS!C:C,1,0),"SEM GRUPO")</f>
        <v>478</v>
      </c>
      <c r="N16" s="212" t="str">
        <f t="shared" si="0"/>
        <v>OK</v>
      </c>
      <c r="AE16" s="32"/>
    </row>
    <row r="17" spans="1:31" ht="14.4">
      <c r="A17" s="23" t="s">
        <v>627</v>
      </c>
      <c r="B17" s="24" t="str">
        <f>IF(A17&gt;0,VLOOKUP(A17,'BASE FEDERAÇÃO'!$B:$M,2,FALSE),"")</f>
        <v>SATO</v>
      </c>
      <c r="C17" s="24" t="str">
        <f>IF(A17&gt;0,VLOOKUP(A17,'BASE FEDERAÇÃO'!$B:$M,3,FALSE),"")</f>
        <v>EDSON ATUSHI</v>
      </c>
      <c r="D17" s="25" t="str">
        <f>IF(A17&gt;0,VLOOKUP(A17,'BASE FEDERAÇÃO'!$B:$M,4,FALSE),"")</f>
        <v>M</v>
      </c>
      <c r="E17" s="25" t="str">
        <f>IF(A17&gt;0,VLOOKUP(A17,'BASE FEDERAÇÃO'!$B:$M,5,FALSE),"")</f>
        <v>11. NCC</v>
      </c>
      <c r="F17" s="24" t="str">
        <f>IFERROR(VLOOKUP(E17,Base!$G:$H,2,0),"")</f>
        <v>NIPPON COUNTRY</v>
      </c>
      <c r="G17" s="26">
        <f>IF(A17&gt;0,VLOOKUP(A17,'BASE FEDERAÇÃO'!$B:$M,6,FALSE),"")</f>
        <v>15912</v>
      </c>
      <c r="H17" s="25">
        <f>IF(A17&gt;0,VLOOKUP(A17,'BASE FEDERAÇÃO'!$B:$M,7,FALSE),"")</f>
        <v>12</v>
      </c>
      <c r="I17" s="25" t="str">
        <f>IF(A17&gt;0,VLOOKUP(A17,'BASE FEDERAÇÃO'!$B:$M,8,FALSE),"")</f>
        <v>C</v>
      </c>
      <c r="J17" s="27" t="str">
        <f>IF(A17="","",VLOOKUP($A17,'BASE FEDERAÇÃO'!$B:$M,9,0))</f>
        <v>SR</v>
      </c>
      <c r="K17" s="27" t="str">
        <f>IF(B17="","",VLOOKUP($A17,'BASE FEDERAÇÃO'!$B:$M,10,0))</f>
        <v>X</v>
      </c>
      <c r="L17" s="211" t="str">
        <f>IFERROR(VLOOKUP(A17,Apuracão!A:A,1,0),"NÃO CONSTA NA APURAÇÃO")</f>
        <v>479</v>
      </c>
      <c r="M17" s="211" t="str">
        <f>IFERROR(VLOOKUP(A17,GRUPOS!C:C,1,0),"SEM GRUPO")</f>
        <v>479</v>
      </c>
      <c r="N17" s="212" t="str">
        <f t="shared" si="0"/>
        <v>OK</v>
      </c>
      <c r="AE17" s="32"/>
    </row>
    <row r="18" spans="1:31" ht="14.4">
      <c r="A18" s="23" t="s">
        <v>629</v>
      </c>
      <c r="B18" s="24" t="str">
        <f>IF(A18&gt;0,VLOOKUP(A18,'BASE FEDERAÇÃO'!$B:$M,2,FALSE),"")</f>
        <v>SIGAKI HIGUCHI</v>
      </c>
      <c r="C18" s="24" t="str">
        <f>IF(A18&gt;0,VLOOKUP(A18,'BASE FEDERAÇÃO'!$B:$M,3,FALSE),"")</f>
        <v>LOURDES YASSUKO</v>
      </c>
      <c r="D18" s="25" t="str">
        <f>IF(A18&gt;0,VLOOKUP(A18,'BASE FEDERAÇÃO'!$B:$M,4,FALSE),"")</f>
        <v>F</v>
      </c>
      <c r="E18" s="25" t="str">
        <f>IF(A18&gt;0,VLOOKUP(A18,'BASE FEDERAÇÃO'!$B:$M,5,FALSE),"")</f>
        <v>11. NCC</v>
      </c>
      <c r="F18" s="24" t="str">
        <f>IFERROR(VLOOKUP(E18,Base!$G:$H,2,0),"")</f>
        <v>NIPPON COUNTRY</v>
      </c>
      <c r="G18" s="26">
        <f>IF(A18&gt;0,VLOOKUP(A18,'BASE FEDERAÇÃO'!$B:$M,6,FALSE),"")</f>
        <v>20585</v>
      </c>
      <c r="H18" s="25">
        <f>IF(A18&gt;0,VLOOKUP(A18,'BASE FEDERAÇÃO'!$B:$M,7,FALSE),"")</f>
        <v>6</v>
      </c>
      <c r="I18" s="25" t="str">
        <f>IF(A18&gt;0,VLOOKUP(A18,'BASE FEDERAÇÃO'!$B:$M,8,FALSE),"")</f>
        <v>A</v>
      </c>
      <c r="J18" s="27" t="str">
        <f>IF(A18="","",VLOOKUP($A18,'BASE FEDERAÇÃO'!$B:$M,9,0))</f>
        <v>NSR</v>
      </c>
      <c r="K18" s="27" t="str">
        <f>IF(B18="","",VLOOKUP($A18,'BASE FEDERAÇÃO'!$B:$M,10,0))</f>
        <v>X</v>
      </c>
      <c r="L18" s="211" t="str">
        <f>IFERROR(VLOOKUP(A18,Apuracão!A:A,1,0),"NÃO CONSTA NA APURAÇÃO")</f>
        <v>480</v>
      </c>
      <c r="M18" s="211" t="str">
        <f>IFERROR(VLOOKUP(A18,GRUPOS!C:C,1,0),"SEM GRUPO")</f>
        <v>480</v>
      </c>
      <c r="N18" s="212" t="str">
        <f t="shared" si="0"/>
        <v>OK</v>
      </c>
      <c r="AE18" s="32"/>
    </row>
    <row r="19" spans="1:31" ht="14.4">
      <c r="A19" s="23" t="s">
        <v>368</v>
      </c>
      <c r="B19" s="24" t="str">
        <f>IF(A19&gt;0,VLOOKUP(A19,'BASE FEDERAÇÃO'!$B:$M,2,FALSE),"")</f>
        <v>KIYOHARA</v>
      </c>
      <c r="C19" s="24" t="str">
        <f>IF(A19&gt;0,VLOOKUP(A19,'BASE FEDERAÇÃO'!$B:$M,3,FALSE),"")</f>
        <v>IKUO</v>
      </c>
      <c r="D19" s="25" t="str">
        <f>IF(A19&gt;0,VLOOKUP(A19,'BASE FEDERAÇÃO'!$B:$M,4,FALSE),"")</f>
        <v>M</v>
      </c>
      <c r="E19" s="25" t="str">
        <f>IF(A19&gt;0,VLOOKUP(A19,'BASE FEDERAÇÃO'!$B:$M,5,FALSE),"")</f>
        <v>11. NCC</v>
      </c>
      <c r="F19" s="24" t="str">
        <f>IFERROR(VLOOKUP(E19,Base!$G:$H,2,0),"")</f>
        <v>NIPPON COUNTRY</v>
      </c>
      <c r="G19" s="26">
        <f>IF(A19&gt;0,VLOOKUP(A19,'BASE FEDERAÇÃO'!$B:$M,6,FALSE),"")</f>
        <v>14496</v>
      </c>
      <c r="H19" s="25">
        <f>IF(A19&gt;0,VLOOKUP(A19,'BASE FEDERAÇÃO'!$B:$M,7,FALSE),"")</f>
        <v>9</v>
      </c>
      <c r="I19" s="25" t="str">
        <f>IF(A19&gt;0,VLOOKUP(A19,'BASE FEDERAÇÃO'!$B:$M,8,FALSE),"")</f>
        <v>B</v>
      </c>
      <c r="J19" s="27" t="str">
        <f>IF(A19="","",VLOOKUP($A19,'BASE FEDERAÇÃO'!$B:$M,9,0))</f>
        <v>MR</v>
      </c>
      <c r="K19" s="27" t="str">
        <f>IF(B19="","",VLOOKUP($A19,'BASE FEDERAÇÃO'!$B:$M,10,0))</f>
        <v/>
      </c>
      <c r="L19" s="211" t="str">
        <f>IFERROR(VLOOKUP(A19,Apuracão!A:A,1,0),"NÃO CONSTA NA APURAÇÃO")</f>
        <v>506</v>
      </c>
      <c r="M19" s="211" t="str">
        <f>IFERROR(VLOOKUP(A19,GRUPOS!C:C,1,0),"SEM GRUPO")</f>
        <v>506</v>
      </c>
      <c r="N19" s="212" t="str">
        <f t="shared" si="0"/>
        <v>OK</v>
      </c>
      <c r="AE19" s="32"/>
    </row>
    <row r="20" spans="1:31" ht="14.4">
      <c r="A20" s="23" t="s">
        <v>424</v>
      </c>
      <c r="B20" s="24" t="str">
        <f>IF(A20&gt;0,VLOOKUP(A20,'BASE FEDERAÇÃO'!$B:$M,2,FALSE),"")</f>
        <v>NICIHOKA</v>
      </c>
      <c r="C20" s="24" t="str">
        <f>IF(A20&gt;0,VLOOKUP(A20,'BASE FEDERAÇÃO'!$B:$M,3,FALSE),"")</f>
        <v>LUCIA MIEKO</v>
      </c>
      <c r="D20" s="25" t="str">
        <f>IF(A20&gt;0,VLOOKUP(A20,'BASE FEDERAÇÃO'!$B:$M,4,FALSE),"")</f>
        <v>F</v>
      </c>
      <c r="E20" s="25" t="str">
        <f>IF(A20&gt;0,VLOOKUP(A20,'BASE FEDERAÇÃO'!$B:$M,5,FALSE),"")</f>
        <v>11. NCC</v>
      </c>
      <c r="F20" s="24" t="str">
        <f>IFERROR(VLOOKUP(E20,Base!$G:$H,2,0),"")</f>
        <v>NIPPON COUNTRY</v>
      </c>
      <c r="G20" s="26">
        <f>IF(A20&gt;0,VLOOKUP(A20,'BASE FEDERAÇÃO'!$B:$M,6,FALSE),"")</f>
        <v>21429</v>
      </c>
      <c r="H20" s="25">
        <f>IF(A20&gt;0,VLOOKUP(A20,'BASE FEDERAÇÃO'!$B:$M,7,FALSE),"")</f>
        <v>9</v>
      </c>
      <c r="I20" s="25" t="str">
        <f>IF(A20&gt;0,VLOOKUP(A20,'BASE FEDERAÇÃO'!$B:$M,8,FALSE),"")</f>
        <v>B</v>
      </c>
      <c r="J20" s="27" t="str">
        <f>IF(A20="","",VLOOKUP($A20,'BASE FEDERAÇÃO'!$B:$M,9,0))</f>
        <v>NSR</v>
      </c>
      <c r="K20" s="27" t="str">
        <f>IF(B20="","",VLOOKUP($A20,'BASE FEDERAÇÃO'!$B:$M,10,0))</f>
        <v>X</v>
      </c>
      <c r="L20" s="211" t="str">
        <f>IFERROR(VLOOKUP(A20,Apuracão!A:A,1,0),"NÃO CONSTA NA APURAÇÃO")</f>
        <v>539</v>
      </c>
      <c r="M20" s="211" t="str">
        <f>IFERROR(VLOOKUP(A20,GRUPOS!C:C,1,0),"SEM GRUPO")</f>
        <v>539</v>
      </c>
      <c r="N20" s="212" t="str">
        <f t="shared" si="0"/>
        <v>OK</v>
      </c>
      <c r="AE20" s="32"/>
    </row>
    <row r="21" spans="1:31" ht="14.4">
      <c r="A21" s="23" t="s">
        <v>439</v>
      </c>
      <c r="B21" s="24" t="str">
        <f>IF(A21&gt;0,VLOOKUP(A21,'BASE FEDERAÇÃO'!$B:$M,2,FALSE),"")</f>
        <v>RIBEIRO DE SOUZA</v>
      </c>
      <c r="C21" s="24" t="str">
        <f>IF(A21&gt;0,VLOOKUP(A21,'BASE FEDERAÇÃO'!$B:$M,3,FALSE),"")</f>
        <v>TANIA DE FATIMA</v>
      </c>
      <c r="D21" s="25" t="str">
        <f>IF(A21&gt;0,VLOOKUP(A21,'BASE FEDERAÇÃO'!$B:$M,4,FALSE),"")</f>
        <v>F</v>
      </c>
      <c r="E21" s="25" t="str">
        <f>IF(A21&gt;0,VLOOKUP(A21,'BASE FEDERAÇÃO'!$B:$M,5,FALSE),"")</f>
        <v>11. NCC</v>
      </c>
      <c r="F21" s="24" t="str">
        <f>IFERROR(VLOOKUP(E21,Base!$G:$H,2,0),"")</f>
        <v>NIPPON COUNTRY</v>
      </c>
      <c r="G21" s="26">
        <f>IF(A21&gt;0,VLOOKUP(A21,'BASE FEDERAÇÃO'!$B:$M,6,FALSE),"")</f>
        <v>23251</v>
      </c>
      <c r="H21" s="25">
        <f>IF(A21&gt;0,VLOOKUP(A21,'BASE FEDERAÇÃO'!$B:$M,7,FALSE),"")</f>
        <v>3</v>
      </c>
      <c r="I21" s="25" t="str">
        <f>IF(A21&gt;0,VLOOKUP(A21,'BASE FEDERAÇÃO'!$B:$M,8,FALSE),"")</f>
        <v>EX</v>
      </c>
      <c r="J21" s="27" t="str">
        <f>IF(A21="","",VLOOKUP($A21,'BASE FEDERAÇÃO'!$B:$M,9,0))</f>
        <v>NSR</v>
      </c>
      <c r="K21" s="27" t="str">
        <f>IF(B21="","",VLOOKUP($A21,'BASE FEDERAÇÃO'!$B:$M,10,0))</f>
        <v>X</v>
      </c>
      <c r="L21" s="211" t="str">
        <f>IFERROR(VLOOKUP(A21,Apuracão!A:A,1,0),"NÃO CONSTA NA APURAÇÃO")</f>
        <v>637</v>
      </c>
      <c r="M21" s="211" t="str">
        <f>IFERROR(VLOOKUP(A21,GRUPOS!C:C,1,0),"SEM GRUPO")</f>
        <v>637</v>
      </c>
      <c r="N21" s="212" t="str">
        <f t="shared" si="0"/>
        <v>OK</v>
      </c>
      <c r="AE21" s="32"/>
    </row>
    <row r="22" spans="1:31" ht="14.4">
      <c r="A22" s="23" t="s">
        <v>441</v>
      </c>
      <c r="B22" s="24" t="str">
        <f>IF(A22&gt;0,VLOOKUP(A22,'BASE FEDERAÇÃO'!$B:$M,2,FALSE),"")</f>
        <v>MORISHITA</v>
      </c>
      <c r="C22" s="24" t="str">
        <f>IF(A22&gt;0,VLOOKUP(A22,'BASE FEDERAÇÃO'!$B:$M,3,FALSE),"")</f>
        <v>MASAHARU</v>
      </c>
      <c r="D22" s="25" t="str">
        <f>IF(A22&gt;0,VLOOKUP(A22,'BASE FEDERAÇÃO'!$B:$M,4,FALSE),"")</f>
        <v>M</v>
      </c>
      <c r="E22" s="25" t="str">
        <f>IF(A22&gt;0,VLOOKUP(A22,'BASE FEDERAÇÃO'!$B:$M,5,FALSE),"")</f>
        <v>11. NCC</v>
      </c>
      <c r="F22" s="24" t="str">
        <f>IFERROR(VLOOKUP(E22,Base!$G:$H,2,0),"")</f>
        <v>NIPPON COUNTRY</v>
      </c>
      <c r="G22" s="26">
        <f>IF(A22&gt;0,VLOOKUP(A22,'BASE FEDERAÇÃO'!$B:$M,6,FALSE),"")</f>
        <v>17774</v>
      </c>
      <c r="H22" s="25">
        <f>IF(A22&gt;0,VLOOKUP(A22,'BASE FEDERAÇÃO'!$B:$M,7,FALSE),"")</f>
        <v>3</v>
      </c>
      <c r="I22" s="25" t="str">
        <f>IF(A22&gt;0,VLOOKUP(A22,'BASE FEDERAÇÃO'!$B:$M,8,FALSE),"")</f>
        <v>EX</v>
      </c>
      <c r="J22" s="27" t="str">
        <f>IF(A22="","",VLOOKUP($A22,'BASE FEDERAÇÃO'!$B:$M,9,0))</f>
        <v>SR</v>
      </c>
      <c r="K22" s="27" t="str">
        <f>IF(B22="","",VLOOKUP($A22,'BASE FEDERAÇÃO'!$B:$M,10,0))</f>
        <v>X</v>
      </c>
      <c r="L22" s="211" t="str">
        <f>IFERROR(VLOOKUP(A22,Apuracão!A:A,1,0),"NÃO CONSTA NA APURAÇÃO")</f>
        <v>656</v>
      </c>
      <c r="M22" s="211" t="str">
        <f>IFERROR(VLOOKUP(A22,GRUPOS!C:C,1,0),"SEM GRUPO")</f>
        <v>656</v>
      </c>
      <c r="N22" s="212" t="str">
        <f t="shared" si="0"/>
        <v>OK</v>
      </c>
      <c r="AE22" s="32"/>
    </row>
    <row r="23" spans="1:31" ht="14.4">
      <c r="A23" s="23" t="s">
        <v>535</v>
      </c>
      <c r="B23" s="24" t="str">
        <f>IF(A23&gt;0,VLOOKUP(A23,'BASE FEDERAÇÃO'!$B:$M,2,FALSE),"")</f>
        <v>KANASHIRO</v>
      </c>
      <c r="C23" s="24" t="str">
        <f>IF(A23&gt;0,VLOOKUP(A23,'BASE FEDERAÇÃO'!$B:$M,3,FALSE),"")</f>
        <v>TERUMI APARECIDO</v>
      </c>
      <c r="D23" s="25" t="str">
        <f>IF(A23&gt;0,VLOOKUP(A23,'BASE FEDERAÇÃO'!$B:$M,4,FALSE),"")</f>
        <v>M</v>
      </c>
      <c r="E23" s="25" t="str">
        <f>IF(A23&gt;0,VLOOKUP(A23,'BASE FEDERAÇÃO'!$B:$M,5,FALSE),"")</f>
        <v>11. NCC</v>
      </c>
      <c r="F23" s="24" t="str">
        <f>IFERROR(VLOOKUP(E23,Base!$G:$H,2,0),"")</f>
        <v>NIPPON COUNTRY</v>
      </c>
      <c r="G23" s="26">
        <f>IF(A23&gt;0,VLOOKUP(A23,'BASE FEDERAÇÃO'!$B:$M,6,FALSE),"")</f>
        <v>19681</v>
      </c>
      <c r="H23" s="25">
        <f>IF(A23&gt;0,VLOOKUP(A23,'BASE FEDERAÇÃO'!$B:$M,7,FALSE),"")</f>
        <v>4</v>
      </c>
      <c r="I23" s="25" t="str">
        <f>IF(A23&gt;0,VLOOKUP(A23,'BASE FEDERAÇÃO'!$B:$M,8,FALSE),"")</f>
        <v>A</v>
      </c>
      <c r="J23" s="27" t="str">
        <f>IF(A23="","",VLOOKUP($A23,'BASE FEDERAÇÃO'!$B:$M,9,0))</f>
        <v>NSR</v>
      </c>
      <c r="K23" s="27" t="str">
        <f>IF(B23="","",VLOOKUP($A23,'BASE FEDERAÇÃO'!$B:$M,10,0))</f>
        <v>X</v>
      </c>
      <c r="L23" s="211" t="str">
        <f>IFERROR(VLOOKUP(A23,Apuracão!A:A,1,0),"NÃO CONSTA NA APURAÇÃO")</f>
        <v>677</v>
      </c>
      <c r="M23" s="211" t="str">
        <f>IFERROR(VLOOKUP(A23,GRUPOS!C:C,1,0),"SEM GRUPO")</f>
        <v>677</v>
      </c>
      <c r="N23" s="212" t="str">
        <f t="shared" si="0"/>
        <v>OK</v>
      </c>
      <c r="AE23" s="32"/>
    </row>
    <row r="24" spans="1:31" ht="14.4">
      <c r="A24" s="23" t="s">
        <v>333</v>
      </c>
      <c r="B24" s="24" t="str">
        <f>IF(A24&gt;0,VLOOKUP(A24,'BASE FEDERAÇÃO'!$B:$M,2,FALSE),"")</f>
        <v>AZEVEDO</v>
      </c>
      <c r="C24" s="24" t="str">
        <f>IF(A24&gt;0,VLOOKUP(A24,'BASE FEDERAÇÃO'!$B:$M,3,FALSE),"")</f>
        <v>IDELSON</v>
      </c>
      <c r="D24" s="25" t="str">
        <f>IF(A24&gt;0,VLOOKUP(A24,'BASE FEDERAÇÃO'!$B:$M,4,FALSE),"")</f>
        <v>M</v>
      </c>
      <c r="E24" s="25" t="str">
        <f>IF(A24&gt;0,VLOOKUP(A24,'BASE FEDERAÇÃO'!$B:$M,5,FALSE),"")</f>
        <v>11. NCC</v>
      </c>
      <c r="F24" s="24" t="str">
        <f>IFERROR(VLOOKUP(E24,Base!$G:$H,2,0),"")</f>
        <v>NIPPON COUNTRY</v>
      </c>
      <c r="G24" s="26">
        <f>IF(A24&gt;0,VLOOKUP(A24,'BASE FEDERAÇÃO'!$B:$M,6,FALSE),"")</f>
        <v>16509</v>
      </c>
      <c r="H24" s="25">
        <f>IF(A24&gt;0,VLOOKUP(A24,'BASE FEDERAÇÃO'!$B:$M,7,FALSE),"")</f>
        <v>8</v>
      </c>
      <c r="I24" s="25" t="str">
        <f>IF(A24&gt;0,VLOOKUP(A24,'BASE FEDERAÇÃO'!$B:$M,8,FALSE),"")</f>
        <v>B</v>
      </c>
      <c r="J24" s="27" t="str">
        <f>IF(A24="","",VLOOKUP($A24,'BASE FEDERAÇÃO'!$B:$M,9,0))</f>
        <v>SR</v>
      </c>
      <c r="K24" s="27" t="str">
        <f>IF(B24="","",VLOOKUP($A24,'BASE FEDERAÇÃO'!$B:$M,10,0))</f>
        <v>X</v>
      </c>
      <c r="L24" s="211" t="str">
        <f>IFERROR(VLOOKUP(A24,Apuracão!A:A,1,0),"NÃO CONSTA NA APURAÇÃO")</f>
        <v>719</v>
      </c>
      <c r="M24" s="211" t="str">
        <f>IFERROR(VLOOKUP(A24,GRUPOS!C:C,1,0),"SEM GRUPO")</f>
        <v>719</v>
      </c>
      <c r="N24" s="212" t="str">
        <f t="shared" si="0"/>
        <v>OK</v>
      </c>
      <c r="AE24" s="32"/>
    </row>
    <row r="25" spans="1:31" ht="14.4">
      <c r="A25" s="23" t="s">
        <v>336</v>
      </c>
      <c r="B25" s="24" t="str">
        <f>IF(A25&gt;0,VLOOKUP(A25,'BASE FEDERAÇÃO'!$B:$M,2,FALSE),"")</f>
        <v>WATANABE</v>
      </c>
      <c r="C25" s="24" t="str">
        <f>IF(A25&gt;0,VLOOKUP(A25,'BASE FEDERAÇÃO'!$B:$M,3,FALSE),"")</f>
        <v>EMILIA</v>
      </c>
      <c r="D25" s="25" t="str">
        <f>IF(A25&gt;0,VLOOKUP(A25,'BASE FEDERAÇÃO'!$B:$M,4,FALSE),"")</f>
        <v>F</v>
      </c>
      <c r="E25" s="25" t="str">
        <f>IF(A25&gt;0,VLOOKUP(A25,'BASE FEDERAÇÃO'!$B:$M,5,FALSE),"")</f>
        <v>11. NCC</v>
      </c>
      <c r="F25" s="24" t="str">
        <f>IFERROR(VLOOKUP(E25,Base!$G:$H,2,0),"")</f>
        <v>NIPPON COUNTRY</v>
      </c>
      <c r="G25" s="26">
        <f>IF(A25&gt;0,VLOOKUP(A25,'BASE FEDERAÇÃO'!$B:$M,6,FALSE),"")</f>
        <v>20589</v>
      </c>
      <c r="H25" s="25">
        <f>IF(A25&gt;0,VLOOKUP(A25,'BASE FEDERAÇÃO'!$B:$M,7,FALSE),"")</f>
        <v>3</v>
      </c>
      <c r="I25" s="25" t="str">
        <f>IF(A25&gt;0,VLOOKUP(A25,'BASE FEDERAÇÃO'!$B:$M,8,FALSE),"")</f>
        <v>EX</v>
      </c>
      <c r="J25" s="27" t="str">
        <f>IF(A25="","",VLOOKUP($A25,'BASE FEDERAÇÃO'!$B:$M,9,0))</f>
        <v>NSR</v>
      </c>
      <c r="K25" s="27" t="str">
        <f>IF(B25="","",VLOOKUP($A25,'BASE FEDERAÇÃO'!$B:$M,10,0))</f>
        <v>X</v>
      </c>
      <c r="L25" s="211" t="str">
        <f>IFERROR(VLOOKUP(A25,Apuracão!A:A,1,0),"NÃO CONSTA NA APURAÇÃO")</f>
        <v>733</v>
      </c>
      <c r="M25" s="211" t="str">
        <f>IFERROR(VLOOKUP(A25,GRUPOS!C:C,1,0),"SEM GRUPO")</f>
        <v>733</v>
      </c>
      <c r="N25" s="212" t="str">
        <f t="shared" si="0"/>
        <v>OK</v>
      </c>
      <c r="AE25" s="32"/>
    </row>
    <row r="26" spans="1:31" ht="14.4">
      <c r="A26" s="23" t="s">
        <v>729</v>
      </c>
      <c r="B26" s="24" t="str">
        <f>IF(A26&gt;0,VLOOKUP(A26,'BASE FEDERAÇÃO'!$B:$M,2,FALSE),"")</f>
        <v>KOJA</v>
      </c>
      <c r="C26" s="24" t="str">
        <f>IF(A26&gt;0,VLOOKUP(A26,'BASE FEDERAÇÃO'!$B:$M,3,FALSE),"")</f>
        <v>MARIO</v>
      </c>
      <c r="D26" s="25" t="str">
        <f>IF(A26&gt;0,VLOOKUP(A26,'BASE FEDERAÇÃO'!$B:$M,4,FALSE),"")</f>
        <v>M</v>
      </c>
      <c r="E26" s="25" t="str">
        <f>IF(A26&gt;0,VLOOKUP(A26,'BASE FEDERAÇÃO'!$B:$M,5,FALSE),"")</f>
        <v>11. NCC</v>
      </c>
      <c r="F26" s="24" t="str">
        <f>IFERROR(VLOOKUP(E26,Base!$G:$H,2,0),"")</f>
        <v>NIPPON COUNTRY</v>
      </c>
      <c r="G26" s="26">
        <f>IF(A26&gt;0,VLOOKUP(A26,'BASE FEDERAÇÃO'!$B:$M,6,FALSE),"")</f>
        <v>18155</v>
      </c>
      <c r="H26" s="25">
        <f>IF(A26&gt;0,VLOOKUP(A26,'BASE FEDERAÇÃO'!$B:$M,7,FALSE),"")</f>
        <v>9</v>
      </c>
      <c r="I26" s="25" t="str">
        <f>IF(A26&gt;0,VLOOKUP(A26,'BASE FEDERAÇÃO'!$B:$M,8,FALSE),"")</f>
        <v>B</v>
      </c>
      <c r="J26" s="27" t="str">
        <f>IF(A26="","",VLOOKUP($A26,'BASE FEDERAÇÃO'!$B:$M,9,0))</f>
        <v>SR</v>
      </c>
      <c r="K26" s="27" t="str">
        <f>IF(B26="","",VLOOKUP($A26,'BASE FEDERAÇÃO'!$B:$M,10,0))</f>
        <v/>
      </c>
      <c r="L26" s="211" t="str">
        <f>IFERROR(VLOOKUP(A26,Apuracão!A:A,1,0),"NÃO CONSTA NA APURAÇÃO")</f>
        <v>781</v>
      </c>
      <c r="M26" s="211" t="str">
        <f>IFERROR(VLOOKUP(A26,GRUPOS!C:C,1,0),"SEM GRUPO")</f>
        <v>781</v>
      </c>
      <c r="N26" s="212" t="str">
        <f t="shared" si="0"/>
        <v>OK</v>
      </c>
      <c r="AE26" s="32"/>
    </row>
    <row r="27" spans="1:31" ht="14.4">
      <c r="A27" s="23" t="s">
        <v>730</v>
      </c>
      <c r="B27" s="24" t="str">
        <f>IF(A27&gt;0,VLOOKUP(A27,'BASE FEDERAÇÃO'!$B:$M,2,FALSE),"")</f>
        <v>KAMIMURA</v>
      </c>
      <c r="C27" s="24" t="str">
        <f>IF(A27&gt;0,VLOOKUP(A27,'BASE FEDERAÇÃO'!$B:$M,3,FALSE),"")</f>
        <v>PAULO Y.</v>
      </c>
      <c r="D27" s="25" t="str">
        <f>IF(A27&gt;0,VLOOKUP(A27,'BASE FEDERAÇÃO'!$B:$M,4,FALSE),"")</f>
        <v>M</v>
      </c>
      <c r="E27" s="25" t="str">
        <f>IF(A27&gt;0,VLOOKUP(A27,'BASE FEDERAÇÃO'!$B:$M,5,FALSE),"")</f>
        <v>11. NCC</v>
      </c>
      <c r="F27" s="24" t="str">
        <f>IFERROR(VLOOKUP(E27,Base!$G:$H,2,0),"")</f>
        <v>NIPPON COUNTRY</v>
      </c>
      <c r="G27" s="26">
        <f>IF(A27&gt;0,VLOOKUP(A27,'BASE FEDERAÇÃO'!$B:$M,6,FALSE),"")</f>
        <v>23165</v>
      </c>
      <c r="H27" s="25">
        <f>IF(A27&gt;0,VLOOKUP(A27,'BASE FEDERAÇÃO'!$B:$M,7,FALSE),"")</f>
        <v>2</v>
      </c>
      <c r="I27" s="25" t="str">
        <f>IF(A27&gt;0,VLOOKUP(A27,'BASE FEDERAÇÃO'!$B:$M,8,FALSE),"")</f>
        <v>EX</v>
      </c>
      <c r="J27" s="27" t="str">
        <f>IF(A27="","",VLOOKUP($A27,'BASE FEDERAÇÃO'!$B:$M,9,0))</f>
        <v>NSR</v>
      </c>
      <c r="K27" s="27" t="str">
        <f>IF(B27="","",VLOOKUP($A27,'BASE FEDERAÇÃO'!$B:$M,10,0))</f>
        <v/>
      </c>
      <c r="L27" s="211" t="str">
        <f>IFERROR(VLOOKUP(A27,Apuracão!A:A,1,0),"NÃO CONSTA NA APURAÇÃO")</f>
        <v>786</v>
      </c>
      <c r="M27" s="211" t="str">
        <f>IFERROR(VLOOKUP(A27,GRUPOS!C:C,1,0),"SEM GRUPO")</f>
        <v>786</v>
      </c>
      <c r="N27" s="212" t="str">
        <f t="shared" si="0"/>
        <v>OK</v>
      </c>
      <c r="AE27" s="32"/>
    </row>
    <row r="28" spans="1:31" ht="14.4">
      <c r="A28" s="23" t="s">
        <v>733</v>
      </c>
      <c r="B28" s="24" t="str">
        <f>IF(A28&gt;0,VLOOKUP(A28,'BASE FEDERAÇÃO'!$B:$M,2,FALSE),"")</f>
        <v>IWANAGA</v>
      </c>
      <c r="C28" s="24" t="str">
        <f>IF(A28&gt;0,VLOOKUP(A28,'BASE FEDERAÇÃO'!$B:$M,3,FALSE),"")</f>
        <v>ERNESTO T.</v>
      </c>
      <c r="D28" s="25" t="str">
        <f>IF(A28&gt;0,VLOOKUP(A28,'BASE FEDERAÇÃO'!$B:$M,4,FALSE),"")</f>
        <v>M</v>
      </c>
      <c r="E28" s="25" t="str">
        <f>IF(A28&gt;0,VLOOKUP(A28,'BASE FEDERAÇÃO'!$B:$M,5,FALSE),"")</f>
        <v>11. NCC</v>
      </c>
      <c r="F28" s="24" t="str">
        <f>IFERROR(VLOOKUP(E28,Base!$G:$H,2,0),"")</f>
        <v>NIPPON COUNTRY</v>
      </c>
      <c r="G28" s="26">
        <f>IF(A28&gt;0,VLOOKUP(A28,'BASE FEDERAÇÃO'!$B:$M,6,FALSE),"")</f>
        <v>23071</v>
      </c>
      <c r="H28" s="25">
        <f>IF(A28&gt;0,VLOOKUP(A28,'BASE FEDERAÇÃO'!$B:$M,7,FALSE),"")</f>
        <v>3</v>
      </c>
      <c r="I28" s="25" t="str">
        <f>IF(A28&gt;0,VLOOKUP(A28,'BASE FEDERAÇÃO'!$B:$M,8,FALSE),"")</f>
        <v>EX</v>
      </c>
      <c r="J28" s="27" t="str">
        <f>IF(A28="","",VLOOKUP($A28,'BASE FEDERAÇÃO'!$B:$M,9,0))</f>
        <v>NSR</v>
      </c>
      <c r="K28" s="27" t="str">
        <f>IF(B28="","",VLOOKUP($A28,'BASE FEDERAÇÃO'!$B:$M,10,0))</f>
        <v>X</v>
      </c>
      <c r="L28" s="211" t="str">
        <f>IFERROR(VLOOKUP(A28,Apuracão!A:A,1,0),"NÃO CONSTA NA APURAÇÃO")</f>
        <v>803</v>
      </c>
      <c r="M28" s="211" t="str">
        <f>IFERROR(VLOOKUP(A28,GRUPOS!C:C,1,0),"SEM GRUPO")</f>
        <v>803</v>
      </c>
      <c r="N28" s="212" t="str">
        <f t="shared" si="0"/>
        <v>OK</v>
      </c>
      <c r="AE28" s="32"/>
    </row>
    <row r="29" spans="1:31" ht="14.4">
      <c r="A29" s="23" t="s">
        <v>831</v>
      </c>
      <c r="B29" s="24" t="str">
        <f>IF(A29&gt;0,VLOOKUP(A29,'BASE FEDERAÇÃO'!$B:$M,2,FALSE),"")</f>
        <v>UEMURA</v>
      </c>
      <c r="C29" s="24" t="str">
        <f>IF(A29&gt;0,VLOOKUP(A29,'BASE FEDERAÇÃO'!$B:$M,3,FALSE),"")</f>
        <v>YOSHIO</v>
      </c>
      <c r="D29" s="25" t="str">
        <f>IF(A29&gt;0,VLOOKUP(A29,'BASE FEDERAÇÃO'!$B:$M,4,FALSE),"")</f>
        <v>M</v>
      </c>
      <c r="E29" s="25" t="str">
        <f>IF(A29&gt;0,VLOOKUP(A29,'BASE FEDERAÇÃO'!$B:$M,5,FALSE),"")</f>
        <v>11. NCC</v>
      </c>
      <c r="F29" s="24" t="str">
        <f>IFERROR(VLOOKUP(E29,Base!$G:$H,2,0),"")</f>
        <v>NIPPON COUNTRY</v>
      </c>
      <c r="G29" s="26">
        <f>IF(A29&gt;0,VLOOKUP(A29,'BASE FEDERAÇÃO'!$B:$M,6,FALSE),"")</f>
        <v>16850</v>
      </c>
      <c r="H29" s="25">
        <f>IF(A29&gt;0,VLOOKUP(A29,'BASE FEDERAÇÃO'!$B:$M,7,FALSE),"")</f>
        <v>9</v>
      </c>
      <c r="I29" s="25" t="str">
        <f>IF(A29&gt;0,VLOOKUP(A29,'BASE FEDERAÇÃO'!$B:$M,8,FALSE),"")</f>
        <v>B</v>
      </c>
      <c r="J29" s="27" t="str">
        <f>IF(A29="","",VLOOKUP($A29,'BASE FEDERAÇÃO'!$B:$M,9,0))</f>
        <v>SR</v>
      </c>
      <c r="K29" s="27" t="str">
        <f>IF(B29="","",VLOOKUP($A29,'BASE FEDERAÇÃO'!$B:$M,10,0))</f>
        <v/>
      </c>
      <c r="L29" s="211" t="str">
        <f>IFERROR(VLOOKUP(A29,Apuracão!A:A,1,0),"NÃO CONSTA NA APURAÇÃO")</f>
        <v>836</v>
      </c>
      <c r="M29" s="211" t="str">
        <f>IFERROR(VLOOKUP(A29,GRUPOS!C:C,1,0),"SEM GRUPO")</f>
        <v>836</v>
      </c>
      <c r="N29" s="212" t="str">
        <f t="shared" si="0"/>
        <v>OK</v>
      </c>
      <c r="AE29" s="32"/>
    </row>
    <row r="30" spans="1:31" ht="14.4">
      <c r="A30" s="23" t="s">
        <v>736</v>
      </c>
      <c r="B30" s="24" t="str">
        <f>IF(A30&gt;0,VLOOKUP(A30,'BASE FEDERAÇÃO'!$B:$M,2,FALSE),"")</f>
        <v>T. NISHIKAWA</v>
      </c>
      <c r="C30" s="24" t="str">
        <f>IF(A30&gt;0,VLOOKUP(A30,'BASE FEDERAÇÃO'!$B:$M,3,FALSE),"")</f>
        <v>RUI</v>
      </c>
      <c r="D30" s="25" t="str">
        <f>IF(A30&gt;0,VLOOKUP(A30,'BASE FEDERAÇÃO'!$B:$M,4,FALSE),"")</f>
        <v>M</v>
      </c>
      <c r="E30" s="25" t="str">
        <f>IF(A30&gt;0,VLOOKUP(A30,'BASE FEDERAÇÃO'!$B:$M,5,FALSE),"")</f>
        <v>11. NCC</v>
      </c>
      <c r="F30" s="24" t="str">
        <f>IFERROR(VLOOKUP(E30,Base!$G:$H,2,0),"")</f>
        <v>NIPPON COUNTRY</v>
      </c>
      <c r="G30" s="26">
        <f>IF(A30&gt;0,VLOOKUP(A30,'BASE FEDERAÇÃO'!$B:$M,6,FALSE),"")</f>
        <v>21731</v>
      </c>
      <c r="H30" s="25">
        <f>IF(A30&gt;0,VLOOKUP(A30,'BASE FEDERAÇÃO'!$B:$M,7,FALSE),"")</f>
        <v>3</v>
      </c>
      <c r="I30" s="25" t="str">
        <f>IF(A30&gt;0,VLOOKUP(A30,'BASE FEDERAÇÃO'!$B:$M,8,FALSE),"")</f>
        <v>EX</v>
      </c>
      <c r="J30" s="27" t="str">
        <f>IF(A30="","",VLOOKUP($A30,'BASE FEDERAÇÃO'!$B:$M,9,0))</f>
        <v>NSR</v>
      </c>
      <c r="K30" s="27" t="str">
        <f>IF(B30="","",VLOOKUP($A30,'BASE FEDERAÇÃO'!$B:$M,10,0))</f>
        <v>X</v>
      </c>
      <c r="L30" s="211" t="str">
        <f>IFERROR(VLOOKUP(A30,Apuracão!A:A,1,0),"NÃO CONSTA NA APURAÇÃO")</f>
        <v>842</v>
      </c>
      <c r="M30" s="211" t="str">
        <f>IFERROR(VLOOKUP(A30,GRUPOS!C:C,1,0),"SEM GRUPO")</f>
        <v>842</v>
      </c>
      <c r="N30" s="212" t="str">
        <f t="shared" si="0"/>
        <v>OK</v>
      </c>
      <c r="AE30" s="32"/>
    </row>
    <row r="31" spans="1:31" ht="14.4">
      <c r="A31" s="23" t="s">
        <v>538</v>
      </c>
      <c r="B31" s="24" t="str">
        <f>IF(A31&gt;0,VLOOKUP(A31,'BASE FEDERAÇÃO'!$B:$M,2,FALSE),"")</f>
        <v>CICERI</v>
      </c>
      <c r="C31" s="24" t="str">
        <f>IF(A31&gt;0,VLOOKUP(A31,'BASE FEDERAÇÃO'!$B:$M,3,FALSE),"")</f>
        <v>MARIO VANDER</v>
      </c>
      <c r="D31" s="25" t="str">
        <f>IF(A31&gt;0,VLOOKUP(A31,'BASE FEDERAÇÃO'!$B:$M,4,FALSE),"")</f>
        <v>M</v>
      </c>
      <c r="E31" s="25" t="str">
        <f>IF(A31&gt;0,VLOOKUP(A31,'BASE FEDERAÇÃO'!$B:$M,5,FALSE),"")</f>
        <v>11. NCC</v>
      </c>
      <c r="F31" s="24" t="str">
        <f>IFERROR(VLOOKUP(E31,Base!$G:$H,2,0),"")</f>
        <v>NIPPON COUNTRY</v>
      </c>
      <c r="G31" s="26">
        <f>IF(A31&gt;0,VLOOKUP(A31,'BASE FEDERAÇÃO'!$B:$M,6,FALSE),"")</f>
        <v>24674</v>
      </c>
      <c r="H31" s="25">
        <f>IF(A31&gt;0,VLOOKUP(A31,'BASE FEDERAÇÃO'!$B:$M,7,FALSE),"")</f>
        <v>5</v>
      </c>
      <c r="I31" s="25" t="str">
        <f>IF(A31&gt;0,VLOOKUP(A31,'BASE FEDERAÇÃO'!$B:$M,8,FALSE),"")</f>
        <v>A</v>
      </c>
      <c r="J31" s="27" t="str">
        <f>IF(A31="","",VLOOKUP($A31,'BASE FEDERAÇÃO'!$B:$M,9,0))</f>
        <v>NSR</v>
      </c>
      <c r="K31" s="27" t="str">
        <f>IF(B31="","",VLOOKUP($A31,'BASE FEDERAÇÃO'!$B:$M,10,0))</f>
        <v>X</v>
      </c>
      <c r="L31" s="211" t="str">
        <f>IFERROR(VLOOKUP(A31,Apuracão!A:A,1,0),"NÃO CONSTA NA APURAÇÃO")</f>
        <v>843</v>
      </c>
      <c r="M31" s="211" t="str">
        <f>IFERROR(VLOOKUP(A31,GRUPOS!C:C,1,0),"SEM GRUPO")</f>
        <v>843</v>
      </c>
      <c r="N31" s="212" t="str">
        <f t="shared" si="0"/>
        <v>OK</v>
      </c>
      <c r="AE31" s="32"/>
    </row>
    <row r="32" spans="1:31" ht="14.4">
      <c r="A32" s="23" t="s">
        <v>566</v>
      </c>
      <c r="B32" s="24" t="str">
        <f>IF(A32&gt;0,VLOOKUP(A32,'BASE FEDERAÇÃO'!$B:$M,2,FALSE),"")</f>
        <v>OSHIRO</v>
      </c>
      <c r="C32" s="24" t="str">
        <f>IF(A32&gt;0,VLOOKUP(A32,'BASE FEDERAÇÃO'!$B:$M,3,FALSE),"")</f>
        <v>TSUTOMU</v>
      </c>
      <c r="D32" s="25" t="str">
        <f>IF(A32&gt;0,VLOOKUP(A32,'BASE FEDERAÇÃO'!$B:$M,4,FALSE),"")</f>
        <v>M</v>
      </c>
      <c r="E32" s="25" t="str">
        <f>IF(A32&gt;0,VLOOKUP(A32,'BASE FEDERAÇÃO'!$B:$M,5,FALSE),"")</f>
        <v>11. NCC</v>
      </c>
      <c r="F32" s="24" t="str">
        <f>IFERROR(VLOOKUP(E32,Base!$G:$H,2,0),"")</f>
        <v>NIPPON COUNTRY</v>
      </c>
      <c r="G32" s="26">
        <f>IF(A32&gt;0,VLOOKUP(A32,'BASE FEDERAÇÃO'!$B:$M,6,FALSE),"")</f>
        <v>20900</v>
      </c>
      <c r="H32" s="25">
        <f>IF(A32&gt;0,VLOOKUP(A32,'BASE FEDERAÇÃO'!$B:$M,7,FALSE),"")</f>
        <v>6</v>
      </c>
      <c r="I32" s="25" t="str">
        <f>IF(A32&gt;0,VLOOKUP(A32,'BASE FEDERAÇÃO'!$B:$M,8,FALSE),"")</f>
        <v>A</v>
      </c>
      <c r="J32" s="27" t="str">
        <f>IF(A32="","",VLOOKUP($A32,'BASE FEDERAÇÃO'!$B:$M,9,0))</f>
        <v>NSR</v>
      </c>
      <c r="K32" s="27" t="str">
        <f>IF(B32="","",VLOOKUP($A32,'BASE FEDERAÇÃO'!$B:$M,10,0))</f>
        <v/>
      </c>
      <c r="L32" s="211" t="str">
        <f>IFERROR(VLOOKUP(A32,Apuracão!A:A,1,0),"NÃO CONSTA NA APURAÇÃO")</f>
        <v>850</v>
      </c>
      <c r="M32" s="211" t="str">
        <f>IFERROR(VLOOKUP(A32,GRUPOS!C:C,1,0),"SEM GRUPO")</f>
        <v>850</v>
      </c>
      <c r="N32" s="212" t="str">
        <f t="shared" si="0"/>
        <v>OK</v>
      </c>
      <c r="AE32" s="32"/>
    </row>
    <row r="33" spans="1:31" ht="14.4">
      <c r="A33" s="23" t="s">
        <v>834</v>
      </c>
      <c r="B33" s="24" t="str">
        <f>IF(A33&gt;0,VLOOKUP(A33,'BASE FEDERAÇÃO'!$B:$M,2,FALSE),"")</f>
        <v>YAMADA</v>
      </c>
      <c r="C33" s="24" t="str">
        <f>IF(A33&gt;0,VLOOKUP(A33,'BASE FEDERAÇÃO'!$B:$M,3,FALSE),"")</f>
        <v>NEWTON KAZUO</v>
      </c>
      <c r="D33" s="25" t="str">
        <f>IF(A33&gt;0,VLOOKUP(A33,'BASE FEDERAÇÃO'!$B:$M,4,FALSE),"")</f>
        <v>M</v>
      </c>
      <c r="E33" s="25" t="str">
        <f>IF(A33&gt;0,VLOOKUP(A33,'BASE FEDERAÇÃO'!$B:$M,5,FALSE),"")</f>
        <v>11. NCC</v>
      </c>
      <c r="F33" s="24" t="str">
        <f>IFERROR(VLOOKUP(E33,Base!$G:$H,2,0),"")</f>
        <v>NIPPON COUNTRY</v>
      </c>
      <c r="G33" s="26">
        <f>IF(A33&gt;0,VLOOKUP(A33,'BASE FEDERAÇÃO'!$B:$M,6,FALSE),"")</f>
        <v>21351</v>
      </c>
      <c r="H33" s="25">
        <f>IF(A33&gt;0,VLOOKUP(A33,'BASE FEDERAÇÃO'!$B:$M,7,FALSE),"")</f>
        <v>12</v>
      </c>
      <c r="I33" s="25" t="str">
        <f>IF(A33&gt;0,VLOOKUP(A33,'BASE FEDERAÇÃO'!$B:$M,8,FALSE),"")</f>
        <v>C</v>
      </c>
      <c r="J33" s="27" t="str">
        <f>IF(A33="","",VLOOKUP($A33,'BASE FEDERAÇÃO'!$B:$M,9,0))</f>
        <v>NSR</v>
      </c>
      <c r="K33" s="27" t="str">
        <f>IF(B33="","",VLOOKUP($A33,'BASE FEDERAÇÃO'!$B:$M,10,0))</f>
        <v/>
      </c>
      <c r="L33" s="211" t="str">
        <f>IFERROR(VLOOKUP(A33,Apuracão!A:A,1,0),"NÃO CONSTA NA APURAÇÃO")</f>
        <v>853</v>
      </c>
      <c r="M33" s="211" t="str">
        <f>IFERROR(VLOOKUP(A33,GRUPOS!C:C,1,0),"SEM GRUPO")</f>
        <v>853</v>
      </c>
      <c r="N33" s="212" t="str">
        <f t="shared" si="0"/>
        <v>OK</v>
      </c>
      <c r="AE33" s="32"/>
    </row>
    <row r="34" spans="1:31" ht="14.4">
      <c r="A34" s="23" t="s">
        <v>570</v>
      </c>
      <c r="B34" s="24" t="str">
        <f>IF(A34&gt;0,VLOOKUP(A34,'BASE FEDERAÇÃO'!$B:$M,2,FALSE),"")</f>
        <v>A. GOMES</v>
      </c>
      <c r="C34" s="24" t="str">
        <f>IF(A34&gt;0,VLOOKUP(A34,'BASE FEDERAÇÃO'!$B:$M,3,FALSE),"")</f>
        <v>CLAUDEMIR</v>
      </c>
      <c r="D34" s="25" t="str">
        <f>IF(A34&gt;0,VLOOKUP(A34,'BASE FEDERAÇÃO'!$B:$M,4,FALSE),"")</f>
        <v>M</v>
      </c>
      <c r="E34" s="25" t="str">
        <f>IF(A34&gt;0,VLOOKUP(A34,'BASE FEDERAÇÃO'!$B:$M,5,FALSE),"")</f>
        <v>11. NCC</v>
      </c>
      <c r="F34" s="24" t="str">
        <f>IFERROR(VLOOKUP(E34,Base!$G:$H,2,0),"")</f>
        <v>NIPPON COUNTRY</v>
      </c>
      <c r="G34" s="26">
        <f>IF(A34&gt;0,VLOOKUP(A34,'BASE FEDERAÇÃO'!$B:$M,6,FALSE),"")</f>
        <v>28815</v>
      </c>
      <c r="H34" s="25">
        <f>IF(A34&gt;0,VLOOKUP(A34,'BASE FEDERAÇÃO'!$B:$M,7,FALSE),"")</f>
        <v>8</v>
      </c>
      <c r="I34" s="25" t="str">
        <f>IF(A34&gt;0,VLOOKUP(A34,'BASE FEDERAÇÃO'!$B:$M,8,FALSE),"")</f>
        <v>B</v>
      </c>
      <c r="J34" s="27" t="str">
        <f>IF(A34="","",VLOOKUP($A34,'BASE FEDERAÇÃO'!$B:$M,9,0))</f>
        <v>NSR</v>
      </c>
      <c r="K34" s="27" t="str">
        <f>IF(B34="","",VLOOKUP($A34,'BASE FEDERAÇÃO'!$B:$M,10,0))</f>
        <v>X</v>
      </c>
      <c r="L34" s="211" t="str">
        <f>IFERROR(VLOOKUP(A34,Apuracão!A:A,1,0),"NÃO CONSTA NA APURAÇÃO")</f>
        <v>887</v>
      </c>
      <c r="M34" s="211" t="str">
        <f>IFERROR(VLOOKUP(A34,GRUPOS!C:C,1,0),"SEM GRUPO")</f>
        <v>887</v>
      </c>
      <c r="N34" s="212" t="str">
        <f t="shared" si="0"/>
        <v>OK</v>
      </c>
      <c r="AE34" s="32"/>
    </row>
    <row r="35" spans="1:31" ht="14.4">
      <c r="A35" s="23" t="s">
        <v>350</v>
      </c>
      <c r="B35" s="24" t="str">
        <f>IF(A35&gt;0,VLOOKUP(A35,'BASE FEDERAÇÃO'!$B:$M,2,FALSE),"")</f>
        <v>MATSUMOTO</v>
      </c>
      <c r="C35" s="24" t="str">
        <f>IF(A35&gt;0,VLOOKUP(A35,'BASE FEDERAÇÃO'!$B:$M,3,FALSE),"")</f>
        <v>ALESSANDRA A.</v>
      </c>
      <c r="D35" s="25" t="str">
        <f>IF(A35&gt;0,VLOOKUP(A35,'BASE FEDERAÇÃO'!$B:$M,4,FALSE),"")</f>
        <v>F</v>
      </c>
      <c r="E35" s="25" t="str">
        <f>IF(A35&gt;0,VLOOKUP(A35,'BASE FEDERAÇÃO'!$B:$M,5,FALSE),"")</f>
        <v>11. NCC</v>
      </c>
      <c r="F35" s="24" t="str">
        <f>IFERROR(VLOOKUP(E35,Base!$G:$H,2,0),"")</f>
        <v>NIPPON COUNTRY</v>
      </c>
      <c r="G35" s="26">
        <f>IF(A35&gt;0,VLOOKUP(A35,'BASE FEDERAÇÃO'!$B:$M,6,FALSE),"")</f>
        <v>26932</v>
      </c>
      <c r="H35" s="25">
        <f>IF(A35&gt;0,VLOOKUP(A35,'BASE FEDERAÇÃO'!$B:$M,7,FALSE),"")</f>
        <v>3</v>
      </c>
      <c r="I35" s="25" t="str">
        <f>IF(A35&gt;0,VLOOKUP(A35,'BASE FEDERAÇÃO'!$B:$M,8,FALSE),"")</f>
        <v>EX</v>
      </c>
      <c r="J35" s="27" t="str">
        <f>IF(A35="","",VLOOKUP($A35,'BASE FEDERAÇÃO'!$B:$M,9,0))</f>
        <v>NSR</v>
      </c>
      <c r="K35" s="27" t="str">
        <f>IF(B35="","",VLOOKUP($A35,'BASE FEDERAÇÃO'!$B:$M,10,0))</f>
        <v>X</v>
      </c>
      <c r="L35" s="211" t="str">
        <f>IFERROR(VLOOKUP(A35,Apuracão!A:A,1,0),"NÃO CONSTA NA APURAÇÃO")</f>
        <v>929</v>
      </c>
      <c r="M35" s="211" t="str">
        <f>IFERROR(VLOOKUP(A35,GRUPOS!C:C,1,0),"SEM GRUPO")</f>
        <v>929</v>
      </c>
      <c r="N35" s="212" t="str">
        <f t="shared" si="0"/>
        <v>OK</v>
      </c>
      <c r="AE35" s="32"/>
    </row>
    <row r="36" spans="1:31" ht="14.4">
      <c r="A36" s="23" t="s">
        <v>354</v>
      </c>
      <c r="B36" s="24" t="str">
        <f>IF(A36&gt;0,VLOOKUP(A36,'BASE FEDERAÇÃO'!$B:$M,2,FALSE),"")</f>
        <v>HASOBE</v>
      </c>
      <c r="C36" s="24" t="str">
        <f>IF(A36&gt;0,VLOOKUP(A36,'BASE FEDERAÇÃO'!$B:$M,3,FALSE),"")</f>
        <v>MIEKO</v>
      </c>
      <c r="D36" s="25" t="str">
        <f>IF(A36&gt;0,VLOOKUP(A36,'BASE FEDERAÇÃO'!$B:$M,4,FALSE),"")</f>
        <v>F</v>
      </c>
      <c r="E36" s="25" t="str">
        <f>IF(A36&gt;0,VLOOKUP(A36,'BASE FEDERAÇÃO'!$B:$M,5,FALSE),"")</f>
        <v>11. NCC</v>
      </c>
      <c r="F36" s="24" t="str">
        <f>IFERROR(VLOOKUP(E36,Base!$G:$H,2,0),"")</f>
        <v>NIPPON COUNTRY</v>
      </c>
      <c r="G36" s="26">
        <f>IF(A36&gt;0,VLOOKUP(A36,'BASE FEDERAÇÃO'!$B:$M,6,FALSE),"")</f>
        <v>17840</v>
      </c>
      <c r="H36" s="25">
        <f>IF(A36&gt;0,VLOOKUP(A36,'BASE FEDERAÇÃO'!$B:$M,7,FALSE),"")</f>
        <v>9</v>
      </c>
      <c r="I36" s="25" t="str">
        <f>IF(A36&gt;0,VLOOKUP(A36,'BASE FEDERAÇÃO'!$B:$M,8,FALSE),"")</f>
        <v>B</v>
      </c>
      <c r="J36" s="27" t="str">
        <f>IF(A36="","",VLOOKUP($A36,'BASE FEDERAÇÃO'!$B:$M,9,0))</f>
        <v>SR</v>
      </c>
      <c r="K36" s="27" t="str">
        <f>IF(B36="","",VLOOKUP($A36,'BASE FEDERAÇÃO'!$B:$M,10,0))</f>
        <v/>
      </c>
      <c r="L36" s="211" t="str">
        <f>IFERROR(VLOOKUP(A36,Apuracão!A:A,1,0),"NÃO CONSTA NA APURAÇÃO")</f>
        <v>943</v>
      </c>
      <c r="M36" s="211" t="str">
        <f>IFERROR(VLOOKUP(A36,GRUPOS!C:C,1,0),"SEM GRUPO")</f>
        <v>943</v>
      </c>
      <c r="N36" s="212" t="str">
        <f t="shared" si="0"/>
        <v>OK</v>
      </c>
      <c r="AE36" s="32"/>
    </row>
    <row r="37" spans="1:31" ht="14.4">
      <c r="A37" s="23" t="s">
        <v>574</v>
      </c>
      <c r="B37" s="24" t="str">
        <f>IF(A37&gt;0,VLOOKUP(A37,'BASE FEDERAÇÃO'!$B:$M,2,FALSE),"")</f>
        <v>YOSHIDA</v>
      </c>
      <c r="C37" s="24" t="str">
        <f>IF(A37&gt;0,VLOOKUP(A37,'BASE FEDERAÇÃO'!$B:$M,3,FALSE),"")</f>
        <v>AKIMITSU</v>
      </c>
      <c r="D37" s="25" t="str">
        <f>IF(A37&gt;0,VLOOKUP(A37,'BASE FEDERAÇÃO'!$B:$M,4,FALSE),"")</f>
        <v>M</v>
      </c>
      <c r="E37" s="25" t="str">
        <f>IF(A37&gt;0,VLOOKUP(A37,'BASE FEDERAÇÃO'!$B:$M,5,FALSE),"")</f>
        <v>11. NCC</v>
      </c>
      <c r="F37" s="24" t="str">
        <f>IFERROR(VLOOKUP(E37,Base!$G:$H,2,0),"")</f>
        <v>NIPPON COUNTRY</v>
      </c>
      <c r="G37" s="26">
        <f>IF(A37&gt;0,VLOOKUP(A37,'BASE FEDERAÇÃO'!$B:$M,6,FALSE),"")</f>
        <v>16973</v>
      </c>
      <c r="H37" s="25">
        <f>IF(A37&gt;0,VLOOKUP(A37,'BASE FEDERAÇÃO'!$B:$M,7,FALSE),"")</f>
        <v>1</v>
      </c>
      <c r="I37" s="25" t="str">
        <f>IF(A37&gt;0,VLOOKUP(A37,'BASE FEDERAÇÃO'!$B:$M,8,FALSE),"")</f>
        <v>EX</v>
      </c>
      <c r="J37" s="27" t="str">
        <f>IF(A37="","",VLOOKUP($A37,'BASE FEDERAÇÃO'!$B:$M,9,0))</f>
        <v>SR</v>
      </c>
      <c r="K37" s="27" t="str">
        <f>IF(B37="","",VLOOKUP($A37,'BASE FEDERAÇÃO'!$B:$M,10,0))</f>
        <v>X</v>
      </c>
      <c r="L37" s="211" t="str">
        <f>IFERROR(VLOOKUP(A37,Apuracão!A:A,1,0),"NÃO CONSTA NA APURAÇÃO")</f>
        <v>951</v>
      </c>
      <c r="M37" s="211" t="str">
        <f>IFERROR(VLOOKUP(A37,GRUPOS!C:C,1,0),"SEM GRUPO")</f>
        <v>951</v>
      </c>
      <c r="N37" s="212" t="str">
        <f t="shared" si="0"/>
        <v>OK</v>
      </c>
      <c r="AE37" s="32"/>
    </row>
    <row r="38" spans="1:31" ht="14.4">
      <c r="A38" s="23" t="s">
        <v>575</v>
      </c>
      <c r="B38" s="24" t="str">
        <f>IF(A38&gt;0,VLOOKUP(A38,'BASE FEDERAÇÃO'!$B:$M,2,FALSE),"")</f>
        <v>HAYASI ARIMORI</v>
      </c>
      <c r="C38" s="24" t="str">
        <f>IF(A38&gt;0,VLOOKUP(A38,'BASE FEDERAÇÃO'!$B:$M,3,FALSE),"")</f>
        <v>IZAURA KAZUE</v>
      </c>
      <c r="D38" s="25" t="str">
        <f>IF(A38&gt;0,VLOOKUP(A38,'BASE FEDERAÇÃO'!$B:$M,4,FALSE),"")</f>
        <v>F</v>
      </c>
      <c r="E38" s="25" t="str">
        <f>IF(A38&gt;0,VLOOKUP(A38,'BASE FEDERAÇÃO'!$B:$M,5,FALSE),"")</f>
        <v>11. NCC</v>
      </c>
      <c r="F38" s="24" t="str">
        <f>IFERROR(VLOOKUP(E38,Base!$G:$H,2,0),"")</f>
        <v>NIPPON COUNTRY</v>
      </c>
      <c r="G38" s="26">
        <f>IF(A38&gt;0,VLOOKUP(A38,'BASE FEDERAÇÃO'!$B:$M,6,FALSE),"")</f>
        <v>22219</v>
      </c>
      <c r="H38" s="25">
        <f>IF(A38&gt;0,VLOOKUP(A38,'BASE FEDERAÇÃO'!$B:$M,7,FALSE),"")</f>
        <v>1</v>
      </c>
      <c r="I38" s="25" t="str">
        <f>IF(A38&gt;0,VLOOKUP(A38,'BASE FEDERAÇÃO'!$B:$M,8,FALSE),"")</f>
        <v>EX</v>
      </c>
      <c r="J38" s="27" t="str">
        <f>IF(A38="","",VLOOKUP($A38,'BASE FEDERAÇÃO'!$B:$M,9,0))</f>
        <v>NSR</v>
      </c>
      <c r="K38" s="27" t="str">
        <f>IF(B38="","",VLOOKUP($A38,'BASE FEDERAÇÃO'!$B:$M,10,0))</f>
        <v>X</v>
      </c>
      <c r="L38" s="211" t="str">
        <f>IFERROR(VLOOKUP(A38,Apuracão!A:A,1,0),"NÃO CONSTA NA APURAÇÃO")</f>
        <v>952</v>
      </c>
      <c r="M38" s="211" t="str">
        <f>IFERROR(VLOOKUP(A38,GRUPOS!C:C,1,0),"SEM GRUPO")</f>
        <v>952</v>
      </c>
      <c r="N38" s="212" t="str">
        <f t="shared" si="0"/>
        <v>OK</v>
      </c>
      <c r="AE38" s="32"/>
    </row>
    <row r="39" spans="1:31" ht="14.4">
      <c r="A39" s="23" t="s">
        <v>750</v>
      </c>
      <c r="B39" s="24" t="str">
        <f>IF(A39&gt;0,VLOOKUP(A39,'BASE FEDERAÇÃO'!$B:$M,2,FALSE),"")</f>
        <v>ISSHIKI</v>
      </c>
      <c r="C39" s="24" t="str">
        <f>IF(A39&gt;0,VLOOKUP(A39,'BASE FEDERAÇÃO'!$B:$M,3,FALSE),"")</f>
        <v>HIROSHI</v>
      </c>
      <c r="D39" s="25" t="str">
        <f>IF(A39&gt;0,VLOOKUP(A39,'BASE FEDERAÇÃO'!$B:$M,4,FALSE),"")</f>
        <v>M</v>
      </c>
      <c r="E39" s="25" t="str">
        <f>IF(A39&gt;0,VLOOKUP(A39,'BASE FEDERAÇÃO'!$B:$M,5,FALSE),"")</f>
        <v>11. NCC</v>
      </c>
      <c r="F39" s="24" t="str">
        <f>IFERROR(VLOOKUP(E39,Base!$G:$H,2,0),"")</f>
        <v>NIPPON COUNTRY</v>
      </c>
      <c r="G39" s="26">
        <f>IF(A39&gt;0,VLOOKUP(A39,'BASE FEDERAÇÃO'!$B:$M,6,FALSE),"")</f>
        <v>14732</v>
      </c>
      <c r="H39" s="25">
        <f>IF(A39&gt;0,VLOOKUP(A39,'BASE FEDERAÇÃO'!$B:$M,7,FALSE),"")</f>
        <v>12</v>
      </c>
      <c r="I39" s="25" t="str">
        <f>IF(A39&gt;0,VLOOKUP(A39,'BASE FEDERAÇÃO'!$B:$M,8,FALSE),"")</f>
        <v>C</v>
      </c>
      <c r="J39" s="27" t="str">
        <f>IF(A39="","",VLOOKUP($A39,'BASE FEDERAÇÃO'!$B:$M,9,0))</f>
        <v>MR</v>
      </c>
      <c r="K39" s="27" t="str">
        <f>IF(B39="","",VLOOKUP($A39,'BASE FEDERAÇÃO'!$B:$M,10,0))</f>
        <v/>
      </c>
      <c r="L39" s="211" t="str">
        <f>IFERROR(VLOOKUP(A39,Apuracão!A:A,1,0),"NÃO CONSTA NA APURAÇÃO")</f>
        <v>955</v>
      </c>
      <c r="M39" s="211" t="str">
        <f>IFERROR(VLOOKUP(A39,GRUPOS!C:C,1,0),"SEM GRUPO")</f>
        <v>955</v>
      </c>
      <c r="N39" s="212" t="str">
        <f t="shared" si="0"/>
        <v>OK</v>
      </c>
      <c r="AE39" s="32"/>
    </row>
    <row r="40" spans="1:31" ht="14.4">
      <c r="A40" s="23" t="s">
        <v>865</v>
      </c>
      <c r="B40" s="24" t="str">
        <f>IF(A40&gt;0,VLOOKUP(A40,'BASE FEDERAÇÃO'!$B:$M,2,FALSE),"")</f>
        <v>DE ARAUJO A. GOMES</v>
      </c>
      <c r="C40" s="24" t="str">
        <f>IF(A40&gt;0,VLOOKUP(A40,'BASE FEDERAÇÃO'!$B:$M,3,FALSE),"")</f>
        <v>ROSIMAR</v>
      </c>
      <c r="D40" s="25" t="str">
        <f>IF(A40&gt;0,VLOOKUP(A40,'BASE FEDERAÇÃO'!$B:$M,4,FALSE),"")</f>
        <v>F</v>
      </c>
      <c r="E40" s="25" t="str">
        <f>IF(A40&gt;0,VLOOKUP(A40,'BASE FEDERAÇÃO'!$B:$M,5,FALSE),"")</f>
        <v>11. NCC</v>
      </c>
      <c r="F40" s="24" t="str">
        <f>IFERROR(VLOOKUP(E40,Base!$G:$H,2,0),"")</f>
        <v>NIPPON COUNTRY</v>
      </c>
      <c r="G40" s="26">
        <f>IF(A40&gt;0,VLOOKUP(A40,'BASE FEDERAÇÃO'!$B:$M,6,FALSE),"")</f>
        <v>23484</v>
      </c>
      <c r="H40" s="25">
        <f>IF(A40&gt;0,VLOOKUP(A40,'BASE FEDERAÇÃO'!$B:$M,7,FALSE),"")</f>
        <v>9</v>
      </c>
      <c r="I40" s="25" t="str">
        <f>IF(A40&gt;0,VLOOKUP(A40,'BASE FEDERAÇÃO'!$B:$M,8,FALSE),"")</f>
        <v>B</v>
      </c>
      <c r="J40" s="27" t="str">
        <f>IF(A40="","",VLOOKUP($A40,'BASE FEDERAÇÃO'!$B:$M,9,0))</f>
        <v>NSR</v>
      </c>
      <c r="K40" s="27" t="str">
        <f>IF(B40="","",VLOOKUP($A40,'BASE FEDERAÇÃO'!$B:$M,10,0))</f>
        <v>X</v>
      </c>
      <c r="L40" s="211" t="str">
        <f>IFERROR(VLOOKUP(A40,Apuracão!A:A,1,0),"NÃO CONSTA NA APURAÇÃO")</f>
        <v>977</v>
      </c>
      <c r="M40" s="211" t="str">
        <f>IFERROR(VLOOKUP(A40,GRUPOS!C:C,1,0),"SEM GRUPO")</f>
        <v>977</v>
      </c>
      <c r="N40" s="212" t="str">
        <f t="shared" si="0"/>
        <v>OK</v>
      </c>
      <c r="AE40" s="32"/>
    </row>
    <row r="41" spans="1:31" ht="14.4">
      <c r="A41" s="23"/>
      <c r="B41" s="24" t="str">
        <f>IF(A41&gt;0,VLOOKUP(A41,'BASE FEDERAÇÃO'!$B:$M,2,FALSE),"")</f>
        <v/>
      </c>
      <c r="C41" s="24" t="str">
        <f>IF(A41&gt;0,VLOOKUP(A41,'BASE FEDERAÇÃO'!$B:$M,3,FALSE),"")</f>
        <v/>
      </c>
      <c r="D41" s="25" t="str">
        <f>IF(A41&gt;0,VLOOKUP(A41,'BASE FEDERAÇÃO'!$B:$M,4,FALSE),"")</f>
        <v/>
      </c>
      <c r="E41" s="25" t="str">
        <f>IF(A41&gt;0,VLOOKUP(A41,'BASE FEDERAÇÃO'!$B:$M,5,FALSE),"")</f>
        <v/>
      </c>
      <c r="F41" s="24" t="str">
        <f>IFERROR(VLOOKUP(E41,Base!$G:$H,2,0),"")</f>
        <v/>
      </c>
      <c r="G41" s="26" t="str">
        <f>IF(A41&gt;0,VLOOKUP(A41,'BASE FEDERAÇÃO'!$B:$M,6,FALSE),"")</f>
        <v/>
      </c>
      <c r="H41" s="25" t="str">
        <f>IF(A41&gt;0,VLOOKUP(A41,'BASE FEDERAÇÃO'!$B:$M,7,FALSE),"")</f>
        <v/>
      </c>
      <c r="I41" s="25" t="str">
        <f>IF(A41&gt;0,VLOOKUP(A41,'BASE FEDERAÇÃO'!$B:$M,8,FALSE),"")</f>
        <v/>
      </c>
      <c r="J41" s="27" t="str">
        <f>IF(A41="","",VLOOKUP($A41,'BASE FEDERAÇÃO'!$B:$M,9,0))</f>
        <v/>
      </c>
      <c r="K41" s="27" t="str">
        <f>IF(B41="","",VLOOKUP($A41,'BASE FEDERAÇÃO'!$B:$M,10,0))</f>
        <v/>
      </c>
      <c r="L41" s="211" t="str">
        <f>IFERROR(VLOOKUP(A41,Apuracão!A:A,1,0),"NÃO CONSTA NA APURAÇÃO")</f>
        <v>NÃO CONSTA NA APURAÇÃO</v>
      </c>
      <c r="M41" s="211" t="str">
        <f>IFERROR(VLOOKUP(A41,GRUPOS!C:C,1,0),"SEM GRUPO")</f>
        <v>SEM GRUPO</v>
      </c>
      <c r="N41" s="212" t="str">
        <f t="shared" si="0"/>
        <v>OK</v>
      </c>
      <c r="AE41" s="32"/>
    </row>
    <row r="42" spans="1:31" ht="14.4">
      <c r="A42" s="23" t="s">
        <v>164</v>
      </c>
      <c r="B42" s="24" t="str">
        <f>IF(A42&gt;0,VLOOKUP(A42,'BASE FEDERAÇÃO'!$B:$M,2,FALSE),"")</f>
        <v>SHIRAHATA</v>
      </c>
      <c r="C42" s="24" t="str">
        <f>IF(A42&gt;0,VLOOKUP(A42,'BASE FEDERAÇÃO'!$B:$M,3,FALSE),"")</f>
        <v>MAKOTO</v>
      </c>
      <c r="D42" s="25" t="str">
        <f>IF(A42&gt;0,VLOOKUP(A42,'BASE FEDERAÇÃO'!$B:$M,4,FALSE),"")</f>
        <v>M</v>
      </c>
      <c r="E42" s="25" t="str">
        <f>IF(A42&gt;0,VLOOKUP(A42,'BASE FEDERAÇÃO'!$B:$M,5,FALSE),"")</f>
        <v>06. KOK</v>
      </c>
      <c r="F42" s="24" t="str">
        <f>IFERROR(VLOOKUP(E42,Base!$G:$H,2,0),"")</f>
        <v>KOKUSHIKAN</v>
      </c>
      <c r="G42" s="26">
        <f>IF(A42&gt;0,VLOOKUP(A42,'BASE FEDERAÇÃO'!$B:$M,6,FALSE),"")</f>
        <v>13189</v>
      </c>
      <c r="H42" s="25">
        <f>IF(A42&gt;0,VLOOKUP(A42,'BASE FEDERAÇÃO'!$B:$M,7,FALSE),"")</f>
        <v>9</v>
      </c>
      <c r="I42" s="25" t="str">
        <f>IF(A42&gt;0,VLOOKUP(A42,'BASE FEDERAÇÃO'!$B:$M,8,FALSE),"")</f>
        <v>B</v>
      </c>
      <c r="J42" s="27" t="str">
        <f>IF(A42="","",VLOOKUP($A42,'BASE FEDERAÇÃO'!$B:$M,9,0))</f>
        <v>MR</v>
      </c>
      <c r="K42" s="27" t="str">
        <f>IF(B42="","",VLOOKUP($A42,'BASE FEDERAÇÃO'!$B:$M,10,0))</f>
        <v/>
      </c>
      <c r="L42" s="211" t="str">
        <f>IFERROR(VLOOKUP(A42,Apuracão!A:A,1,0),"NÃO CONSTA NA APURAÇÃO")</f>
        <v>152</v>
      </c>
      <c r="M42" s="211" t="str">
        <f>IFERROR(VLOOKUP(A42,GRUPOS!C:C,1,0),"SEM GRUPO")</f>
        <v>152</v>
      </c>
      <c r="N42" s="212" t="str">
        <f t="shared" si="0"/>
        <v>OK</v>
      </c>
      <c r="AE42" s="32"/>
    </row>
    <row r="43" spans="1:31" ht="14.4">
      <c r="A43" s="23" t="s">
        <v>908</v>
      </c>
      <c r="B43" s="24" t="str">
        <f>IF(A43&gt;0,VLOOKUP(A43,'BASE FEDERAÇÃO'!$B:$M,2,FALSE),"")</f>
        <v>NOZAWA</v>
      </c>
      <c r="C43" s="24" t="str">
        <f>IF(A43&gt;0,VLOOKUP(A43,'BASE FEDERAÇÃO'!$B:$M,3,FALSE),"")</f>
        <v>YURIKO</v>
      </c>
      <c r="D43" s="25" t="str">
        <f>IF(A43&gt;0,VLOOKUP(A43,'BASE FEDERAÇÃO'!$B:$M,4,FALSE),"")</f>
        <v>F</v>
      </c>
      <c r="E43" s="25" t="str">
        <f>IF(A43&gt;0,VLOOKUP(A43,'BASE FEDERAÇÃO'!$B:$M,5,FALSE),"")</f>
        <v>06. KOK</v>
      </c>
      <c r="F43" s="24" t="str">
        <f>IFERROR(VLOOKUP(E43,Base!$G:$H,2,0),"")</f>
        <v>KOKUSHIKAN</v>
      </c>
      <c r="G43" s="26">
        <f>IF(A43&gt;0,VLOOKUP(A43,'BASE FEDERAÇÃO'!$B:$M,6,FALSE),"")</f>
        <v>13844</v>
      </c>
      <c r="H43" s="25">
        <f>IF(A43&gt;0,VLOOKUP(A43,'BASE FEDERAÇÃO'!$B:$M,7,FALSE),"")</f>
        <v>12</v>
      </c>
      <c r="I43" s="25" t="str">
        <f>IF(A43&gt;0,VLOOKUP(A43,'BASE FEDERAÇÃO'!$B:$M,8,FALSE),"")</f>
        <v>C</v>
      </c>
      <c r="J43" s="27" t="str">
        <f>IF(A43="","",VLOOKUP($A43,'BASE FEDERAÇÃO'!$B:$M,9,0))</f>
        <v>MR</v>
      </c>
      <c r="K43" s="27" t="str">
        <f>IF(B43="","",VLOOKUP($A43,'BASE FEDERAÇÃO'!$B:$M,10,0))</f>
        <v/>
      </c>
      <c r="L43" s="211" t="str">
        <f>IFERROR(VLOOKUP(A43,Apuracão!A:A,1,0),"NÃO CONSTA NA APURAÇÃO")</f>
        <v>167</v>
      </c>
      <c r="M43" s="211" t="str">
        <f>IFERROR(VLOOKUP(A43,GRUPOS!C:C,1,0),"SEM GRUPO")</f>
        <v>167</v>
      </c>
      <c r="N43" s="212" t="str">
        <f t="shared" si="0"/>
        <v>OK</v>
      </c>
      <c r="AE43" s="32"/>
    </row>
    <row r="44" spans="1:31" ht="14.4">
      <c r="A44" s="23" t="s">
        <v>892</v>
      </c>
      <c r="B44" s="24" t="str">
        <f>IF(A44&gt;0,VLOOKUP(A44,'BASE FEDERAÇÃO'!$B:$M,2,FALSE),"")</f>
        <v>SILVA</v>
      </c>
      <c r="C44" s="24" t="str">
        <f>IF(A44&gt;0,VLOOKUP(A44,'BASE FEDERAÇÃO'!$B:$M,3,FALSE),"")</f>
        <v>MANOEL</v>
      </c>
      <c r="D44" s="25" t="str">
        <f>IF(A44&gt;0,VLOOKUP(A44,'BASE FEDERAÇÃO'!$B:$M,4,FALSE),"")</f>
        <v>M</v>
      </c>
      <c r="E44" s="25" t="str">
        <f>IF(A44&gt;0,VLOOKUP(A44,'BASE FEDERAÇÃO'!$B:$M,5,FALSE),"")</f>
        <v>06. KOK</v>
      </c>
      <c r="F44" s="24" t="str">
        <f>IFERROR(VLOOKUP(E44,Base!$G:$H,2,0),"")</f>
        <v>KOKUSHIKAN</v>
      </c>
      <c r="G44" s="26">
        <f>IF(A44&gt;0,VLOOKUP(A44,'BASE FEDERAÇÃO'!$B:$M,6,FALSE),"")</f>
        <v>20205</v>
      </c>
      <c r="H44" s="25">
        <f>IF(A44&gt;0,VLOOKUP(A44,'BASE FEDERAÇÃO'!$B:$M,7,FALSE),"")</f>
        <v>9</v>
      </c>
      <c r="I44" s="25" t="str">
        <f>IF(A44&gt;0,VLOOKUP(A44,'BASE FEDERAÇÃO'!$B:$M,8,FALSE),"")</f>
        <v>B</v>
      </c>
      <c r="J44" s="27" t="str">
        <f>IF(A44="","",VLOOKUP($A44,'BASE FEDERAÇÃO'!$B:$M,9,0))</f>
        <v>NSR</v>
      </c>
      <c r="K44" s="27" t="str">
        <f>IF(B44="","",VLOOKUP($A44,'BASE FEDERAÇÃO'!$B:$M,10,0))</f>
        <v/>
      </c>
      <c r="L44" s="211" t="str">
        <f>IFERROR(VLOOKUP(A44,Apuracão!A:A,1,0),"NÃO CONSTA NA APURAÇÃO")</f>
        <v>169</v>
      </c>
      <c r="M44" s="211" t="str">
        <f>IFERROR(VLOOKUP(A44,GRUPOS!C:C,1,0),"SEM GRUPO")</f>
        <v>169</v>
      </c>
      <c r="N44" s="212" t="str">
        <f t="shared" si="0"/>
        <v>OK</v>
      </c>
      <c r="AE44" s="32"/>
    </row>
    <row r="45" spans="1:31" ht="14.4">
      <c r="A45" s="23" t="s">
        <v>913</v>
      </c>
      <c r="B45" s="24" t="str">
        <f>IF(A45&gt;0,VLOOKUP(A45,'BASE FEDERAÇÃO'!$B:$M,2,FALSE),"")</f>
        <v>SHAKUDA</v>
      </c>
      <c r="C45" s="24" t="str">
        <f>IF(A45&gt;0,VLOOKUP(A45,'BASE FEDERAÇÃO'!$B:$M,3,FALSE),"")</f>
        <v>MIYOKO</v>
      </c>
      <c r="D45" s="25" t="str">
        <f>IF(A45&gt;0,VLOOKUP(A45,'BASE FEDERAÇÃO'!$B:$M,4,FALSE),"")</f>
        <v>F</v>
      </c>
      <c r="E45" s="25" t="str">
        <f>IF(A45&gt;0,VLOOKUP(A45,'BASE FEDERAÇÃO'!$B:$M,5,FALSE),"")</f>
        <v>06. KOK</v>
      </c>
      <c r="F45" s="24" t="str">
        <f>IFERROR(VLOOKUP(E45,Base!$G:$H,2,0),"")</f>
        <v>KOKUSHIKAN</v>
      </c>
      <c r="G45" s="26">
        <f>IF(A45&gt;0,VLOOKUP(A45,'BASE FEDERAÇÃO'!$B:$M,6,FALSE),"")</f>
        <v>15849</v>
      </c>
      <c r="H45" s="25">
        <f>IF(A45&gt;0,VLOOKUP(A45,'BASE FEDERAÇÃO'!$B:$M,7,FALSE),"")</f>
        <v>12</v>
      </c>
      <c r="I45" s="25" t="str">
        <f>IF(A45&gt;0,VLOOKUP(A45,'BASE FEDERAÇÃO'!$B:$M,8,FALSE),"")</f>
        <v>C</v>
      </c>
      <c r="J45" s="27" t="str">
        <f>IF(A45="","",VLOOKUP($A45,'BASE FEDERAÇÃO'!$B:$M,9,0))</f>
        <v>SR</v>
      </c>
      <c r="K45" s="27" t="str">
        <f>IF(B45="","",VLOOKUP($A45,'BASE FEDERAÇÃO'!$B:$M,10,0))</f>
        <v/>
      </c>
      <c r="L45" s="211" t="str">
        <f>IFERROR(VLOOKUP(A45,Apuracão!A:A,1,0),"NÃO CONSTA NA APURAÇÃO")</f>
        <v>176</v>
      </c>
      <c r="M45" s="211" t="str">
        <f>IFERROR(VLOOKUP(A45,GRUPOS!C:C,1,0),"SEM GRUPO")</f>
        <v>176</v>
      </c>
      <c r="N45" s="212" t="str">
        <f t="shared" si="0"/>
        <v>OK</v>
      </c>
      <c r="AE45" s="32"/>
    </row>
    <row r="46" spans="1:31" ht="14.4">
      <c r="A46" s="23" t="s">
        <v>893</v>
      </c>
      <c r="B46" s="24" t="str">
        <f>IF(A46&gt;0,VLOOKUP(A46,'BASE FEDERAÇÃO'!$B:$M,2,FALSE),"")</f>
        <v>NOZAWA</v>
      </c>
      <c r="C46" s="24" t="str">
        <f>IF(A46&gt;0,VLOOKUP(A46,'BASE FEDERAÇÃO'!$B:$M,3,FALSE),"")</f>
        <v>ASSAMI</v>
      </c>
      <c r="D46" s="25" t="str">
        <f>IF(A46&gt;0,VLOOKUP(A46,'BASE FEDERAÇÃO'!$B:$M,4,FALSE),"")</f>
        <v>F</v>
      </c>
      <c r="E46" s="25" t="str">
        <f>IF(A46&gt;0,VLOOKUP(A46,'BASE FEDERAÇÃO'!$B:$M,5,FALSE),"")</f>
        <v>06. KOK</v>
      </c>
      <c r="F46" s="24" t="str">
        <f>IFERROR(VLOOKUP(E46,Base!$G:$H,2,0),"")</f>
        <v>KOKUSHIKAN</v>
      </c>
      <c r="G46" s="26">
        <f>IF(A46&gt;0,VLOOKUP(A46,'BASE FEDERAÇÃO'!$B:$M,6,FALSE),"")</f>
        <v>23351</v>
      </c>
      <c r="H46" s="25">
        <f>IF(A46&gt;0,VLOOKUP(A46,'BASE FEDERAÇÃO'!$B:$M,7,FALSE),"")</f>
        <v>12</v>
      </c>
      <c r="I46" s="25" t="str">
        <f>IF(A46&gt;0,VLOOKUP(A46,'BASE FEDERAÇÃO'!$B:$M,8,FALSE),"")</f>
        <v>C</v>
      </c>
      <c r="J46" s="27" t="str">
        <f>IF(A46="","",VLOOKUP($A46,'BASE FEDERAÇÃO'!$B:$M,9,0))</f>
        <v>NSR</v>
      </c>
      <c r="K46" s="27" t="str">
        <f>IF(B46="","",VLOOKUP($A46,'BASE FEDERAÇÃO'!$B:$M,10,0))</f>
        <v/>
      </c>
      <c r="L46" s="211" t="str">
        <f>IFERROR(VLOOKUP(A46,Apuracão!A:A,1,0),"NÃO CONSTA NA APURAÇÃO")</f>
        <v>270</v>
      </c>
      <c r="M46" s="211" t="str">
        <f>IFERROR(VLOOKUP(A46,GRUPOS!C:C,1,0),"SEM GRUPO")</f>
        <v>270</v>
      </c>
      <c r="N46" s="212" t="str">
        <f t="shared" si="0"/>
        <v>OK</v>
      </c>
      <c r="AE46" s="32"/>
    </row>
    <row r="47" spans="1:31" ht="14.4">
      <c r="A47" s="23" t="s">
        <v>918</v>
      </c>
      <c r="B47" s="24" t="str">
        <f>IF(A47&gt;0,VLOOKUP(A47,'BASE FEDERAÇÃO'!$B:$M,2,FALSE),"")</f>
        <v>SHAKUDA</v>
      </c>
      <c r="C47" s="24" t="str">
        <f>IF(A47&gt;0,VLOOKUP(A47,'BASE FEDERAÇÃO'!$B:$M,3,FALSE),"")</f>
        <v>TADASHI</v>
      </c>
      <c r="D47" s="25" t="str">
        <f>IF(A47&gt;0,VLOOKUP(A47,'BASE FEDERAÇÃO'!$B:$M,4,FALSE),"")</f>
        <v>M</v>
      </c>
      <c r="E47" s="25" t="str">
        <f>IF(A47&gt;0,VLOOKUP(A47,'BASE FEDERAÇÃO'!$B:$M,5,FALSE),"")</f>
        <v>06. KOK</v>
      </c>
      <c r="F47" s="24" t="str">
        <f>IFERROR(VLOOKUP(E47,Base!$G:$H,2,0),"")</f>
        <v>KOKUSHIKAN</v>
      </c>
      <c r="G47" s="26">
        <f>IF(A47&gt;0,VLOOKUP(A47,'BASE FEDERAÇÃO'!$B:$M,6,FALSE),"")</f>
        <v>15013</v>
      </c>
      <c r="H47" s="25">
        <f>IF(A47&gt;0,VLOOKUP(A47,'BASE FEDERAÇÃO'!$B:$M,7,FALSE),"")</f>
        <v>7</v>
      </c>
      <c r="I47" s="25" t="str">
        <f>IF(A47&gt;0,VLOOKUP(A47,'BASE FEDERAÇÃO'!$B:$M,8,FALSE),"")</f>
        <v>B</v>
      </c>
      <c r="J47" s="27" t="str">
        <f>IF(A47="","",VLOOKUP($A47,'BASE FEDERAÇÃO'!$B:$M,9,0))</f>
        <v>MR</v>
      </c>
      <c r="K47" s="27" t="str">
        <f>IF(B47="","",VLOOKUP($A47,'BASE FEDERAÇÃO'!$B:$M,10,0))</f>
        <v>X</v>
      </c>
      <c r="L47" s="211" t="str">
        <f>IFERROR(VLOOKUP(A47,Apuracão!A:A,1,0),"NÃO CONSTA NA APURAÇÃO")</f>
        <v>273</v>
      </c>
      <c r="M47" s="211" t="str">
        <f>IFERROR(VLOOKUP(A47,GRUPOS!C:C,1,0),"SEM GRUPO")</f>
        <v>273</v>
      </c>
      <c r="N47" s="212" t="str">
        <f t="shared" si="0"/>
        <v>OK</v>
      </c>
      <c r="AE47" s="32"/>
    </row>
    <row r="48" spans="1:31" ht="14.4">
      <c r="A48" s="23" t="s">
        <v>180</v>
      </c>
      <c r="B48" s="24" t="str">
        <f>IF(A48&gt;0,VLOOKUP(A48,'BASE FEDERAÇÃO'!$B:$M,2,FALSE),"")</f>
        <v>TOBIMATSU</v>
      </c>
      <c r="C48" s="24" t="str">
        <f>IF(A48&gt;0,VLOOKUP(A48,'BASE FEDERAÇÃO'!$B:$M,3,FALSE),"")</f>
        <v>SHINYA</v>
      </c>
      <c r="D48" s="25" t="str">
        <f>IF(A48&gt;0,VLOOKUP(A48,'BASE FEDERAÇÃO'!$B:$M,4,FALSE),"")</f>
        <v>M</v>
      </c>
      <c r="E48" s="25" t="str">
        <f>IF(A48&gt;0,VLOOKUP(A48,'BASE FEDERAÇÃO'!$B:$M,5,FALSE),"")</f>
        <v>06. KOK</v>
      </c>
      <c r="F48" s="24" t="str">
        <f>IFERROR(VLOOKUP(E48,Base!$G:$H,2,0),"")</f>
        <v>KOKUSHIKAN</v>
      </c>
      <c r="G48" s="26">
        <f>IF(A48&gt;0,VLOOKUP(A48,'BASE FEDERAÇÃO'!$B:$M,6,FALSE),"")</f>
        <v>17774</v>
      </c>
      <c r="H48" s="25">
        <f>IF(A48&gt;0,VLOOKUP(A48,'BASE FEDERAÇÃO'!$B:$M,7,FALSE),"")</f>
        <v>1</v>
      </c>
      <c r="I48" s="25" t="str">
        <f>IF(A48&gt;0,VLOOKUP(A48,'BASE FEDERAÇÃO'!$B:$M,8,FALSE),"")</f>
        <v>EX</v>
      </c>
      <c r="J48" s="27" t="str">
        <f>IF(A48="","",VLOOKUP($A48,'BASE FEDERAÇÃO'!$B:$M,9,0))</f>
        <v>SR</v>
      </c>
      <c r="K48" s="27" t="str">
        <f>IF(B48="","",VLOOKUP($A48,'BASE FEDERAÇÃO'!$B:$M,10,0))</f>
        <v/>
      </c>
      <c r="L48" s="211" t="str">
        <f>IFERROR(VLOOKUP(A48,Apuracão!A:A,1,0),"NÃO CONSTA NA APURAÇÃO")</f>
        <v>342</v>
      </c>
      <c r="M48" s="211" t="str">
        <f>IFERROR(VLOOKUP(A48,GRUPOS!C:C,1,0),"SEM GRUPO")</f>
        <v>342</v>
      </c>
      <c r="N48" s="212" t="str">
        <f t="shared" si="0"/>
        <v>OK</v>
      </c>
      <c r="AE48" s="32"/>
    </row>
    <row r="49" spans="1:31" ht="14.4">
      <c r="A49" s="23" t="s">
        <v>1127</v>
      </c>
      <c r="B49" s="24" t="str">
        <f>IF(A49&gt;0,VLOOKUP(A49,'BASE FEDERAÇÃO'!$B:$M,2,FALSE),"")</f>
        <v>VALERO ARIAS</v>
      </c>
      <c r="C49" s="24" t="str">
        <f>IF(A49&gt;0,VLOOKUP(A49,'BASE FEDERAÇÃO'!$B:$M,3,FALSE),"")</f>
        <v>CARMEN</v>
      </c>
      <c r="D49" s="25" t="str">
        <f>IF(A49&gt;0,VLOOKUP(A49,'BASE FEDERAÇÃO'!$B:$M,4,FALSE),"")</f>
        <v>F</v>
      </c>
      <c r="E49" s="25" t="str">
        <f>IF(A49&gt;0,VLOOKUP(A49,'BASE FEDERAÇÃO'!$B:$M,5,FALSE),"")</f>
        <v>06. KOK</v>
      </c>
      <c r="F49" s="24" t="str">
        <f>IFERROR(VLOOKUP(E49,Base!$G:$H,2,0),"")</f>
        <v>KOKUSHIKAN</v>
      </c>
      <c r="G49" s="26">
        <f>IF(A49&gt;0,VLOOKUP(A49,'BASE FEDERAÇÃO'!$B:$M,6,FALSE),"")</f>
        <v>21451</v>
      </c>
      <c r="H49" s="25">
        <f>IF(A49&gt;0,VLOOKUP(A49,'BASE FEDERAÇÃO'!$B:$M,7,FALSE),"")</f>
        <v>12</v>
      </c>
      <c r="I49" s="25" t="str">
        <f>IF(A49&gt;0,VLOOKUP(A49,'BASE FEDERAÇÃO'!$B:$M,8,FALSE),"")</f>
        <v>C</v>
      </c>
      <c r="J49" s="27" t="str">
        <f>IF(A49="","",VLOOKUP($A49,'BASE FEDERAÇÃO'!$B:$M,9,0))</f>
        <v>NSR</v>
      </c>
      <c r="K49" s="27" t="e">
        <f>IF(B49="","",VLOOKUP($A49,'BASE FEDERAÇÃO'!$B:$M,10,0))</f>
        <v>#DIV/0!</v>
      </c>
      <c r="L49" s="211" t="str">
        <f>IFERROR(VLOOKUP(A49,Apuracão!A:A,1,0),"NÃO CONSTA NA APURAÇÃO")</f>
        <v>406</v>
      </c>
      <c r="M49" s="211" t="str">
        <f>IFERROR(VLOOKUP(A49,GRUPOS!C:C,1,0),"SEM GRUPO")</f>
        <v>406</v>
      </c>
      <c r="N49" s="212" t="str">
        <f t="shared" si="0"/>
        <v>OK</v>
      </c>
      <c r="AE49" s="32"/>
    </row>
    <row r="50" spans="1:31" ht="14.4">
      <c r="A50" s="23" t="s">
        <v>599</v>
      </c>
      <c r="B50" s="24" t="str">
        <f>IF(A50&gt;0,VLOOKUP(A50,'BASE FEDERAÇÃO'!$B:$M,2,FALSE),"")</f>
        <v>ISHII</v>
      </c>
      <c r="C50" s="24" t="str">
        <f>IF(A50&gt;0,VLOOKUP(A50,'BASE FEDERAÇÃO'!$B:$M,3,FALSE),"")</f>
        <v>HISANOBU</v>
      </c>
      <c r="D50" s="25" t="str">
        <f>IF(A50&gt;0,VLOOKUP(A50,'BASE FEDERAÇÃO'!$B:$M,4,FALSE),"")</f>
        <v>M</v>
      </c>
      <c r="E50" s="25" t="str">
        <f>IF(A50&gt;0,VLOOKUP(A50,'BASE FEDERAÇÃO'!$B:$M,5,FALSE),"")</f>
        <v>06. KOK</v>
      </c>
      <c r="F50" s="24" t="str">
        <f>IFERROR(VLOOKUP(E50,Base!$G:$H,2,0),"")</f>
        <v>KOKUSHIKAN</v>
      </c>
      <c r="G50" s="26">
        <f>IF(A50&gt;0,VLOOKUP(A50,'BASE FEDERAÇÃO'!$B:$M,6,FALSE),"")</f>
        <v>14088</v>
      </c>
      <c r="H50" s="25">
        <f>IF(A50&gt;0,VLOOKUP(A50,'BASE FEDERAÇÃO'!$B:$M,7,FALSE),"")</f>
        <v>9</v>
      </c>
      <c r="I50" s="25" t="str">
        <f>IF(A50&gt;0,VLOOKUP(A50,'BASE FEDERAÇÃO'!$B:$M,8,FALSE),"")</f>
        <v>B</v>
      </c>
      <c r="J50" s="27" t="str">
        <f>IF(A50="","",VLOOKUP($A50,'BASE FEDERAÇÃO'!$B:$M,9,0))</f>
        <v>MR</v>
      </c>
      <c r="K50" s="27" t="str">
        <f>IF(B50="","",VLOOKUP($A50,'BASE FEDERAÇÃO'!$B:$M,10,0))</f>
        <v/>
      </c>
      <c r="L50" s="211" t="str">
        <f>IFERROR(VLOOKUP(A50,Apuracão!A:A,1,0),"NÃO CONSTA NA APURAÇÃO")</f>
        <v>463</v>
      </c>
      <c r="M50" s="211" t="str">
        <f>IFERROR(VLOOKUP(A50,GRUPOS!C:C,1,0),"SEM GRUPO")</f>
        <v>463</v>
      </c>
      <c r="N50" s="212" t="str">
        <f t="shared" si="0"/>
        <v>OK</v>
      </c>
      <c r="AE50" s="32"/>
    </row>
    <row r="51" spans="1:31" ht="14.4">
      <c r="A51" s="23" t="s">
        <v>641</v>
      </c>
      <c r="B51" s="24" t="str">
        <f>IF(A51&gt;0,VLOOKUP(A51,'BASE FEDERAÇÃO'!$B:$M,2,FALSE),"")</f>
        <v>MATSUMURA</v>
      </c>
      <c r="C51" s="24" t="str">
        <f>IF(A51&gt;0,VLOOKUP(A51,'BASE FEDERAÇÃO'!$B:$M,3,FALSE),"")</f>
        <v>TERUAKI</v>
      </c>
      <c r="D51" s="25" t="str">
        <f>IF(A51&gt;0,VLOOKUP(A51,'BASE FEDERAÇÃO'!$B:$M,4,FALSE),"")</f>
        <v>M</v>
      </c>
      <c r="E51" s="25" t="str">
        <f>IF(A51&gt;0,VLOOKUP(A51,'BASE FEDERAÇÃO'!$B:$M,5,FALSE),"")</f>
        <v>06. KOK</v>
      </c>
      <c r="F51" s="24" t="str">
        <f>IFERROR(VLOOKUP(E51,Base!$G:$H,2,0),"")</f>
        <v>KOKUSHIKAN</v>
      </c>
      <c r="G51" s="26">
        <f>IF(A51&gt;0,VLOOKUP(A51,'BASE FEDERAÇÃO'!$B:$M,6,FALSE),"")</f>
        <v>15766</v>
      </c>
      <c r="H51" s="25">
        <f>IF(A51&gt;0,VLOOKUP(A51,'BASE FEDERAÇÃO'!$B:$M,7,FALSE),"")</f>
        <v>9</v>
      </c>
      <c r="I51" s="25" t="str">
        <f>IF(A51&gt;0,VLOOKUP(A51,'BASE FEDERAÇÃO'!$B:$M,8,FALSE),"")</f>
        <v>B</v>
      </c>
      <c r="J51" s="27" t="str">
        <f>IF(A51="","",VLOOKUP($A51,'BASE FEDERAÇÃO'!$B:$M,9,0))</f>
        <v>SR</v>
      </c>
      <c r="K51" s="27" t="str">
        <f>IF(B51="","",VLOOKUP($A51,'BASE FEDERAÇÃO'!$B:$M,10,0))</f>
        <v/>
      </c>
      <c r="L51" s="211" t="str">
        <f>IFERROR(VLOOKUP(A51,Apuracão!A:A,1,0),"NÃO CONSTA NA APURAÇÃO")</f>
        <v>512</v>
      </c>
      <c r="M51" s="211" t="str">
        <f>IFERROR(VLOOKUP(A51,GRUPOS!C:C,1,0),"SEM GRUPO")</f>
        <v>512</v>
      </c>
      <c r="N51" s="212" t="str">
        <f t="shared" si="0"/>
        <v>OK</v>
      </c>
      <c r="AE51" s="32"/>
    </row>
    <row r="52" spans="1:31" ht="14.4">
      <c r="A52" s="23" t="s">
        <v>433</v>
      </c>
      <c r="B52" s="24" t="str">
        <f>IF(A52&gt;0,VLOOKUP(A52,'BASE FEDERAÇÃO'!$B:$M,2,FALSE),"")</f>
        <v>ABE</v>
      </c>
      <c r="C52" s="24" t="str">
        <f>IF(A52&gt;0,VLOOKUP(A52,'BASE FEDERAÇÃO'!$B:$M,3,FALSE),"")</f>
        <v>TETSUO</v>
      </c>
      <c r="D52" s="25" t="str">
        <f>IF(A52&gt;0,VLOOKUP(A52,'BASE FEDERAÇÃO'!$B:$M,4,FALSE),"")</f>
        <v>M</v>
      </c>
      <c r="E52" s="25" t="str">
        <f>IF(A52&gt;0,VLOOKUP(A52,'BASE FEDERAÇÃO'!$B:$M,5,FALSE),"")</f>
        <v>06. KOK</v>
      </c>
      <c r="F52" s="24" t="str">
        <f>IFERROR(VLOOKUP(E52,Base!$G:$H,2,0),"")</f>
        <v>KOKUSHIKAN</v>
      </c>
      <c r="G52" s="26">
        <f>IF(A52&gt;0,VLOOKUP(A52,'BASE FEDERAÇÃO'!$B:$M,6,FALSE),"")</f>
        <v>12082</v>
      </c>
      <c r="H52" s="25">
        <f>IF(A52&gt;0,VLOOKUP(A52,'BASE FEDERAÇÃO'!$B:$M,7,FALSE),"")</f>
        <v>8</v>
      </c>
      <c r="I52" s="25" t="str">
        <f>IF(A52&gt;0,VLOOKUP(A52,'BASE FEDERAÇÃO'!$B:$M,8,FALSE),"")</f>
        <v>B</v>
      </c>
      <c r="J52" s="27" t="str">
        <f>IF(A52="","",VLOOKUP($A52,'BASE FEDERAÇÃO'!$B:$M,9,0))</f>
        <v>MR</v>
      </c>
      <c r="K52" s="27" t="str">
        <f>IF(B52="","",VLOOKUP($A52,'BASE FEDERAÇÃO'!$B:$M,10,0))</f>
        <v/>
      </c>
      <c r="L52" s="211" t="str">
        <f>IFERROR(VLOOKUP(A52,Apuracão!A:A,1,0),"NÃO CONSTA NA APURAÇÃO")</f>
        <v>605</v>
      </c>
      <c r="M52" s="211" t="str">
        <f>IFERROR(VLOOKUP(A52,GRUPOS!C:C,1,0),"SEM GRUPO")</f>
        <v>605</v>
      </c>
      <c r="N52" s="212" t="str">
        <f t="shared" si="0"/>
        <v>OK</v>
      </c>
      <c r="P52"/>
      <c r="Q52"/>
      <c r="R52"/>
      <c r="AE52" s="32"/>
    </row>
    <row r="53" spans="1:31" ht="14.4">
      <c r="A53" s="23" t="s">
        <v>434</v>
      </c>
      <c r="B53" s="24" t="str">
        <f>IF(A53&gt;0,VLOOKUP(A53,'BASE FEDERAÇÃO'!$B:$M,2,FALSE),"")</f>
        <v>ABE</v>
      </c>
      <c r="C53" s="24" t="str">
        <f>IF(A53&gt;0,VLOOKUP(A53,'BASE FEDERAÇÃO'!$B:$M,3,FALSE),"")</f>
        <v>KAZUKO</v>
      </c>
      <c r="D53" s="25" t="str">
        <f>IF(A53&gt;0,VLOOKUP(A53,'BASE FEDERAÇÃO'!$B:$M,4,FALSE),"")</f>
        <v>F</v>
      </c>
      <c r="E53" s="25" t="str">
        <f>IF(A53&gt;0,VLOOKUP(A53,'BASE FEDERAÇÃO'!$B:$M,5,FALSE),"")</f>
        <v>06. KOK</v>
      </c>
      <c r="F53" s="24" t="str">
        <f>IFERROR(VLOOKUP(E53,Base!$G:$H,2,0),"")</f>
        <v>KOKUSHIKAN</v>
      </c>
      <c r="G53" s="26">
        <f>IF(A53&gt;0,VLOOKUP(A53,'BASE FEDERAÇÃO'!$B:$M,6,FALSE),"")</f>
        <v>18129</v>
      </c>
      <c r="H53" s="25">
        <f>IF(A53&gt;0,VLOOKUP(A53,'BASE FEDERAÇÃO'!$B:$M,7,FALSE),"")</f>
        <v>9</v>
      </c>
      <c r="I53" s="25" t="str">
        <f>IF(A53&gt;0,VLOOKUP(A53,'BASE FEDERAÇÃO'!$B:$M,8,FALSE),"")</f>
        <v>B</v>
      </c>
      <c r="J53" s="27" t="str">
        <f>IF(A53="","",VLOOKUP($A53,'BASE FEDERAÇÃO'!$B:$M,9,0))</f>
        <v>SR</v>
      </c>
      <c r="K53" s="27" t="str">
        <f>IF(B53="","",VLOOKUP($A53,'BASE FEDERAÇÃO'!$B:$M,10,0))</f>
        <v/>
      </c>
      <c r="L53" s="211" t="str">
        <f>IFERROR(VLOOKUP(A53,Apuracão!A:A,1,0),"NÃO CONSTA NA APURAÇÃO")</f>
        <v>607</v>
      </c>
      <c r="M53" s="211" t="str">
        <f>IFERROR(VLOOKUP(A53,GRUPOS!C:C,1,0),"SEM GRUPO")</f>
        <v>607</v>
      </c>
      <c r="N53" s="212" t="str">
        <f t="shared" si="0"/>
        <v>OK</v>
      </c>
      <c r="P53"/>
      <c r="Q53"/>
      <c r="R53"/>
      <c r="AE53" s="32"/>
    </row>
    <row r="54" spans="1:31" ht="14.4">
      <c r="A54" s="23" t="s">
        <v>435</v>
      </c>
      <c r="B54" s="24" t="str">
        <f>IF(A54&gt;0,VLOOKUP(A54,'BASE FEDERAÇÃO'!$B:$M,2,FALSE),"")</f>
        <v>NAKASHIMA</v>
      </c>
      <c r="C54" s="24" t="str">
        <f>IF(A54&gt;0,VLOOKUP(A54,'BASE FEDERAÇÃO'!$B:$M,3,FALSE),"")</f>
        <v>MITSUKO</v>
      </c>
      <c r="D54" s="25" t="str">
        <f>IF(A54&gt;0,VLOOKUP(A54,'BASE FEDERAÇÃO'!$B:$M,4,FALSE),"")</f>
        <v>F</v>
      </c>
      <c r="E54" s="25" t="str">
        <f>IF(A54&gt;0,VLOOKUP(A54,'BASE FEDERAÇÃO'!$B:$M,5,FALSE),"")</f>
        <v>06. KOK</v>
      </c>
      <c r="F54" s="24" t="str">
        <f>IFERROR(VLOOKUP(E54,Base!$G:$H,2,0),"")</f>
        <v>KOKUSHIKAN</v>
      </c>
      <c r="G54" s="26">
        <f>IF(A54&gt;0,VLOOKUP(A54,'BASE FEDERAÇÃO'!$B:$M,6,FALSE),"")</f>
        <v>19177</v>
      </c>
      <c r="H54" s="25">
        <f>IF(A54&gt;0,VLOOKUP(A54,'BASE FEDERAÇÃO'!$B:$M,7,FALSE),"")</f>
        <v>9</v>
      </c>
      <c r="I54" s="25" t="str">
        <f>IF(A54&gt;0,VLOOKUP(A54,'BASE FEDERAÇÃO'!$B:$M,8,FALSE),"")</f>
        <v>B</v>
      </c>
      <c r="J54" s="27" t="str">
        <f>IF(A54="","",VLOOKUP($A54,'BASE FEDERAÇÃO'!$B:$M,9,0))</f>
        <v>NSR</v>
      </c>
      <c r="K54" s="27" t="str">
        <f>IF(B54="","",VLOOKUP($A54,'BASE FEDERAÇÃO'!$B:$M,10,0))</f>
        <v>X</v>
      </c>
      <c r="L54" s="211" t="str">
        <f>IFERROR(VLOOKUP(A54,Apuracão!A:A,1,0),"NÃO CONSTA NA APURAÇÃO")</f>
        <v>609</v>
      </c>
      <c r="M54" s="211" t="str">
        <f>IFERROR(VLOOKUP(A54,GRUPOS!C:C,1,0),"SEM GRUPO")</f>
        <v>609</v>
      </c>
      <c r="N54" s="212" t="str">
        <f t="shared" si="0"/>
        <v>OK</v>
      </c>
      <c r="P54"/>
      <c r="Q54"/>
      <c r="R54"/>
      <c r="AE54" s="32"/>
    </row>
    <row r="55" spans="1:31" ht="14.4">
      <c r="A55" s="23" t="s">
        <v>720</v>
      </c>
      <c r="B55" s="24" t="str">
        <f>IF(A55&gt;0,VLOOKUP(A55,'BASE FEDERAÇÃO'!$B:$M,2,FALSE),"")</f>
        <v>BABATA</v>
      </c>
      <c r="C55" s="24" t="str">
        <f>IF(A55&gt;0,VLOOKUP(A55,'BASE FEDERAÇÃO'!$B:$M,3,FALSE),"")</f>
        <v>JORGE TOSHIO</v>
      </c>
      <c r="D55" s="25" t="str">
        <f>IF(A55&gt;0,VLOOKUP(A55,'BASE FEDERAÇÃO'!$B:$M,4,FALSE),"")</f>
        <v>M</v>
      </c>
      <c r="E55" s="25" t="str">
        <f>IF(A55&gt;0,VLOOKUP(A55,'BASE FEDERAÇÃO'!$B:$M,5,FALSE),"")</f>
        <v>06. KOK</v>
      </c>
      <c r="F55" s="24" t="str">
        <f>IFERROR(VLOOKUP(E55,Base!$G:$H,2,0),"")</f>
        <v>KOKUSHIKAN</v>
      </c>
      <c r="G55" s="26">
        <f>IF(A55&gt;0,VLOOKUP(A55,'BASE FEDERAÇÃO'!$B:$M,6,FALSE),"")</f>
        <v>21124</v>
      </c>
      <c r="H55" s="25">
        <f>IF(A55&gt;0,VLOOKUP(A55,'BASE FEDERAÇÃO'!$B:$M,7,FALSE),"")</f>
        <v>3</v>
      </c>
      <c r="I55" s="25" t="str">
        <f>IF(A55&gt;0,VLOOKUP(A55,'BASE FEDERAÇÃO'!$B:$M,8,FALSE),"")</f>
        <v>EX</v>
      </c>
      <c r="J55" s="27" t="str">
        <f>IF(A55="","",VLOOKUP($A55,'BASE FEDERAÇÃO'!$B:$M,9,0))</f>
        <v>NSR</v>
      </c>
      <c r="K55" s="27" t="str">
        <f>IF(B55="","",VLOOKUP($A55,'BASE FEDERAÇÃO'!$B:$M,10,0))</f>
        <v>X</v>
      </c>
      <c r="L55" s="211" t="str">
        <f>IFERROR(VLOOKUP(A55,Apuracão!A:A,1,0),"NÃO CONSTA NA APURAÇÃO")</f>
        <v>635</v>
      </c>
      <c r="M55" s="211" t="str">
        <f>IFERROR(VLOOKUP(A55,GRUPOS!C:C,1,0),"SEM GRUPO")</f>
        <v>635</v>
      </c>
      <c r="N55" s="212" t="str">
        <f t="shared" si="0"/>
        <v>OK</v>
      </c>
      <c r="AE55" s="32"/>
    </row>
    <row r="56" spans="1:31" ht="14.4">
      <c r="A56" s="23" t="s">
        <v>187</v>
      </c>
      <c r="B56" s="24" t="str">
        <f>IF(A56&gt;0,VLOOKUP(A56,'BASE FEDERAÇÃO'!$B:$M,2,FALSE),"")</f>
        <v>FUKUZAWA</v>
      </c>
      <c r="C56" s="24" t="str">
        <f>IF(A56&gt;0,VLOOKUP(A56,'BASE FEDERAÇÃO'!$B:$M,3,FALSE),"")</f>
        <v>AKIRA</v>
      </c>
      <c r="D56" s="25" t="str">
        <f>IF(A56&gt;0,VLOOKUP(A56,'BASE FEDERAÇÃO'!$B:$M,4,FALSE),"")</f>
        <v>M</v>
      </c>
      <c r="E56" s="25" t="str">
        <f>IF(A56&gt;0,VLOOKUP(A56,'BASE FEDERAÇÃO'!$B:$M,5,FALSE),"")</f>
        <v>06. KOK</v>
      </c>
      <c r="F56" s="24" t="str">
        <f>IFERROR(VLOOKUP(E56,Base!$G:$H,2,0),"")</f>
        <v>KOKUSHIKAN</v>
      </c>
      <c r="G56" s="26">
        <f>IF(A56&gt;0,VLOOKUP(A56,'BASE FEDERAÇÃO'!$B:$M,6,FALSE),"")</f>
        <v>18276</v>
      </c>
      <c r="H56" s="25">
        <f>IF(A56&gt;0,VLOOKUP(A56,'BASE FEDERAÇÃO'!$B:$M,7,FALSE),"")</f>
        <v>6</v>
      </c>
      <c r="I56" s="25" t="str">
        <f>IF(A56&gt;0,VLOOKUP(A56,'BASE FEDERAÇÃO'!$B:$M,8,FALSE),"")</f>
        <v>A</v>
      </c>
      <c r="J56" s="27" t="str">
        <f>IF(A56="","",VLOOKUP($A56,'BASE FEDERAÇÃO'!$B:$M,9,0))</f>
        <v>SR</v>
      </c>
      <c r="K56" s="27" t="str">
        <f>IF(B56="","",VLOOKUP($A56,'BASE FEDERAÇÃO'!$B:$M,10,0))</f>
        <v/>
      </c>
      <c r="L56" s="211" t="str">
        <f>IFERROR(VLOOKUP(A56,Apuracão!A:A,1,0),"NÃO CONSTA NA APURAÇÃO")</f>
        <v>670</v>
      </c>
      <c r="M56" s="211" t="str">
        <f>IFERROR(VLOOKUP(A56,GRUPOS!C:C,1,0),"SEM GRUPO")</f>
        <v>670</v>
      </c>
      <c r="N56" s="212" t="str">
        <f t="shared" si="0"/>
        <v>OK</v>
      </c>
      <c r="AE56" s="32"/>
    </row>
    <row r="57" spans="1:31" ht="14.4">
      <c r="A57" s="23" t="s">
        <v>190</v>
      </c>
      <c r="B57" s="24" t="str">
        <f>IF(A57&gt;0,VLOOKUP(A57,'BASE FEDERAÇÃO'!$B:$M,2,FALSE),"")</f>
        <v>KADOWAKI</v>
      </c>
      <c r="C57" s="24" t="str">
        <f>IF(A57&gt;0,VLOOKUP(A57,'BASE FEDERAÇÃO'!$B:$M,3,FALSE),"")</f>
        <v>SUELY</v>
      </c>
      <c r="D57" s="25" t="str">
        <f>IF(A57&gt;0,VLOOKUP(A57,'BASE FEDERAÇÃO'!$B:$M,4,FALSE),"")</f>
        <v>F</v>
      </c>
      <c r="E57" s="25" t="str">
        <f>IF(A57&gt;0,VLOOKUP(A57,'BASE FEDERAÇÃO'!$B:$M,5,FALSE),"")</f>
        <v>06. KOK</v>
      </c>
      <c r="F57" s="24" t="str">
        <f>IFERROR(VLOOKUP(E57,Base!$G:$H,2,0),"")</f>
        <v>KOKUSHIKAN</v>
      </c>
      <c r="G57" s="26">
        <f>IF(A57&gt;0,VLOOKUP(A57,'BASE FEDERAÇÃO'!$B:$M,6,FALSE),"")</f>
        <v>20147</v>
      </c>
      <c r="H57" s="25">
        <f>IF(A57&gt;0,VLOOKUP(A57,'BASE FEDERAÇÃO'!$B:$M,7,FALSE),"")</f>
        <v>12</v>
      </c>
      <c r="I57" s="25" t="str">
        <f>IF(A57&gt;0,VLOOKUP(A57,'BASE FEDERAÇÃO'!$B:$M,8,FALSE),"")</f>
        <v>C</v>
      </c>
      <c r="J57" s="27" t="str">
        <f>IF(A57="","",VLOOKUP($A57,'BASE FEDERAÇÃO'!$B:$M,9,0))</f>
        <v>NSR</v>
      </c>
      <c r="K57" s="27" t="str">
        <f>IF(B57="","",VLOOKUP($A57,'BASE FEDERAÇÃO'!$B:$M,10,0))</f>
        <v/>
      </c>
      <c r="L57" s="211" t="str">
        <f>IFERROR(VLOOKUP(A57,Apuracão!A:A,1,0),"NÃO CONSTA NA APURAÇÃO")</f>
        <v>673</v>
      </c>
      <c r="M57" s="211" t="str">
        <f>IFERROR(VLOOKUP(A57,GRUPOS!C:C,1,0),"SEM GRUPO")</f>
        <v>673</v>
      </c>
      <c r="N57" s="212" t="str">
        <f t="shared" si="0"/>
        <v>OK</v>
      </c>
      <c r="AE57" s="32"/>
    </row>
    <row r="58" spans="1:31" ht="14.4">
      <c r="A58" s="23" t="s">
        <v>965</v>
      </c>
      <c r="B58" s="24" t="str">
        <f>IF(A58&gt;0,VLOOKUP(A58,'BASE FEDERAÇÃO'!$B:$M,2,FALSE),"")</f>
        <v>HIRATA</v>
      </c>
      <c r="C58" s="24" t="str">
        <f>IF(A58&gt;0,VLOOKUP(A58,'BASE FEDERAÇÃO'!$B:$M,3,FALSE),"")</f>
        <v>IRINEU YASSAYUKI</v>
      </c>
      <c r="D58" s="25" t="str">
        <f>IF(A58&gt;0,VLOOKUP(A58,'BASE FEDERAÇÃO'!$B:$M,4,FALSE),"")</f>
        <v>M</v>
      </c>
      <c r="E58" s="25" t="str">
        <f>IF(A58&gt;0,VLOOKUP(A58,'BASE FEDERAÇÃO'!$B:$M,5,FALSE),"")</f>
        <v>06. KOK</v>
      </c>
      <c r="F58" s="24" t="str">
        <f>IFERROR(VLOOKUP(E58,Base!$G:$H,2,0),"")</f>
        <v>KOKUSHIKAN</v>
      </c>
      <c r="G58" s="26">
        <f>IF(A58&gt;0,VLOOKUP(A58,'BASE FEDERAÇÃO'!$B:$M,6,FALSE),"")</f>
        <v>24162</v>
      </c>
      <c r="H58" s="25">
        <f>IF(A58&gt;0,VLOOKUP(A58,'BASE FEDERAÇÃO'!$B:$M,7,FALSE),"")</f>
        <v>8</v>
      </c>
      <c r="I58" s="25" t="str">
        <f>IF(A58&gt;0,VLOOKUP(A58,'BASE FEDERAÇÃO'!$B:$M,8,FALSE),"")</f>
        <v>B</v>
      </c>
      <c r="J58" s="27" t="str">
        <f>IF(A58="","",VLOOKUP($A58,'BASE FEDERAÇÃO'!$B:$M,9,0))</f>
        <v>NSR</v>
      </c>
      <c r="K58" s="27" t="str">
        <f>IF(B58="","",VLOOKUP($A58,'BASE FEDERAÇÃO'!$B:$M,10,0))</f>
        <v>X</v>
      </c>
      <c r="L58" s="211" t="str">
        <f>IFERROR(VLOOKUP(A58,Apuracão!A:A,1,0),"NÃO CONSTA NA APURAÇÃO")</f>
        <v>691</v>
      </c>
      <c r="M58" s="211" t="str">
        <f>IFERROR(VLOOKUP(A58,GRUPOS!C:C,1,0),"SEM GRUPO")</f>
        <v>691</v>
      </c>
      <c r="N58" s="212" t="str">
        <f t="shared" si="0"/>
        <v>OK</v>
      </c>
      <c r="AE58" s="32"/>
    </row>
    <row r="59" spans="1:31" ht="14.4">
      <c r="A59" s="23" t="s">
        <v>968</v>
      </c>
      <c r="B59" s="24" t="str">
        <f>IF(A59&gt;0,VLOOKUP(A59,'BASE FEDERAÇÃO'!$B:$M,2,FALSE),"")</f>
        <v>HIRAKAWA</v>
      </c>
      <c r="C59" s="24" t="str">
        <f>IF(A59&gt;0,VLOOKUP(A59,'BASE FEDERAÇÃO'!$B:$M,3,FALSE),"")</f>
        <v>ISAO</v>
      </c>
      <c r="D59" s="25" t="str">
        <f>IF(A59&gt;0,VLOOKUP(A59,'BASE FEDERAÇÃO'!$B:$M,4,FALSE),"")</f>
        <v>M</v>
      </c>
      <c r="E59" s="25" t="str">
        <f>IF(A59&gt;0,VLOOKUP(A59,'BASE FEDERAÇÃO'!$B:$M,5,FALSE),"")</f>
        <v>06. KOK</v>
      </c>
      <c r="F59" s="24" t="str">
        <f>IFERROR(VLOOKUP(E59,Base!$G:$H,2,0),"")</f>
        <v>KOKUSHIKAN</v>
      </c>
      <c r="G59" s="26">
        <f>IF(A59&gt;0,VLOOKUP(A59,'BASE FEDERAÇÃO'!$B:$M,6,FALSE),"")</f>
        <v>17410</v>
      </c>
      <c r="H59" s="25">
        <f>IF(A59&gt;0,VLOOKUP(A59,'BASE FEDERAÇÃO'!$B:$M,7,FALSE),"")</f>
        <v>12</v>
      </c>
      <c r="I59" s="25" t="str">
        <f>IF(A59&gt;0,VLOOKUP(A59,'BASE FEDERAÇÃO'!$B:$M,8,FALSE),"")</f>
        <v>C</v>
      </c>
      <c r="J59" s="27" t="str">
        <f>IF(A59="","",VLOOKUP($A59,'BASE FEDERAÇÃO'!$B:$M,9,0))</f>
        <v>SR</v>
      </c>
      <c r="K59" s="27" t="str">
        <f>IF(B59="","",VLOOKUP($A59,'BASE FEDERAÇÃO'!$B:$M,10,0))</f>
        <v/>
      </c>
      <c r="L59" s="211" t="str">
        <f>IFERROR(VLOOKUP(A59,Apuracão!A:A,1,0),"NÃO CONSTA NA APURAÇÃO")</f>
        <v>706</v>
      </c>
      <c r="M59" s="211" t="str">
        <f>IFERROR(VLOOKUP(A59,GRUPOS!C:C,1,0),"SEM GRUPO")</f>
        <v>706</v>
      </c>
      <c r="N59" s="212" t="str">
        <f t="shared" si="0"/>
        <v>OK</v>
      </c>
      <c r="AE59" s="32"/>
    </row>
    <row r="60" spans="1:31" ht="14.4">
      <c r="A60" s="23" t="s">
        <v>969</v>
      </c>
      <c r="B60" s="24" t="str">
        <f>IF(A60&gt;0,VLOOKUP(A60,'BASE FEDERAÇÃO'!$B:$M,2,FALSE),"")</f>
        <v>IWAMOTO HIRAKAWA</v>
      </c>
      <c r="C60" s="24" t="str">
        <f>IF(A60&gt;0,VLOOKUP(A60,'BASE FEDERAÇÃO'!$B:$M,3,FALSE),"")</f>
        <v>NORIE</v>
      </c>
      <c r="D60" s="25" t="str">
        <f>IF(A60&gt;0,VLOOKUP(A60,'BASE FEDERAÇÃO'!$B:$M,4,FALSE),"")</f>
        <v>F</v>
      </c>
      <c r="E60" s="25" t="str">
        <f>IF(A60&gt;0,VLOOKUP(A60,'BASE FEDERAÇÃO'!$B:$M,5,FALSE),"")</f>
        <v>06. KOK</v>
      </c>
      <c r="F60" s="24" t="str">
        <f>IFERROR(VLOOKUP(E60,Base!$G:$H,2,0),"")</f>
        <v>KOKUSHIKAN</v>
      </c>
      <c r="G60" s="26">
        <f>IF(A60&gt;0,VLOOKUP(A60,'BASE FEDERAÇÃO'!$B:$M,6,FALSE),"")</f>
        <v>19766</v>
      </c>
      <c r="H60" s="25">
        <f>IF(A60&gt;0,VLOOKUP(A60,'BASE FEDERAÇÃO'!$B:$M,7,FALSE),"")</f>
        <v>12</v>
      </c>
      <c r="I60" s="25" t="str">
        <f>IF(A60&gt;0,VLOOKUP(A60,'BASE FEDERAÇÃO'!$B:$M,8,FALSE),"")</f>
        <v>C</v>
      </c>
      <c r="J60" s="27" t="str">
        <f>IF(A60="","",VLOOKUP($A60,'BASE FEDERAÇÃO'!$B:$M,9,0))</f>
        <v>NSR</v>
      </c>
      <c r="K60" s="27" t="str">
        <f>IF(B60="","",VLOOKUP($A60,'BASE FEDERAÇÃO'!$B:$M,10,0))</f>
        <v>X</v>
      </c>
      <c r="L60" s="211" t="str">
        <f>IFERROR(VLOOKUP(A60,Apuracão!A:A,1,0),"NÃO CONSTA NA APURAÇÃO")</f>
        <v>707</v>
      </c>
      <c r="M60" s="211" t="str">
        <f>IFERROR(VLOOKUP(A60,GRUPOS!C:C,1,0),"SEM GRUPO")</f>
        <v>707</v>
      </c>
      <c r="N60" s="212" t="str">
        <f t="shared" si="0"/>
        <v>OK</v>
      </c>
      <c r="AE60" s="32"/>
    </row>
    <row r="61" spans="1:31" ht="14.4">
      <c r="A61" s="23" t="s">
        <v>970</v>
      </c>
      <c r="B61" s="24" t="str">
        <f>IF(A61&gt;0,VLOOKUP(A61,'BASE FEDERAÇÃO'!$B:$M,2,FALSE),"")</f>
        <v>MADUREIRA</v>
      </c>
      <c r="C61" s="24" t="str">
        <f>IF(A61&gt;0,VLOOKUP(A61,'BASE FEDERAÇÃO'!$B:$M,3,FALSE),"")</f>
        <v>CESAR AUGUSTO</v>
      </c>
      <c r="D61" s="25" t="str">
        <f>IF(A61&gt;0,VLOOKUP(A61,'BASE FEDERAÇÃO'!$B:$M,4,FALSE),"")</f>
        <v>M</v>
      </c>
      <c r="E61" s="25" t="str">
        <f>IF(A61&gt;0,VLOOKUP(A61,'BASE FEDERAÇÃO'!$B:$M,5,FALSE),"")</f>
        <v>06. KOK</v>
      </c>
      <c r="F61" s="24" t="str">
        <f>IFERROR(VLOOKUP(E61,Base!$G:$H,2,0),"")</f>
        <v>KOKUSHIKAN</v>
      </c>
      <c r="G61" s="26">
        <f>IF(A61&gt;0,VLOOKUP(A61,'BASE FEDERAÇÃO'!$B:$M,6,FALSE),"")</f>
        <v>19956</v>
      </c>
      <c r="H61" s="25">
        <f>IF(A61&gt;0,VLOOKUP(A61,'BASE FEDERAÇÃO'!$B:$M,7,FALSE),"")</f>
        <v>12</v>
      </c>
      <c r="I61" s="25" t="str">
        <f>IF(A61&gt;0,VLOOKUP(A61,'BASE FEDERAÇÃO'!$B:$M,8,FALSE),"")</f>
        <v>C</v>
      </c>
      <c r="J61" s="27" t="str">
        <f>IF(A61="","",VLOOKUP($A61,'BASE FEDERAÇÃO'!$B:$M,9,0))</f>
        <v>NSR</v>
      </c>
      <c r="K61" s="27" t="str">
        <f>IF(B61="","",VLOOKUP($A61,'BASE FEDERAÇÃO'!$B:$M,10,0))</f>
        <v>X</v>
      </c>
      <c r="L61" s="211" t="str">
        <f>IFERROR(VLOOKUP(A61,Apuracão!A:A,1,0),"NÃO CONSTA NA APURAÇÃO")</f>
        <v>709</v>
      </c>
      <c r="M61" s="211" t="str">
        <f>IFERROR(VLOOKUP(A61,GRUPOS!C:C,1,0),"SEM GRUPO")</f>
        <v>709</v>
      </c>
      <c r="N61" s="212" t="str">
        <f t="shared" si="0"/>
        <v>OK</v>
      </c>
      <c r="AE61" s="32"/>
    </row>
    <row r="62" spans="1:31" ht="14.4">
      <c r="A62" s="23" t="s">
        <v>971</v>
      </c>
      <c r="B62" s="24" t="str">
        <f>IF(A62&gt;0,VLOOKUP(A62,'BASE FEDERAÇÃO'!$B:$M,2,FALSE),"")</f>
        <v>MARTINS DE MELLO</v>
      </c>
      <c r="C62" s="24" t="str">
        <f>IF(A62&gt;0,VLOOKUP(A62,'BASE FEDERAÇÃO'!$B:$M,3,FALSE),"")</f>
        <v>VANESSA</v>
      </c>
      <c r="D62" s="25" t="str">
        <f>IF(A62&gt;0,VLOOKUP(A62,'BASE FEDERAÇÃO'!$B:$M,4,FALSE),"")</f>
        <v>F</v>
      </c>
      <c r="E62" s="25" t="str">
        <f>IF(A62&gt;0,VLOOKUP(A62,'BASE FEDERAÇÃO'!$B:$M,5,FALSE),"")</f>
        <v>06. KOK</v>
      </c>
      <c r="F62" s="24" t="str">
        <f>IFERROR(VLOOKUP(E62,Base!$G:$H,2,0),"")</f>
        <v>KOKUSHIKAN</v>
      </c>
      <c r="G62" s="26">
        <f>IF(A62&gt;0,VLOOKUP(A62,'BASE FEDERAÇÃO'!$B:$M,6,FALSE),"")</f>
        <v>28169</v>
      </c>
      <c r="H62" s="25">
        <f>IF(A62&gt;0,VLOOKUP(A62,'BASE FEDERAÇÃO'!$B:$M,7,FALSE),"")</f>
        <v>12</v>
      </c>
      <c r="I62" s="25" t="str">
        <f>IF(A62&gt;0,VLOOKUP(A62,'BASE FEDERAÇÃO'!$B:$M,8,FALSE),"")</f>
        <v>C</v>
      </c>
      <c r="J62" s="27" t="str">
        <f>IF(A62="","",VLOOKUP($A62,'BASE FEDERAÇÃO'!$B:$M,9,0))</f>
        <v>NSR</v>
      </c>
      <c r="K62" s="27" t="str">
        <f>IF(B62="","",VLOOKUP($A62,'BASE FEDERAÇÃO'!$B:$M,10,0))</f>
        <v/>
      </c>
      <c r="L62" s="211" t="str">
        <f>IFERROR(VLOOKUP(A62,Apuracão!A:A,1,0),"NÃO CONSTA NA APURAÇÃO")</f>
        <v>714</v>
      </c>
      <c r="M62" s="211" t="str">
        <f>IFERROR(VLOOKUP(A62,GRUPOS!C:C,1,0),"SEM GRUPO")</f>
        <v>714</v>
      </c>
      <c r="N62" s="212" t="str">
        <f t="shared" si="0"/>
        <v>OK</v>
      </c>
      <c r="AE62" s="32"/>
    </row>
    <row r="63" spans="1:31" ht="14.4">
      <c r="A63" s="23" t="s">
        <v>1135</v>
      </c>
      <c r="B63" s="24" t="str">
        <f>IF(A63&gt;0,VLOOKUP(A63,'BASE FEDERAÇÃO'!$B:$M,2,FALSE),"")</f>
        <v>VIDAL BARRETO</v>
      </c>
      <c r="C63" s="24" t="str">
        <f>IF(A63&gt;0,VLOOKUP(A63,'BASE FEDERAÇÃO'!$B:$M,3,FALSE),"")</f>
        <v>MARIA VALDICE</v>
      </c>
      <c r="D63" s="25" t="str">
        <f>IF(A63&gt;0,VLOOKUP(A63,'BASE FEDERAÇÃO'!$B:$M,4,FALSE),"")</f>
        <v>F</v>
      </c>
      <c r="E63" s="25" t="str">
        <f>IF(A63&gt;0,VLOOKUP(A63,'BASE FEDERAÇÃO'!$B:$M,5,FALSE),"")</f>
        <v>06. KOK</v>
      </c>
      <c r="F63" s="24" t="str">
        <f>IFERROR(VLOOKUP(E63,Base!$G:$H,2,0),"")</f>
        <v>KOKUSHIKAN</v>
      </c>
      <c r="G63" s="26">
        <f>IF(A63&gt;0,VLOOKUP(A63,'BASE FEDERAÇÃO'!$B:$M,6,FALSE),"")</f>
        <v>20185</v>
      </c>
      <c r="H63" s="25">
        <f>IF(A63&gt;0,VLOOKUP(A63,'BASE FEDERAÇÃO'!$B:$M,7,FALSE),"")</f>
        <v>12</v>
      </c>
      <c r="I63" s="25" t="str">
        <f>IF(A63&gt;0,VLOOKUP(A63,'BASE FEDERAÇÃO'!$B:$M,8,FALSE),"")</f>
        <v>C</v>
      </c>
      <c r="J63" s="27" t="str">
        <f>IF(A63="","",VLOOKUP($A63,'BASE FEDERAÇÃO'!$B:$M,9,0))</f>
        <v>NSR</v>
      </c>
      <c r="K63" s="27" t="e">
        <f>IF(B63="","",VLOOKUP($A63,'BASE FEDERAÇÃO'!$B:$M,10,0))</f>
        <v>#DIV/0!</v>
      </c>
      <c r="L63" s="211" t="str">
        <f>IFERROR(VLOOKUP(A63,Apuracão!A:A,1,0),"NÃO CONSTA NA APURAÇÃO")</f>
        <v>757</v>
      </c>
      <c r="M63" s="211" t="str">
        <f>IFERROR(VLOOKUP(A63,GRUPOS!C:C,1,0),"SEM GRUPO")</f>
        <v>757</v>
      </c>
      <c r="N63" s="212" t="str">
        <f t="shared" si="0"/>
        <v>OK</v>
      </c>
      <c r="AE63" s="32"/>
    </row>
    <row r="64" spans="1:31" ht="14.4">
      <c r="A64" s="23" t="s">
        <v>200</v>
      </c>
      <c r="B64" s="24" t="str">
        <f>IF(A64&gt;0,VLOOKUP(A64,'BASE FEDERAÇÃO'!$B:$M,2,FALSE),"")</f>
        <v>SATO</v>
      </c>
      <c r="C64" s="24" t="str">
        <f>IF(A64&gt;0,VLOOKUP(A64,'BASE FEDERAÇÃO'!$B:$M,3,FALSE),"")</f>
        <v>NOBUO</v>
      </c>
      <c r="D64" s="25" t="str">
        <f>IF(A64&gt;0,VLOOKUP(A64,'BASE FEDERAÇÃO'!$B:$M,4,FALSE),"")</f>
        <v>M</v>
      </c>
      <c r="E64" s="25" t="str">
        <f>IF(A64&gt;0,VLOOKUP(A64,'BASE FEDERAÇÃO'!$B:$M,5,FALSE),"")</f>
        <v>06. KOK</v>
      </c>
      <c r="F64" s="24" t="str">
        <f>IFERROR(VLOOKUP(E64,Base!$G:$H,2,0),"")</f>
        <v>KOKUSHIKAN</v>
      </c>
      <c r="G64" s="26">
        <f>IF(A64&gt;0,VLOOKUP(A64,'BASE FEDERAÇÃO'!$B:$M,6,FALSE),"")</f>
        <v>16524</v>
      </c>
      <c r="H64" s="25">
        <f>IF(A64&gt;0,VLOOKUP(A64,'BASE FEDERAÇÃO'!$B:$M,7,FALSE),"")</f>
        <v>9</v>
      </c>
      <c r="I64" s="25" t="str">
        <f>IF(A64&gt;0,VLOOKUP(A64,'BASE FEDERAÇÃO'!$B:$M,8,FALSE),"")</f>
        <v>B</v>
      </c>
      <c r="J64" s="27" t="str">
        <f>IF(A64="","",VLOOKUP($A64,'BASE FEDERAÇÃO'!$B:$M,9,0))</f>
        <v>SR</v>
      </c>
      <c r="K64" s="27" t="str">
        <f>IF(B64="","",VLOOKUP($A64,'BASE FEDERAÇÃO'!$B:$M,10,0))</f>
        <v>X</v>
      </c>
      <c r="L64" s="211" t="str">
        <f>IFERROR(VLOOKUP(A64,Apuracão!A:A,1,0),"NÃO CONSTA NA APURAÇÃO")</f>
        <v>768</v>
      </c>
      <c r="M64" s="211" t="str">
        <f>IFERROR(VLOOKUP(A64,GRUPOS!C:C,1,0),"SEM GRUPO")</f>
        <v>768</v>
      </c>
      <c r="N64" s="212" t="str">
        <f t="shared" si="0"/>
        <v>OK</v>
      </c>
      <c r="AE64" s="32"/>
    </row>
    <row r="65" spans="1:31" ht="14.4">
      <c r="A65" s="23" t="s">
        <v>829</v>
      </c>
      <c r="B65" s="24" t="str">
        <f>IF(A65&gt;0,VLOOKUP(A65,'BASE FEDERAÇÃO'!$B:$M,2,FALSE),"")</f>
        <v>YAMATO</v>
      </c>
      <c r="C65" s="24" t="str">
        <f>IF(A65&gt;0,VLOOKUP(A65,'BASE FEDERAÇÃO'!$B:$M,3,FALSE),"")</f>
        <v>EDUARDO HIROSHI</v>
      </c>
      <c r="D65" s="25" t="str">
        <f>IF(A65&gt;0,VLOOKUP(A65,'BASE FEDERAÇÃO'!$B:$M,4,FALSE),"")</f>
        <v>M</v>
      </c>
      <c r="E65" s="25" t="str">
        <f>IF(A65&gt;0,VLOOKUP(A65,'BASE FEDERAÇÃO'!$B:$M,5,FALSE),"")</f>
        <v>06. KOK</v>
      </c>
      <c r="F65" s="24" t="str">
        <f>IFERROR(VLOOKUP(E65,Base!$G:$H,2,0),"")</f>
        <v>KOKUSHIKAN</v>
      </c>
      <c r="G65" s="26">
        <f>IF(A65&gt;0,VLOOKUP(A65,'BASE FEDERAÇÃO'!$B:$M,6,FALSE),"")</f>
        <v>18271</v>
      </c>
      <c r="H65" s="25">
        <f>IF(A65&gt;0,VLOOKUP(A65,'BASE FEDERAÇÃO'!$B:$M,7,FALSE),"")</f>
        <v>9</v>
      </c>
      <c r="I65" s="25" t="str">
        <f>IF(A65&gt;0,VLOOKUP(A65,'BASE FEDERAÇÃO'!$B:$M,8,FALSE),"")</f>
        <v>B</v>
      </c>
      <c r="J65" s="27" t="str">
        <f>IF(A65="","",VLOOKUP($A65,'BASE FEDERAÇÃO'!$B:$M,9,0))</f>
        <v>SR</v>
      </c>
      <c r="K65" s="27" t="str">
        <f>IF(B65="","",VLOOKUP($A65,'BASE FEDERAÇÃO'!$B:$M,10,0))</f>
        <v/>
      </c>
      <c r="L65" s="211" t="str">
        <f>IFERROR(VLOOKUP(A65,Apuracão!A:A,1,0),"NÃO CONSTA NA APURAÇÃO")</f>
        <v>831</v>
      </c>
      <c r="M65" s="211" t="str">
        <f>IFERROR(VLOOKUP(A65,GRUPOS!C:C,1,0),"SEM GRUPO")</f>
        <v>831</v>
      </c>
      <c r="N65" s="212" t="str">
        <f t="shared" si="0"/>
        <v>OK</v>
      </c>
      <c r="AE65" s="32"/>
    </row>
    <row r="66" spans="1:31" ht="14.4">
      <c r="A66" s="23" t="s">
        <v>894</v>
      </c>
      <c r="B66" s="24" t="str">
        <f>IF(A66&gt;0,VLOOKUP(A66,'BASE FEDERAÇÃO'!$B:$M,2,FALSE),"")</f>
        <v>NOZAWA</v>
      </c>
      <c r="C66" s="24" t="str">
        <f>IF(A66&gt;0,VLOOKUP(A66,'BASE FEDERAÇÃO'!$B:$M,3,FALSE),"")</f>
        <v>CARLOS MASAYUKI</v>
      </c>
      <c r="D66" s="25" t="str">
        <f>IF(A66&gt;0,VLOOKUP(A66,'BASE FEDERAÇÃO'!$B:$M,4,FALSE),"")</f>
        <v>M</v>
      </c>
      <c r="E66" s="25" t="str">
        <f>IF(A66&gt;0,VLOOKUP(A66,'BASE FEDERAÇÃO'!$B:$M,5,FALSE),"")</f>
        <v>06. KOK</v>
      </c>
      <c r="F66" s="24" t="str">
        <f>IFERROR(VLOOKUP(E66,Base!$G:$H,2,0),"")</f>
        <v>KOKUSHIKAN</v>
      </c>
      <c r="G66" s="26">
        <f>IF(A66&gt;0,VLOOKUP(A66,'BASE FEDERAÇÃO'!$B:$M,6,FALSE),"")</f>
        <v>24027</v>
      </c>
      <c r="H66" s="25">
        <f>IF(A66&gt;0,VLOOKUP(A66,'BASE FEDERAÇÃO'!$B:$M,7,FALSE),"")</f>
        <v>9</v>
      </c>
      <c r="I66" s="25" t="str">
        <f>IF(A66&gt;0,VLOOKUP(A66,'BASE FEDERAÇÃO'!$B:$M,8,FALSE),"")</f>
        <v>B</v>
      </c>
      <c r="J66" s="27" t="str">
        <f>IF(A66="","",VLOOKUP($A66,'BASE FEDERAÇÃO'!$B:$M,9,0))</f>
        <v>NSR</v>
      </c>
      <c r="K66" s="27" t="str">
        <f>IF(B66="","",VLOOKUP($A66,'BASE FEDERAÇÃO'!$B:$M,10,0))</f>
        <v/>
      </c>
      <c r="L66" s="211" t="str">
        <f>IFERROR(VLOOKUP(A66,Apuracão!A:A,1,0),"NÃO CONSTA NA APURAÇÃO")</f>
        <v>848</v>
      </c>
      <c r="M66" s="211" t="str">
        <f>IFERROR(VLOOKUP(A66,GRUPOS!C:C,1,0),"SEM GRUPO")</f>
        <v>848</v>
      </c>
      <c r="N66" s="212" t="str">
        <f t="shared" ref="N66:N129" si="6">IF(COUNTIF(A:A,A66)&gt;1,"REPETIDO - CORRIGIR","OK")</f>
        <v>OK</v>
      </c>
      <c r="AE66" s="32"/>
    </row>
    <row r="67" spans="1:31" ht="14.4">
      <c r="A67" s="23" t="s">
        <v>895</v>
      </c>
      <c r="B67" s="24" t="str">
        <f>IF(A67&gt;0,VLOOKUP(A67,'BASE FEDERAÇÃO'!$B:$M,2,FALSE),"")</f>
        <v>OKUYAMA</v>
      </c>
      <c r="C67" s="24" t="str">
        <f>IF(A67&gt;0,VLOOKUP(A67,'BASE FEDERAÇÃO'!$B:$M,3,FALSE),"")</f>
        <v>NOBORU</v>
      </c>
      <c r="D67" s="25" t="str">
        <f>IF(A67&gt;0,VLOOKUP(A67,'BASE FEDERAÇÃO'!$B:$M,4,FALSE),"")</f>
        <v>M</v>
      </c>
      <c r="E67" s="25" t="str">
        <f>IF(A67&gt;0,VLOOKUP(A67,'BASE FEDERAÇÃO'!$B:$M,5,FALSE),"")</f>
        <v>06. KOK</v>
      </c>
      <c r="F67" s="24" t="str">
        <f>IFERROR(VLOOKUP(E67,Base!$G:$H,2,0),"")</f>
        <v>KOKUSHIKAN</v>
      </c>
      <c r="G67" s="26">
        <f>IF(A67&gt;0,VLOOKUP(A67,'BASE FEDERAÇÃO'!$B:$M,6,FALSE),"")</f>
        <v>17489</v>
      </c>
      <c r="H67" s="25">
        <f>IF(A67&gt;0,VLOOKUP(A67,'BASE FEDERAÇÃO'!$B:$M,7,FALSE),"")</f>
        <v>12</v>
      </c>
      <c r="I67" s="25" t="str">
        <f>IF(A67&gt;0,VLOOKUP(A67,'BASE FEDERAÇÃO'!$B:$M,8,FALSE),"")</f>
        <v>C</v>
      </c>
      <c r="J67" s="27" t="str">
        <f>IF(A67="","",VLOOKUP($A67,'BASE FEDERAÇÃO'!$B:$M,9,0))</f>
        <v>SR</v>
      </c>
      <c r="K67" s="27" t="str">
        <f>IF(B67="","",VLOOKUP($A67,'BASE FEDERAÇÃO'!$B:$M,10,0))</f>
        <v/>
      </c>
      <c r="L67" s="211" t="str">
        <f>IFERROR(VLOOKUP(A67,Apuracão!A:A,1,0),"NÃO CONSTA NA APURAÇÃO")</f>
        <v>941</v>
      </c>
      <c r="M67" s="211" t="str">
        <f>IFERROR(VLOOKUP(A67,GRUPOS!C:C,1,0),"SEM GRUPO")</f>
        <v>941</v>
      </c>
      <c r="N67" s="212" t="str">
        <f t="shared" si="6"/>
        <v>OK</v>
      </c>
      <c r="AE67" s="32"/>
    </row>
    <row r="68" spans="1:31" ht="14.4">
      <c r="A68" s="23"/>
      <c r="B68" s="24" t="str">
        <f>IF(A68&gt;0,VLOOKUP(A68,'BASE FEDERAÇÃO'!$B:$M,2,FALSE),"")</f>
        <v/>
      </c>
      <c r="C68" s="24" t="str">
        <f>IF(A68&gt;0,VLOOKUP(A68,'BASE FEDERAÇÃO'!$B:$M,3,FALSE),"")</f>
        <v/>
      </c>
      <c r="D68" s="25" t="str">
        <f>IF(A68&gt;0,VLOOKUP(A68,'BASE FEDERAÇÃO'!$B:$M,4,FALSE),"")</f>
        <v/>
      </c>
      <c r="E68" s="25" t="str">
        <f>IF(A68&gt;0,VLOOKUP(A68,'BASE FEDERAÇÃO'!$B:$M,5,FALSE),"")</f>
        <v/>
      </c>
      <c r="F68" s="24" t="str">
        <f>IFERROR(VLOOKUP(E68,Base!$G:$H,2,0),"")</f>
        <v/>
      </c>
      <c r="G68" s="26" t="str">
        <f>IF(A68&gt;0,VLOOKUP(A68,'BASE FEDERAÇÃO'!$B:$M,6,FALSE),"")</f>
        <v/>
      </c>
      <c r="H68" s="25" t="str">
        <f>IF(A68&gt;0,VLOOKUP(A68,'BASE FEDERAÇÃO'!$B:$M,7,FALSE),"")</f>
        <v/>
      </c>
      <c r="I68" s="25" t="str">
        <f>IF(A68&gt;0,VLOOKUP(A68,'BASE FEDERAÇÃO'!$B:$M,8,FALSE),"")</f>
        <v/>
      </c>
      <c r="J68" s="27" t="str">
        <f>IF(A68="","",VLOOKUP($A68,'BASE FEDERAÇÃO'!$B:$M,9,0))</f>
        <v/>
      </c>
      <c r="K68" s="27" t="str">
        <f>IF(B68="","",VLOOKUP($A68,'BASE FEDERAÇÃO'!$B:$M,10,0))</f>
        <v/>
      </c>
      <c r="L68" s="211" t="str">
        <f>IFERROR(VLOOKUP(A68,Apuracão!A:A,1,0),"NÃO CONSTA NA APURAÇÃO")</f>
        <v>NÃO CONSTA NA APURAÇÃO</v>
      </c>
      <c r="M68" s="211" t="str">
        <f>IFERROR(VLOOKUP(A68,GRUPOS!C:C,1,0),"SEM GRUPO")</f>
        <v>SEM GRUPO</v>
      </c>
      <c r="N68" s="212" t="str">
        <f t="shared" si="6"/>
        <v>OK</v>
      </c>
      <c r="AE68" s="32"/>
    </row>
    <row r="69" spans="1:31" ht="14.4">
      <c r="A69" s="23" t="s">
        <v>717</v>
      </c>
      <c r="B69" s="24" t="str">
        <f>IF(A69&gt;0,VLOOKUP(A69,'BASE FEDERAÇÃO'!$B:$M,2,FALSE),"")</f>
        <v>FIUZA DE OLIVEIRA</v>
      </c>
      <c r="C69" s="24" t="str">
        <f>IF(A69&gt;0,VLOOKUP(A69,'BASE FEDERAÇÃO'!$B:$M,3,FALSE),"")</f>
        <v>IVAN</v>
      </c>
      <c r="D69" s="25" t="str">
        <f>IF(A69&gt;0,VLOOKUP(A69,'BASE FEDERAÇÃO'!$B:$M,4,FALSE),"")</f>
        <v>M</v>
      </c>
      <c r="E69" s="25" t="str">
        <f>IF(A69&gt;0,VLOOKUP(A69,'BASE FEDERAÇÃO'!$B:$M,5,FALSE),"")</f>
        <v>03. IBI</v>
      </c>
      <c r="F69" s="24" t="str">
        <f>IFERROR(VLOOKUP(E69,Base!$G:$H,2,0),"")</f>
        <v>IBIÚNA</v>
      </c>
      <c r="G69" s="26">
        <f>IF(A69&gt;0,VLOOKUP(A69,'BASE FEDERAÇÃO'!$B:$M,6,FALSE),"")</f>
        <v>29849</v>
      </c>
      <c r="H69" s="25">
        <f>IF(A69&gt;0,VLOOKUP(A69,'BASE FEDERAÇÃO'!$B:$M,7,FALSE),"")</f>
        <v>2</v>
      </c>
      <c r="I69" s="25" t="str">
        <f>IF(A69&gt;0,VLOOKUP(A69,'BASE FEDERAÇÃO'!$B:$M,8,FALSE),"")</f>
        <v>EX</v>
      </c>
      <c r="J69" s="27" t="str">
        <f>IF(A69="","",VLOOKUP($A69,'BASE FEDERAÇÃO'!$B:$M,9,0))</f>
        <v>NSR</v>
      </c>
      <c r="K69" s="27" t="str">
        <f>IF(B69="","",VLOOKUP($A69,'BASE FEDERAÇÃO'!$B:$M,10,0))</f>
        <v>X</v>
      </c>
      <c r="L69" s="211" t="str">
        <f>IFERROR(VLOOKUP(A69,Apuracão!A:A,1,0),"NÃO CONSTA NA APURAÇÃO")</f>
        <v>800</v>
      </c>
      <c r="M69" s="211" t="str">
        <f>IFERROR(VLOOKUP(A69,GRUPOS!C:C,1,0),"SEM GRUPO")</f>
        <v>800</v>
      </c>
      <c r="N69" s="212" t="str">
        <f t="shared" si="6"/>
        <v>OK</v>
      </c>
      <c r="AE69" s="32"/>
    </row>
    <row r="70" spans="1:31" ht="14.4">
      <c r="A70" s="23" t="s">
        <v>97</v>
      </c>
      <c r="B70" s="24" t="str">
        <f>IF(A70&gt;0,VLOOKUP(A70,'BASE FEDERAÇÃO'!$B:$M,2,FALSE),"")</f>
        <v>KAWANO</v>
      </c>
      <c r="C70" s="24" t="str">
        <f>IF(A70&gt;0,VLOOKUP(A70,'BASE FEDERAÇÃO'!$B:$M,3,FALSE),"")</f>
        <v>KIYOKO</v>
      </c>
      <c r="D70" s="25" t="str">
        <f>IF(A70&gt;0,VLOOKUP(A70,'BASE FEDERAÇÃO'!$B:$M,4,FALSE),"")</f>
        <v>F</v>
      </c>
      <c r="E70" s="25" t="str">
        <f>IF(A70&gt;0,VLOOKUP(A70,'BASE FEDERAÇÃO'!$B:$M,5,FALSE),"")</f>
        <v>03. IBI</v>
      </c>
      <c r="F70" s="24" t="str">
        <f>IFERROR(VLOOKUP(E70,Base!$G:$H,2,0),"")</f>
        <v>IBIÚNA</v>
      </c>
      <c r="G70" s="26">
        <f>IF(A70&gt;0,VLOOKUP(A70,'BASE FEDERAÇÃO'!$B:$M,6,FALSE),"")</f>
        <v>16772</v>
      </c>
      <c r="H70" s="25">
        <f>IF(A70&gt;0,VLOOKUP(A70,'BASE FEDERAÇÃO'!$B:$M,7,FALSE),"")</f>
        <v>7</v>
      </c>
      <c r="I70" s="25" t="str">
        <f>IF(A70&gt;0,VLOOKUP(A70,'BASE FEDERAÇÃO'!$B:$M,8,FALSE),"")</f>
        <v>B</v>
      </c>
      <c r="J70" s="27" t="str">
        <f>IF(A70="","",VLOOKUP($A70,'BASE FEDERAÇÃO'!$B:$M,9,0))</f>
        <v>SR</v>
      </c>
      <c r="K70" s="27" t="str">
        <f>IF(B70="","",VLOOKUP($A70,'BASE FEDERAÇÃO'!$B:$M,10,0))</f>
        <v>X</v>
      </c>
      <c r="L70" s="211" t="str">
        <f>IFERROR(VLOOKUP(A70,Apuracão!A:A,1,0),"NÃO CONSTA NA APURAÇÃO")</f>
        <v>108</v>
      </c>
      <c r="M70" s="211" t="str">
        <f>IFERROR(VLOOKUP(A70,GRUPOS!C:C,1,0),"SEM GRUPO")</f>
        <v>108</v>
      </c>
      <c r="N70" s="212" t="str">
        <f t="shared" si="6"/>
        <v>OK</v>
      </c>
      <c r="AE70" s="32"/>
    </row>
    <row r="71" spans="1:31" ht="14.4">
      <c r="A71" s="23" t="s">
        <v>110</v>
      </c>
      <c r="B71" s="24" t="str">
        <f>IF(A71&gt;0,VLOOKUP(A71,'BASE FEDERAÇÃO'!$B:$M,2,FALSE),"")</f>
        <v>MATSUMOTO</v>
      </c>
      <c r="C71" s="24" t="str">
        <f>IF(A71&gt;0,VLOOKUP(A71,'BASE FEDERAÇÃO'!$B:$M,3,FALSE),"")</f>
        <v>KAZUKO</v>
      </c>
      <c r="D71" s="25" t="str">
        <f>IF(A71&gt;0,VLOOKUP(A71,'BASE FEDERAÇÃO'!$B:$M,4,FALSE),"")</f>
        <v>F</v>
      </c>
      <c r="E71" s="25" t="str">
        <f>IF(A71&gt;0,VLOOKUP(A71,'BASE FEDERAÇÃO'!$B:$M,5,FALSE),"")</f>
        <v>03. IBI</v>
      </c>
      <c r="F71" s="24" t="str">
        <f>IFERROR(VLOOKUP(E71,Base!$G:$H,2,0),"")</f>
        <v>IBIÚNA</v>
      </c>
      <c r="G71" s="26">
        <f>IF(A71&gt;0,VLOOKUP(A71,'BASE FEDERAÇÃO'!$B:$M,6,FALSE),"")</f>
        <v>13623</v>
      </c>
      <c r="H71" s="25">
        <f>IF(A71&gt;0,VLOOKUP(A71,'BASE FEDERAÇÃO'!$B:$M,7,FALSE),"")</f>
        <v>9</v>
      </c>
      <c r="I71" s="25" t="str">
        <f>IF(A71&gt;0,VLOOKUP(A71,'BASE FEDERAÇÃO'!$B:$M,8,FALSE),"")</f>
        <v>B</v>
      </c>
      <c r="J71" s="27" t="str">
        <f>IF(A71="","",VLOOKUP($A71,'BASE FEDERAÇÃO'!$B:$M,9,0))</f>
        <v>MR</v>
      </c>
      <c r="K71" s="27" t="str">
        <f>IF(B71="","",VLOOKUP($A71,'BASE FEDERAÇÃO'!$B:$M,10,0))</f>
        <v/>
      </c>
      <c r="L71" s="211" t="str">
        <f>IFERROR(VLOOKUP(A71,Apuracão!A:A,1,0),"NÃO CONSTA NA APURAÇÃO")</f>
        <v>782</v>
      </c>
      <c r="M71" s="211" t="str">
        <f>IFERROR(VLOOKUP(A71,GRUPOS!C:C,1,0),"SEM GRUPO")</f>
        <v>782</v>
      </c>
      <c r="N71" s="212" t="str">
        <f t="shared" si="6"/>
        <v>OK</v>
      </c>
      <c r="AE71" s="32"/>
    </row>
    <row r="72" spans="1:31" ht="14.4">
      <c r="A72" s="23" t="s">
        <v>80</v>
      </c>
      <c r="B72" s="24" t="str">
        <f>IF(A72&gt;0,VLOOKUP(A72,'BASE FEDERAÇÃO'!$B:$M,2,FALSE),"")</f>
        <v>OZAKI</v>
      </c>
      <c r="C72" s="24" t="str">
        <f>IF(A72&gt;0,VLOOKUP(A72,'BASE FEDERAÇÃO'!$B:$M,3,FALSE),"")</f>
        <v>TOMIKO</v>
      </c>
      <c r="D72" s="25" t="str">
        <f>IF(A72&gt;0,VLOOKUP(A72,'BASE FEDERAÇÃO'!$B:$M,4,FALSE),"")</f>
        <v>F</v>
      </c>
      <c r="E72" s="25" t="str">
        <f>IF(A72&gt;0,VLOOKUP(A72,'BASE FEDERAÇÃO'!$B:$M,5,FALSE),"")</f>
        <v>03. IBI</v>
      </c>
      <c r="F72" s="24" t="str">
        <f>IFERROR(VLOOKUP(E72,Base!$G:$H,2,0),"")</f>
        <v>IBIÚNA</v>
      </c>
      <c r="G72" s="26">
        <f>IF(A72&gt;0,VLOOKUP(A72,'BASE FEDERAÇÃO'!$B:$M,6,FALSE),"")</f>
        <v>16167</v>
      </c>
      <c r="H72" s="25">
        <f>IF(A72&gt;0,VLOOKUP(A72,'BASE FEDERAÇÃO'!$B:$M,7,FALSE),"")</f>
        <v>9</v>
      </c>
      <c r="I72" s="25" t="str">
        <f>IF(A72&gt;0,VLOOKUP(A72,'BASE FEDERAÇÃO'!$B:$M,8,FALSE),"")</f>
        <v>B</v>
      </c>
      <c r="J72" s="27" t="str">
        <f>IF(A72="","",VLOOKUP($A72,'BASE FEDERAÇÃO'!$B:$M,9,0))</f>
        <v>SR</v>
      </c>
      <c r="K72" s="27" t="str">
        <f>IF(B72="","",VLOOKUP($A72,'BASE FEDERAÇÃO'!$B:$M,10,0))</f>
        <v>X</v>
      </c>
      <c r="L72" s="211" t="str">
        <f>IFERROR(VLOOKUP(A72,Apuracão!A:A,1,0),"NÃO CONSTA NA APURAÇÃO")</f>
        <v>068</v>
      </c>
      <c r="M72" s="211" t="str">
        <f>IFERROR(VLOOKUP(A72,GRUPOS!C:C,1,0),"SEM GRUPO")</f>
        <v>068</v>
      </c>
      <c r="N72" s="212" t="str">
        <f t="shared" si="6"/>
        <v>OK</v>
      </c>
      <c r="AE72" s="32"/>
    </row>
    <row r="73" spans="1:31" ht="14.4">
      <c r="A73" s="23" t="s">
        <v>52</v>
      </c>
      <c r="B73" s="24" t="str">
        <f>IF(A73&gt;0,VLOOKUP(A73,'BASE FEDERAÇÃO'!$B:$M,2,FALSE),"")</f>
        <v>SAITO</v>
      </c>
      <c r="C73" s="24" t="str">
        <f>IF(A73&gt;0,VLOOKUP(A73,'BASE FEDERAÇÃO'!$B:$M,3,FALSE),"")</f>
        <v>SETSUKO</v>
      </c>
      <c r="D73" s="25" t="str">
        <f>IF(A73&gt;0,VLOOKUP(A73,'BASE FEDERAÇÃO'!$B:$M,4,FALSE),"")</f>
        <v>F</v>
      </c>
      <c r="E73" s="25" t="str">
        <f>IF(A73&gt;0,VLOOKUP(A73,'BASE FEDERAÇÃO'!$B:$M,5,FALSE),"")</f>
        <v>03. IBI</v>
      </c>
      <c r="F73" s="24" t="str">
        <f>IFERROR(VLOOKUP(E73,Base!$G:$H,2,0),"")</f>
        <v>IBIÚNA</v>
      </c>
      <c r="G73" s="26">
        <f>IF(A73&gt;0,VLOOKUP(A73,'BASE FEDERAÇÃO'!$B:$M,6,FALSE),"")</f>
        <v>15412</v>
      </c>
      <c r="H73" s="25">
        <f>IF(A73&gt;0,VLOOKUP(A73,'BASE FEDERAÇÃO'!$B:$M,7,FALSE),"")</f>
        <v>7</v>
      </c>
      <c r="I73" s="25" t="str">
        <f>IF(A73&gt;0,VLOOKUP(A73,'BASE FEDERAÇÃO'!$B:$M,8,FALSE),"")</f>
        <v>B</v>
      </c>
      <c r="J73" s="27" t="str">
        <f>IF(A73="","",VLOOKUP($A73,'BASE FEDERAÇÃO'!$B:$M,9,0))</f>
        <v>SR</v>
      </c>
      <c r="K73" s="27" t="str">
        <f>IF(B73="","",VLOOKUP($A73,'BASE FEDERAÇÃO'!$B:$M,10,0))</f>
        <v>X</v>
      </c>
      <c r="L73" s="211" t="str">
        <f>IFERROR(VLOOKUP(A73,Apuracão!A:A,1,0),"NÃO CONSTA NA APURAÇÃO")</f>
        <v>002</v>
      </c>
      <c r="M73" s="211" t="str">
        <f>IFERROR(VLOOKUP(A73,GRUPOS!C:C,1,0),"SEM GRUPO")</f>
        <v>002</v>
      </c>
      <c r="N73" s="212" t="str">
        <f t="shared" si="6"/>
        <v>OK</v>
      </c>
      <c r="AE73" s="32"/>
    </row>
    <row r="74" spans="1:31" ht="14.4">
      <c r="A74" s="23" t="s">
        <v>60</v>
      </c>
      <c r="B74" s="24" t="str">
        <f>IF(A74&gt;0,VLOOKUP(A74,'BASE FEDERAÇÃO'!$B:$M,2,FALSE),"")</f>
        <v>SHIMIZU</v>
      </c>
      <c r="C74" s="24" t="str">
        <f>IF(A74&gt;0,VLOOKUP(A74,'BASE FEDERAÇÃO'!$B:$M,3,FALSE),"")</f>
        <v>HIDEO</v>
      </c>
      <c r="D74" s="25" t="str">
        <f>IF(A74&gt;0,VLOOKUP(A74,'BASE FEDERAÇÃO'!$B:$M,4,FALSE),"")</f>
        <v>M</v>
      </c>
      <c r="E74" s="25" t="str">
        <f>IF(A74&gt;0,VLOOKUP(A74,'BASE FEDERAÇÃO'!$B:$M,5,FALSE),"")</f>
        <v>03. IBI</v>
      </c>
      <c r="F74" s="24" t="str">
        <f>IFERROR(VLOOKUP(E74,Base!$G:$H,2,0),"")</f>
        <v>IBIÚNA</v>
      </c>
      <c r="G74" s="26">
        <f>IF(A74&gt;0,VLOOKUP(A74,'BASE FEDERAÇÃO'!$B:$M,6,FALSE),"")</f>
        <v>15076</v>
      </c>
      <c r="H74" s="25">
        <f>IF(A74&gt;0,VLOOKUP(A74,'BASE FEDERAÇÃO'!$B:$M,7,FALSE),"")</f>
        <v>9</v>
      </c>
      <c r="I74" s="25" t="str">
        <f>IF(A74&gt;0,VLOOKUP(A74,'BASE FEDERAÇÃO'!$B:$M,8,FALSE),"")</f>
        <v>B</v>
      </c>
      <c r="J74" s="27" t="str">
        <f>IF(A74="","",VLOOKUP($A74,'BASE FEDERAÇÃO'!$B:$M,9,0))</f>
        <v>MR</v>
      </c>
      <c r="K74" s="27" t="str">
        <f>IF(B74="","",VLOOKUP($A74,'BASE FEDERAÇÃO'!$B:$M,10,0))</f>
        <v/>
      </c>
      <c r="L74" s="211" t="str">
        <f>IFERROR(VLOOKUP(A74,Apuracão!A:A,1,0),"NÃO CONSTA NA APURAÇÃO")</f>
        <v>012</v>
      </c>
      <c r="M74" s="211" t="str">
        <f>IFERROR(VLOOKUP(A74,GRUPOS!C:C,1,0),"SEM GRUPO")</f>
        <v>012</v>
      </c>
      <c r="N74" s="212" t="str">
        <f t="shared" si="6"/>
        <v>OK</v>
      </c>
      <c r="AE74" s="32"/>
    </row>
    <row r="75" spans="1:31" ht="14.4">
      <c r="A75" s="23" t="s">
        <v>64</v>
      </c>
      <c r="B75" s="24" t="str">
        <f>IF(A75&gt;0,VLOOKUP(A75,'BASE FEDERAÇÃO'!$B:$M,2,FALSE),"")</f>
        <v>SHIMOYAMA</v>
      </c>
      <c r="C75" s="24" t="str">
        <f>IF(A75&gt;0,VLOOKUP(A75,'BASE FEDERAÇÃO'!$B:$M,3,FALSE),"")</f>
        <v>KAZUKO</v>
      </c>
      <c r="D75" s="25" t="str">
        <f>IF(A75&gt;0,VLOOKUP(A75,'BASE FEDERAÇÃO'!$B:$M,4,FALSE),"")</f>
        <v>F</v>
      </c>
      <c r="E75" s="25" t="str">
        <f>IF(A75&gt;0,VLOOKUP(A75,'BASE FEDERAÇÃO'!$B:$M,5,FALSE),"")</f>
        <v>03. IBI</v>
      </c>
      <c r="F75" s="24" t="str">
        <f>IFERROR(VLOOKUP(E75,Base!$G:$H,2,0),"")</f>
        <v>IBIÚNA</v>
      </c>
      <c r="G75" s="26">
        <f>IF(A75&gt;0,VLOOKUP(A75,'BASE FEDERAÇÃO'!$B:$M,6,FALSE),"")</f>
        <v>14507</v>
      </c>
      <c r="H75" s="25">
        <f>IF(A75&gt;0,VLOOKUP(A75,'BASE FEDERAÇÃO'!$B:$M,7,FALSE),"")</f>
        <v>8</v>
      </c>
      <c r="I75" s="25" t="str">
        <f>IF(A75&gt;0,VLOOKUP(A75,'BASE FEDERAÇÃO'!$B:$M,8,FALSE),"")</f>
        <v>B</v>
      </c>
      <c r="J75" s="27" t="str">
        <f>IF(A75="","",VLOOKUP($A75,'BASE FEDERAÇÃO'!$B:$M,9,0))</f>
        <v>MR</v>
      </c>
      <c r="K75" s="27" t="str">
        <f>IF(B75="","",VLOOKUP($A75,'BASE FEDERAÇÃO'!$B:$M,10,0))</f>
        <v>X</v>
      </c>
      <c r="L75" s="211" t="str">
        <f>IFERROR(VLOOKUP(A75,Apuracão!A:A,1,0),"NÃO CONSTA NA APURAÇÃO")</f>
        <v>017</v>
      </c>
      <c r="M75" s="211" t="str">
        <f>IFERROR(VLOOKUP(A75,GRUPOS!C:C,1,0),"SEM GRUPO")</f>
        <v>017</v>
      </c>
      <c r="N75" s="212" t="str">
        <f t="shared" si="6"/>
        <v>OK</v>
      </c>
      <c r="AE75" s="32"/>
    </row>
    <row r="76" spans="1:31" ht="14.4">
      <c r="A76" s="23" t="s">
        <v>112</v>
      </c>
      <c r="B76" s="24" t="str">
        <f>IF(A76&gt;0,VLOOKUP(A76,'BASE FEDERAÇÃO'!$B:$M,2,FALSE),"")</f>
        <v>TAKANO</v>
      </c>
      <c r="C76" s="24" t="str">
        <f>IF(A76&gt;0,VLOOKUP(A76,'BASE FEDERAÇÃO'!$B:$M,3,FALSE),"")</f>
        <v>NOBUKI</v>
      </c>
      <c r="D76" s="25" t="str">
        <f>IF(A76&gt;0,VLOOKUP(A76,'BASE FEDERAÇÃO'!$B:$M,4,FALSE),"")</f>
        <v>M</v>
      </c>
      <c r="E76" s="25" t="str">
        <f>IF(A76&gt;0,VLOOKUP(A76,'BASE FEDERAÇÃO'!$B:$M,5,FALSE),"")</f>
        <v>03. IBI</v>
      </c>
      <c r="F76" s="24" t="str">
        <f>IFERROR(VLOOKUP(E76,Base!$G:$H,2,0),"")</f>
        <v>IBIÚNA</v>
      </c>
      <c r="G76" s="26">
        <f>IF(A76&gt;0,VLOOKUP(A76,'BASE FEDERAÇÃO'!$B:$M,6,FALSE),"")</f>
        <v>17060</v>
      </c>
      <c r="H76" s="25">
        <f>IF(A76&gt;0,VLOOKUP(A76,'BASE FEDERAÇÃO'!$B:$M,7,FALSE),"")</f>
        <v>4</v>
      </c>
      <c r="I76" s="25" t="str">
        <f>IF(A76&gt;0,VLOOKUP(A76,'BASE FEDERAÇÃO'!$B:$M,8,FALSE),"")</f>
        <v>A</v>
      </c>
      <c r="J76" s="27" t="str">
        <f>IF(A76="","",VLOOKUP($A76,'BASE FEDERAÇÃO'!$B:$M,9,0))</f>
        <v>SR</v>
      </c>
      <c r="K76" s="27" t="str">
        <f>IF(B76="","",VLOOKUP($A76,'BASE FEDERAÇÃO'!$B:$M,10,0))</f>
        <v/>
      </c>
      <c r="L76" s="211" t="str">
        <f>IFERROR(VLOOKUP(A76,Apuracão!A:A,1,0),"NÃO CONSTA NA APURAÇÃO")</f>
        <v>825</v>
      </c>
      <c r="M76" s="211" t="str">
        <f>IFERROR(VLOOKUP(A76,GRUPOS!C:C,1,0),"SEM GRUPO")</f>
        <v>825</v>
      </c>
      <c r="N76" s="212" t="str">
        <f t="shared" si="6"/>
        <v>OK</v>
      </c>
      <c r="AE76" s="32"/>
    </row>
    <row r="77" spans="1:31" ht="14.4">
      <c r="A77" s="23" t="s">
        <v>83</v>
      </c>
      <c r="B77" s="24" t="str">
        <f>IF(A77&gt;0,VLOOKUP(A77,'BASE FEDERAÇÃO'!$B:$M,2,FALSE),"")</f>
        <v>TAKANO</v>
      </c>
      <c r="C77" s="24" t="str">
        <f>IF(A77&gt;0,VLOOKUP(A77,'BASE FEDERAÇÃO'!$B:$M,3,FALSE),"")</f>
        <v>YASUO</v>
      </c>
      <c r="D77" s="25" t="str">
        <f>IF(A77&gt;0,VLOOKUP(A77,'BASE FEDERAÇÃO'!$B:$M,4,FALSE),"")</f>
        <v>M</v>
      </c>
      <c r="E77" s="25" t="str">
        <f>IF(A77&gt;0,VLOOKUP(A77,'BASE FEDERAÇÃO'!$B:$M,5,FALSE),"")</f>
        <v>03. IBI</v>
      </c>
      <c r="F77" s="24" t="str">
        <f>IFERROR(VLOOKUP(E77,Base!$G:$H,2,0),"")</f>
        <v>IBIÚNA</v>
      </c>
      <c r="G77" s="26">
        <f>IF(A77&gt;0,VLOOKUP(A77,'BASE FEDERAÇÃO'!$B:$M,6,FALSE),"")</f>
        <v>16369</v>
      </c>
      <c r="H77" s="25">
        <f>IF(A77&gt;0,VLOOKUP(A77,'BASE FEDERAÇÃO'!$B:$M,7,FALSE),"")</f>
        <v>6</v>
      </c>
      <c r="I77" s="25" t="str">
        <f>IF(A77&gt;0,VLOOKUP(A77,'BASE FEDERAÇÃO'!$B:$M,8,FALSE),"")</f>
        <v>A</v>
      </c>
      <c r="J77" s="27" t="str">
        <f>IF(A77="","",VLOOKUP($A77,'BASE FEDERAÇÃO'!$B:$M,9,0))</f>
        <v>SR</v>
      </c>
      <c r="K77" s="27" t="str">
        <f>IF(B77="","",VLOOKUP($A77,'BASE FEDERAÇÃO'!$B:$M,10,0))</f>
        <v>X</v>
      </c>
      <c r="L77" s="211" t="str">
        <f>IFERROR(VLOOKUP(A77,Apuracão!A:A,1,0),"NÃO CONSTA NA APURAÇÃO")</f>
        <v>073</v>
      </c>
      <c r="M77" s="211" t="str">
        <f>IFERROR(VLOOKUP(A77,GRUPOS!C:C,1,0),"SEM GRUPO")</f>
        <v>073</v>
      </c>
      <c r="N77" s="212" t="str">
        <f t="shared" si="6"/>
        <v>OK</v>
      </c>
      <c r="AE77" s="32"/>
    </row>
    <row r="78" spans="1:31" ht="14.4">
      <c r="A78" s="23" t="s">
        <v>107</v>
      </c>
      <c r="B78" s="24" t="str">
        <f>IF(A78&gt;0,VLOOKUP(A78,'BASE FEDERAÇÃO'!$B:$M,2,FALSE),"")</f>
        <v>TANAKA</v>
      </c>
      <c r="C78" s="24" t="str">
        <f>IF(A78&gt;0,VLOOKUP(A78,'BASE FEDERAÇÃO'!$B:$M,3,FALSE),"")</f>
        <v>TAKAAKI</v>
      </c>
      <c r="D78" s="25" t="str">
        <f>IF(A78&gt;0,VLOOKUP(A78,'BASE FEDERAÇÃO'!$B:$M,4,FALSE),"")</f>
        <v>M</v>
      </c>
      <c r="E78" s="25" t="str">
        <f>IF(A78&gt;0,VLOOKUP(A78,'BASE FEDERAÇÃO'!$B:$M,5,FALSE),"")</f>
        <v>03. IBI</v>
      </c>
      <c r="F78" s="24" t="str">
        <f>IFERROR(VLOOKUP(E78,Base!$G:$H,2,0),"")</f>
        <v>IBIÚNA</v>
      </c>
      <c r="G78" s="26">
        <f>IF(A78&gt;0,VLOOKUP(A78,'BASE FEDERAÇÃO'!$B:$M,6,FALSE),"")</f>
        <v>14124</v>
      </c>
      <c r="H78" s="25">
        <f>IF(A78&gt;0,VLOOKUP(A78,'BASE FEDERAÇÃO'!$B:$M,7,FALSE),"")</f>
        <v>12</v>
      </c>
      <c r="I78" s="25" t="str">
        <f>IF(A78&gt;0,VLOOKUP(A78,'BASE FEDERAÇÃO'!$B:$M,8,FALSE),"")</f>
        <v>C</v>
      </c>
      <c r="J78" s="27" t="str">
        <f>IF(A78="","",VLOOKUP($A78,'BASE FEDERAÇÃO'!$B:$M,9,0))</f>
        <v>MR</v>
      </c>
      <c r="K78" s="27" t="str">
        <f>IF(B78="","",VLOOKUP($A78,'BASE FEDERAÇÃO'!$B:$M,10,0))</f>
        <v/>
      </c>
      <c r="L78" s="211" t="str">
        <f>IFERROR(VLOOKUP(A78,Apuracão!A:A,1,0),"NÃO CONSTA NA APURAÇÃO")</f>
        <v>533</v>
      </c>
      <c r="M78" s="211" t="str">
        <f>IFERROR(VLOOKUP(A78,GRUPOS!C:C,1,0),"SEM GRUPO")</f>
        <v>533</v>
      </c>
      <c r="N78" s="212" t="str">
        <f t="shared" si="6"/>
        <v>OK</v>
      </c>
      <c r="AE78" s="32"/>
    </row>
    <row r="79" spans="1:31" ht="14.4">
      <c r="A79" s="23" t="s">
        <v>119</v>
      </c>
      <c r="B79" s="24" t="str">
        <f>IF(A79&gt;0,VLOOKUP(A79,'BASE FEDERAÇÃO'!$B:$M,2,FALSE),"")</f>
        <v>YAMANO</v>
      </c>
      <c r="C79" s="24" t="str">
        <f>IF(A79&gt;0,VLOOKUP(A79,'BASE FEDERAÇÃO'!$B:$M,3,FALSE),"")</f>
        <v>MASSAKATSU</v>
      </c>
      <c r="D79" s="25" t="str">
        <f>IF(A79&gt;0,VLOOKUP(A79,'BASE FEDERAÇÃO'!$B:$M,4,FALSE),"")</f>
        <v>M</v>
      </c>
      <c r="E79" s="25" t="str">
        <f>IF(A79&gt;0,VLOOKUP(A79,'BASE FEDERAÇÃO'!$B:$M,5,FALSE),"")</f>
        <v>03. IBI</v>
      </c>
      <c r="F79" s="24" t="str">
        <f>IFERROR(VLOOKUP(E79,Base!$G:$H,2,0),"")</f>
        <v>IBIÚNA</v>
      </c>
      <c r="G79" s="26">
        <f>IF(A79&gt;0,VLOOKUP(A79,'BASE FEDERAÇÃO'!$B:$M,6,FALSE),"")</f>
        <v>16365</v>
      </c>
      <c r="H79" s="25">
        <f>IF(A79&gt;0,VLOOKUP(A79,'BASE FEDERAÇÃO'!$B:$M,7,FALSE),"")</f>
        <v>5</v>
      </c>
      <c r="I79" s="25" t="str">
        <f>IF(A79&gt;0,VLOOKUP(A79,'BASE FEDERAÇÃO'!$B:$M,8,FALSE),"")</f>
        <v>A</v>
      </c>
      <c r="J79" s="27" t="str">
        <f>IF(A79="","",VLOOKUP($A79,'BASE FEDERAÇÃO'!$B:$M,9,0))</f>
        <v>SR</v>
      </c>
      <c r="K79" s="27" t="str">
        <f>IF(B79="","",VLOOKUP($A79,'BASE FEDERAÇÃO'!$B:$M,10,0))</f>
        <v>X</v>
      </c>
      <c r="L79" s="211" t="str">
        <f>IFERROR(VLOOKUP(A79,Apuracão!A:A,1,0),"NÃO CONSTA NA APURAÇÃO")</f>
        <v>855</v>
      </c>
      <c r="M79" s="211" t="str">
        <f>IFERROR(VLOOKUP(A79,GRUPOS!C:C,1,0),"SEM GRUPO")</f>
        <v>855</v>
      </c>
      <c r="N79" s="212" t="str">
        <f t="shared" si="6"/>
        <v>OK</v>
      </c>
      <c r="AE79" s="32"/>
    </row>
    <row r="80" spans="1:31" ht="14.4">
      <c r="A80" s="23" t="s">
        <v>114</v>
      </c>
      <c r="B80" s="24" t="str">
        <f>IF(A80&gt;0,VLOOKUP(A80,'BASE FEDERAÇÃO'!$B:$M,2,FALSE),"")</f>
        <v>YAMANO</v>
      </c>
      <c r="C80" s="24" t="str">
        <f>IF(A80&gt;0,VLOOKUP(A80,'BASE FEDERAÇÃO'!$B:$M,3,FALSE),"")</f>
        <v>PAULO</v>
      </c>
      <c r="D80" s="25" t="str">
        <f>IF(A80&gt;0,VLOOKUP(A80,'BASE FEDERAÇÃO'!$B:$M,4,FALSE),"")</f>
        <v>M</v>
      </c>
      <c r="E80" s="25" t="str">
        <f>IF(A80&gt;0,VLOOKUP(A80,'BASE FEDERAÇÃO'!$B:$M,5,FALSE),"")</f>
        <v>03. IBI</v>
      </c>
      <c r="F80" s="24" t="str">
        <f>IFERROR(VLOOKUP(E80,Base!$G:$H,2,0),"")</f>
        <v>IBIÚNA</v>
      </c>
      <c r="G80" s="26">
        <f>IF(A80&gt;0,VLOOKUP(A80,'BASE FEDERAÇÃO'!$B:$M,6,FALSE),"")</f>
        <v>17828</v>
      </c>
      <c r="H80" s="25">
        <f>IF(A80&gt;0,VLOOKUP(A80,'BASE FEDERAÇÃO'!$B:$M,7,FALSE),"")</f>
        <v>6</v>
      </c>
      <c r="I80" s="25" t="str">
        <f>IF(A80&gt;0,VLOOKUP(A80,'BASE FEDERAÇÃO'!$B:$M,8,FALSE),"")</f>
        <v>A</v>
      </c>
      <c r="J80" s="27" t="str">
        <f>IF(A80="","",VLOOKUP($A80,'BASE FEDERAÇÃO'!$B:$M,9,0))</f>
        <v>SR</v>
      </c>
      <c r="K80" s="27" t="str">
        <f>IF(B80="","",VLOOKUP($A80,'BASE FEDERAÇÃO'!$B:$M,10,0))</f>
        <v/>
      </c>
      <c r="L80" s="211" t="str">
        <f>IFERROR(VLOOKUP(A80,Apuracão!A:A,1,0),"NÃO CONSTA NA APURAÇÃO")</f>
        <v>834</v>
      </c>
      <c r="M80" s="211" t="str">
        <f>IFERROR(VLOOKUP(A80,GRUPOS!C:C,1,0),"SEM GRUPO")</f>
        <v>834</v>
      </c>
      <c r="N80" s="212" t="str">
        <f t="shared" si="6"/>
        <v>OK</v>
      </c>
      <c r="AE80" s="32"/>
    </row>
    <row r="81" spans="1:32" ht="14.4">
      <c r="A81" s="23" t="s">
        <v>117</v>
      </c>
      <c r="B81" s="24" t="str">
        <f>IF(A81&gt;0,VLOOKUP(A81,'BASE FEDERAÇÃO'!$B:$M,2,FALSE),"")</f>
        <v>YAMANO</v>
      </c>
      <c r="C81" s="24" t="str">
        <f>IF(A81&gt;0,VLOOKUP(A81,'BASE FEDERAÇÃO'!$B:$M,3,FALSE),"")</f>
        <v>ROSA</v>
      </c>
      <c r="D81" s="25" t="str">
        <f>IF(A81&gt;0,VLOOKUP(A81,'BASE FEDERAÇÃO'!$B:$M,4,FALSE),"")</f>
        <v>F</v>
      </c>
      <c r="E81" s="25" t="str">
        <f>IF(A81&gt;0,VLOOKUP(A81,'BASE FEDERAÇÃO'!$B:$M,5,FALSE),"")</f>
        <v>03. IBI</v>
      </c>
      <c r="F81" s="24" t="str">
        <f>IFERROR(VLOOKUP(E81,Base!$G:$H,2,0),"")</f>
        <v>IBIÚNA</v>
      </c>
      <c r="G81" s="26">
        <f>IF(A81&gt;0,VLOOKUP(A81,'BASE FEDERAÇÃO'!$B:$M,6,FALSE),"")</f>
        <v>20212</v>
      </c>
      <c r="H81" s="25">
        <f>IF(A81&gt;0,VLOOKUP(A81,'BASE FEDERAÇÃO'!$B:$M,7,FALSE),"")</f>
        <v>8</v>
      </c>
      <c r="I81" s="25" t="str">
        <f>IF(A81&gt;0,VLOOKUP(A81,'BASE FEDERAÇÃO'!$B:$M,8,FALSE),"")</f>
        <v>B</v>
      </c>
      <c r="J81" s="27" t="str">
        <f>IF(A81="","",VLOOKUP($A81,'BASE FEDERAÇÃO'!$B:$M,9,0))</f>
        <v>NSR</v>
      </c>
      <c r="K81" s="27" t="str">
        <f>IF(B81="","",VLOOKUP($A81,'BASE FEDERAÇÃO'!$B:$M,10,0))</f>
        <v>X</v>
      </c>
      <c r="L81" s="211" t="str">
        <f>IFERROR(VLOOKUP(A81,Apuracão!A:A,1,0),"NÃO CONSTA NA APURAÇÃO")</f>
        <v>835</v>
      </c>
      <c r="M81" s="211" t="str">
        <f>IFERROR(VLOOKUP(A81,GRUPOS!C:C,1,0),"SEM GRUPO")</f>
        <v>835</v>
      </c>
      <c r="N81" s="212" t="str">
        <f t="shared" si="6"/>
        <v>OK</v>
      </c>
      <c r="AE81" s="32"/>
    </row>
    <row r="82" spans="1:32" ht="14.4">
      <c r="A82" s="23" t="s">
        <v>963</v>
      </c>
      <c r="B82" s="24" t="str">
        <f>IF(A82&gt;0,VLOOKUP(A82,'BASE FEDERAÇÃO'!$B:$M,2,FALSE),"")</f>
        <v>MAEDA</v>
      </c>
      <c r="C82" s="24" t="str">
        <f>IF(A82&gt;0,VLOOKUP(A82,'BASE FEDERAÇÃO'!$B:$M,3,FALSE),"")</f>
        <v>ALLAN YUJI</v>
      </c>
      <c r="D82" s="25" t="str">
        <f>IF(A82&gt;0,VLOOKUP(A82,'BASE FEDERAÇÃO'!$B:$M,4,FALSE),"")</f>
        <v>M</v>
      </c>
      <c r="E82" s="25" t="str">
        <f>IF(A82&gt;0,VLOOKUP(A82,'BASE FEDERAÇÃO'!$B:$M,5,FALSE),"")</f>
        <v>03. IBI</v>
      </c>
      <c r="F82" s="24" t="str">
        <f>IFERROR(VLOOKUP(E82,Base!$G:$H,2,0),"")</f>
        <v>IBIÚNA</v>
      </c>
      <c r="G82" s="26">
        <f>IF(A82&gt;0,VLOOKUP(A82,'BASE FEDERAÇÃO'!$B:$M,6,FALSE),"")</f>
        <v>32498</v>
      </c>
      <c r="H82" s="25">
        <f>IF(A82&gt;0,VLOOKUP(A82,'BASE FEDERAÇÃO'!$B:$M,7,FALSE),"")</f>
        <v>7</v>
      </c>
      <c r="I82" s="25" t="str">
        <f>IF(A82&gt;0,VLOOKUP(A82,'BASE FEDERAÇÃO'!$B:$M,8,FALSE),"")</f>
        <v>B</v>
      </c>
      <c r="J82" s="27" t="str">
        <f>IF(A82="","",VLOOKUP($A82,'BASE FEDERAÇÃO'!$B:$M,9,0))</f>
        <v>NSR</v>
      </c>
      <c r="K82" s="27" t="str">
        <f>IF(B82="","",VLOOKUP($A82,'BASE FEDERAÇÃO'!$B:$M,10,0))</f>
        <v>X</v>
      </c>
      <c r="L82" s="211" t="str">
        <f>IFERROR(VLOOKUP(A82,Apuracão!A:A,1,0),"NÃO CONSTA NA APURAÇÃO")</f>
        <v>715</v>
      </c>
      <c r="M82" s="211" t="str">
        <f>IFERROR(VLOOKUP(A82,GRUPOS!C:C,1,0),"SEM GRUPO")</f>
        <v>715</v>
      </c>
      <c r="N82" s="212" t="str">
        <f t="shared" si="6"/>
        <v>OK</v>
      </c>
      <c r="AE82" s="32"/>
    </row>
    <row r="83" spans="1:32" ht="14.4">
      <c r="A83" s="23"/>
      <c r="B83" s="24" t="str">
        <f>IF(A83&gt;0,VLOOKUP(A83,'BASE FEDERAÇÃO'!$B:$M,2,FALSE),"")</f>
        <v/>
      </c>
      <c r="C83" s="24" t="str">
        <f>IF(A83&gt;0,VLOOKUP(A83,'BASE FEDERAÇÃO'!$B:$M,3,FALSE),"")</f>
        <v/>
      </c>
      <c r="D83" s="25" t="str">
        <f>IF(A83&gt;0,VLOOKUP(A83,'BASE FEDERAÇÃO'!$B:$M,4,FALSE),"")</f>
        <v/>
      </c>
      <c r="E83" s="25" t="str">
        <f>IF(A83&gt;0,VLOOKUP(A83,'BASE FEDERAÇÃO'!$B:$M,5,FALSE),"")</f>
        <v/>
      </c>
      <c r="F83" s="24" t="str">
        <f>IFERROR(VLOOKUP(E83,Base!$G:$H,2,0),"")</f>
        <v/>
      </c>
      <c r="G83" s="26" t="str">
        <f>IF(A83&gt;0,VLOOKUP(A83,'BASE FEDERAÇÃO'!$B:$M,6,FALSE),"")</f>
        <v/>
      </c>
      <c r="H83" s="25" t="str">
        <f>IF(A83&gt;0,VLOOKUP(A83,'BASE FEDERAÇÃO'!$B:$M,7,FALSE),"")</f>
        <v/>
      </c>
      <c r="I83" s="25" t="str">
        <f>IF(A83&gt;0,VLOOKUP(A83,'BASE FEDERAÇÃO'!$B:$M,8,FALSE),"")</f>
        <v/>
      </c>
      <c r="J83" s="27" t="str">
        <f>IF(A83="","",VLOOKUP($A83,'BASE FEDERAÇÃO'!$B:$M,9,0))</f>
        <v/>
      </c>
      <c r="K83" s="27" t="str">
        <f>IF(B83="","",VLOOKUP($A83,'BASE FEDERAÇÃO'!$B:$M,10,0))</f>
        <v/>
      </c>
      <c r="L83" s="211" t="str">
        <f>IFERROR(VLOOKUP(A83,Apuracão!A:A,1,0),"NÃO CONSTA NA APURAÇÃO")</f>
        <v>NÃO CONSTA NA APURAÇÃO</v>
      </c>
      <c r="M83" s="211" t="str">
        <f>IFERROR(VLOOKUP(A83,GRUPOS!C:C,1,0),"SEM GRUPO")</f>
        <v>SEM GRUPO</v>
      </c>
      <c r="N83" s="212" t="str">
        <f t="shared" si="6"/>
        <v>OK</v>
      </c>
      <c r="AE83" s="32"/>
    </row>
    <row r="84" spans="1:32" ht="14.4">
      <c r="A84" s="23" t="s">
        <v>780</v>
      </c>
      <c r="B84" s="24" t="str">
        <f>IF(A84&gt;0,VLOOKUP(A84,'BASE FEDERAÇÃO'!$B:$M,2,FALSE),"")</f>
        <v>UEMURA</v>
      </c>
      <c r="C84" s="24" t="str">
        <f>IF(A84&gt;0,VLOOKUP(A84,'BASE FEDERAÇÃO'!$B:$M,3,FALSE),"")</f>
        <v>YASUGI</v>
      </c>
      <c r="D84" s="25" t="str">
        <f>IF(A84&gt;0,VLOOKUP(A84,'BASE FEDERAÇÃO'!$B:$M,4,FALSE),"")</f>
        <v>M</v>
      </c>
      <c r="E84" s="25" t="str">
        <f>IF(A84&gt;0,VLOOKUP(A84,'BASE FEDERAÇÃO'!$B:$M,5,FALSE),"")</f>
        <v>07. GSP</v>
      </c>
      <c r="F84" s="24" t="str">
        <f>IFERROR(VLOOKUP(E84,Base!$G:$H,2,0),"")</f>
        <v>GRANDE SÃO PAULO</v>
      </c>
      <c r="G84" s="26">
        <f>IF(A84&gt;0,VLOOKUP(A84,'BASE FEDERAÇÃO'!$B:$M,6,FALSE),"")</f>
        <v>15220</v>
      </c>
      <c r="H84" s="25">
        <f>IF(A84&gt;0,VLOOKUP(A84,'BASE FEDERAÇÃO'!$B:$M,7,FALSE),"")</f>
        <v>3</v>
      </c>
      <c r="I84" s="25" t="str">
        <f>IF(A84&gt;0,VLOOKUP(A84,'BASE FEDERAÇÃO'!$B:$M,8,FALSE),"")</f>
        <v>EX</v>
      </c>
      <c r="J84" s="27" t="str">
        <f>IF(A84="","",VLOOKUP($A84,'BASE FEDERAÇÃO'!$B:$M,9,0))</f>
        <v>MR</v>
      </c>
      <c r="K84" s="27" t="str">
        <f>IF(B84="","",VLOOKUP($A84,'BASE FEDERAÇÃO'!$B:$M,10,0))</f>
        <v/>
      </c>
      <c r="L84" s="211" t="str">
        <f>IFERROR(VLOOKUP(A84,Apuracão!A:A,1,0),"NÃO CONSTA NA APURAÇÃO")</f>
        <v>256</v>
      </c>
      <c r="M84" s="211" t="str">
        <f>IFERROR(VLOOKUP(A84,GRUPOS!C:C,1,0),"SEM GRUPO")</f>
        <v>256</v>
      </c>
      <c r="N84" s="212" t="str">
        <f t="shared" si="6"/>
        <v>OK</v>
      </c>
      <c r="AE84" s="32"/>
    </row>
    <row r="85" spans="1:32" ht="14.4">
      <c r="A85" s="23" t="s">
        <v>206</v>
      </c>
      <c r="B85" s="24" t="str">
        <f>IF(A85&gt;0,VLOOKUP(A85,'BASE FEDERAÇÃO'!$B:$M,2,FALSE),"")</f>
        <v>UEMURA</v>
      </c>
      <c r="C85" s="24" t="str">
        <f>IF(A85&gt;0,VLOOKUP(A85,'BASE FEDERAÇÃO'!$B:$M,3,FALSE),"")</f>
        <v>LUCIA</v>
      </c>
      <c r="D85" s="25" t="str">
        <f>IF(A85&gt;0,VLOOKUP(A85,'BASE FEDERAÇÃO'!$B:$M,4,FALSE),"")</f>
        <v>F</v>
      </c>
      <c r="E85" s="25" t="str">
        <f>IF(A85&gt;0,VLOOKUP(A85,'BASE FEDERAÇÃO'!$B:$M,5,FALSE),"")</f>
        <v>07. GSP</v>
      </c>
      <c r="F85" s="24" t="str">
        <f>IFERROR(VLOOKUP(E85,Base!$G:$H,2,0),"")</f>
        <v>GRANDE SÃO PAULO</v>
      </c>
      <c r="G85" s="26">
        <f>IF(A85&gt;0,VLOOKUP(A85,'BASE FEDERAÇÃO'!$B:$M,6,FALSE),"")</f>
        <v>17241</v>
      </c>
      <c r="H85" s="25">
        <f>IF(A85&gt;0,VLOOKUP(A85,'BASE FEDERAÇÃO'!$B:$M,7,FALSE),"")</f>
        <v>6</v>
      </c>
      <c r="I85" s="25" t="str">
        <f>IF(A85&gt;0,VLOOKUP(A85,'BASE FEDERAÇÃO'!$B:$M,8,FALSE),"")</f>
        <v>A</v>
      </c>
      <c r="J85" s="27" t="str">
        <f>IF(A85="","",VLOOKUP($A85,'BASE FEDERAÇÃO'!$B:$M,9,0))</f>
        <v>SR</v>
      </c>
      <c r="K85" s="27" t="str">
        <f>IF(B85="","",VLOOKUP($A85,'BASE FEDERAÇÃO'!$B:$M,10,0))</f>
        <v>X</v>
      </c>
      <c r="L85" s="211" t="str">
        <f>IFERROR(VLOOKUP(A85,Apuracão!A:A,1,0),"NÃO CONSTA NA APURAÇÃO")</f>
        <v>395</v>
      </c>
      <c r="M85" s="211" t="str">
        <f>IFERROR(VLOOKUP(A85,GRUPOS!C:C,1,0),"SEM GRUPO")</f>
        <v>395</v>
      </c>
      <c r="N85" s="212" t="str">
        <f t="shared" si="6"/>
        <v>OK</v>
      </c>
      <c r="AE85" s="32"/>
    </row>
    <row r="86" spans="1:32" ht="14.4">
      <c r="A86" s="23" t="s">
        <v>621</v>
      </c>
      <c r="B86" s="24" t="str">
        <f>IF(A86&gt;0,VLOOKUP(A86,'BASE FEDERAÇÃO'!$B:$M,2,FALSE),"")</f>
        <v>TOGO</v>
      </c>
      <c r="C86" s="24" t="str">
        <f>IF(A86&gt;0,VLOOKUP(A86,'BASE FEDERAÇÃO'!$B:$M,3,FALSE),"")</f>
        <v>NARIKO</v>
      </c>
      <c r="D86" s="25" t="str">
        <f>IF(A86&gt;0,VLOOKUP(A86,'BASE FEDERAÇÃO'!$B:$M,4,FALSE),"")</f>
        <v>F</v>
      </c>
      <c r="E86" s="25" t="str">
        <f>IF(A86&gt;0,VLOOKUP(A86,'BASE FEDERAÇÃO'!$B:$M,5,FALSE),"")</f>
        <v>07. GSP</v>
      </c>
      <c r="F86" s="24" t="str">
        <f>IFERROR(VLOOKUP(E86,Base!$G:$H,2,0),"")</f>
        <v>GRANDE SÃO PAULO</v>
      </c>
      <c r="G86" s="26">
        <f>IF(A86&gt;0,VLOOKUP(A86,'BASE FEDERAÇÃO'!$B:$M,6,FALSE),"")</f>
        <v>18327</v>
      </c>
      <c r="H86" s="25">
        <f>IF(A86&gt;0,VLOOKUP(A86,'BASE FEDERAÇÃO'!$B:$M,7,FALSE),"")</f>
        <v>4</v>
      </c>
      <c r="I86" s="25" t="str">
        <f>IF(A86&gt;0,VLOOKUP(A86,'BASE FEDERAÇÃO'!$B:$M,8,FALSE),"")</f>
        <v>A</v>
      </c>
      <c r="J86" s="27" t="str">
        <f>IF(A86="","",VLOOKUP($A86,'BASE FEDERAÇÃO'!$B:$M,9,0))</f>
        <v>SR</v>
      </c>
      <c r="K86" s="27" t="str">
        <f>IF(B86="","",VLOOKUP($A86,'BASE FEDERAÇÃO'!$B:$M,10,0))</f>
        <v/>
      </c>
      <c r="L86" s="211" t="str">
        <f>IFERROR(VLOOKUP(A86,Apuracão!A:A,1,0),"NÃO CONSTA NA APURAÇÃO")</f>
        <v>489</v>
      </c>
      <c r="M86" s="211" t="str">
        <f>IFERROR(VLOOKUP(A86,GRUPOS!C:C,1,0),"SEM GRUPO")</f>
        <v>489</v>
      </c>
      <c r="N86" s="212" t="str">
        <f t="shared" si="6"/>
        <v>OK</v>
      </c>
      <c r="AE86" s="32"/>
    </row>
    <row r="87" spans="1:32" ht="14.4">
      <c r="A87" s="23" t="s">
        <v>645</v>
      </c>
      <c r="B87" s="24" t="str">
        <f>IF(A87&gt;0,VLOOKUP(A87,'BASE FEDERAÇÃO'!$B:$M,2,FALSE),"")</f>
        <v>TIZUKA</v>
      </c>
      <c r="C87" s="24" t="str">
        <f>IF(A87&gt;0,VLOOKUP(A87,'BASE FEDERAÇÃO'!$B:$M,3,FALSE),"")</f>
        <v>SACHIKO</v>
      </c>
      <c r="D87" s="25" t="str">
        <f>IF(A87&gt;0,VLOOKUP(A87,'BASE FEDERAÇÃO'!$B:$M,4,FALSE),"")</f>
        <v>F</v>
      </c>
      <c r="E87" s="25" t="str">
        <f>IF(A87&gt;0,VLOOKUP(A87,'BASE FEDERAÇÃO'!$B:$M,5,FALSE),"")</f>
        <v>07. GSP</v>
      </c>
      <c r="F87" s="24" t="str">
        <f>IFERROR(VLOOKUP(E87,Base!$G:$H,2,0),"")</f>
        <v>GRANDE SÃO PAULO</v>
      </c>
      <c r="G87" s="26">
        <f>IF(A87&gt;0,VLOOKUP(A87,'BASE FEDERAÇÃO'!$B:$M,6,FALSE),"")</f>
        <v>19170</v>
      </c>
      <c r="H87" s="25">
        <f>IF(A87&gt;0,VLOOKUP(A87,'BASE FEDERAÇÃO'!$B:$M,7,FALSE),"")</f>
        <v>4</v>
      </c>
      <c r="I87" s="25" t="str">
        <f>IF(A87&gt;0,VLOOKUP(A87,'BASE FEDERAÇÃO'!$B:$M,8,FALSE),"")</f>
        <v>A</v>
      </c>
      <c r="J87" s="27" t="str">
        <f>IF(A87="","",VLOOKUP($A87,'BASE FEDERAÇÃO'!$B:$M,9,0))</f>
        <v>NSR</v>
      </c>
      <c r="K87" s="27" t="str">
        <f>IF(B87="","",VLOOKUP($A87,'BASE FEDERAÇÃO'!$B:$M,10,0))</f>
        <v>X</v>
      </c>
      <c r="L87" s="211" t="str">
        <f>IFERROR(VLOOKUP(A87,Apuracão!A:A,1,0),"NÃO CONSTA NA APURAÇÃO")</f>
        <v>513</v>
      </c>
      <c r="M87" s="211" t="str">
        <f>IFERROR(VLOOKUP(A87,GRUPOS!C:C,1,0),"SEM GRUPO")</f>
        <v>513</v>
      </c>
      <c r="N87" s="212" t="str">
        <f t="shared" si="6"/>
        <v>OK</v>
      </c>
      <c r="AE87" s="32"/>
    </row>
    <row r="88" spans="1:32" ht="14.4">
      <c r="A88" s="23" t="s">
        <v>668</v>
      </c>
      <c r="B88" s="24" t="str">
        <f>IF(A88&gt;0,VLOOKUP(A88,'BASE FEDERAÇÃO'!$B:$M,2,FALSE),"")</f>
        <v>TABATA</v>
      </c>
      <c r="C88" s="24" t="str">
        <f>IF(A88&gt;0,VLOOKUP(A88,'BASE FEDERAÇÃO'!$B:$M,3,FALSE),"")</f>
        <v>MARIO KAZUNORI</v>
      </c>
      <c r="D88" s="25" t="str">
        <f>IF(A88&gt;0,VLOOKUP(A88,'BASE FEDERAÇÃO'!$B:$M,4,FALSE),"")</f>
        <v>M</v>
      </c>
      <c r="E88" s="25" t="str">
        <f>IF(A88&gt;0,VLOOKUP(A88,'BASE FEDERAÇÃO'!$B:$M,5,FALSE),"")</f>
        <v>07. GSP</v>
      </c>
      <c r="F88" s="24" t="str">
        <f>IFERROR(VLOOKUP(E88,Base!$G:$H,2,0),"")</f>
        <v>GRANDE SÃO PAULO</v>
      </c>
      <c r="G88" s="26">
        <f>IF(A88&gt;0,VLOOKUP(A88,'BASE FEDERAÇÃO'!$B:$M,6,FALSE),"")</f>
        <v>18853</v>
      </c>
      <c r="H88" s="25">
        <f>IF(A88&gt;0,VLOOKUP(A88,'BASE FEDERAÇÃO'!$B:$M,7,FALSE),"")</f>
        <v>8</v>
      </c>
      <c r="I88" s="25" t="str">
        <f>IF(A88&gt;0,VLOOKUP(A88,'BASE FEDERAÇÃO'!$B:$M,8,FALSE),"")</f>
        <v>B</v>
      </c>
      <c r="J88" s="27" t="str">
        <f>IF(A88="","",VLOOKUP($A88,'BASE FEDERAÇÃO'!$B:$M,9,0))</f>
        <v>SR</v>
      </c>
      <c r="K88" s="27" t="str">
        <f>IF(B88="","",VLOOKUP($A88,'BASE FEDERAÇÃO'!$B:$M,10,0))</f>
        <v>X</v>
      </c>
      <c r="L88" s="211" t="str">
        <f>IFERROR(VLOOKUP(A88,Apuracão!A:A,1,0),"NÃO CONSTA NA APURAÇÃO")</f>
        <v>522</v>
      </c>
      <c r="M88" s="211" t="str">
        <f>IFERROR(VLOOKUP(A88,GRUPOS!C:C,1,0),"SEM GRUPO")</f>
        <v>522</v>
      </c>
      <c r="N88" s="212" t="str">
        <f t="shared" si="6"/>
        <v>OK</v>
      </c>
      <c r="AE88" s="32"/>
    </row>
    <row r="89" spans="1:32" ht="14.4">
      <c r="A89" s="23" t="s">
        <v>648</v>
      </c>
      <c r="B89" s="24" t="str">
        <f>IF(A89&gt;0,VLOOKUP(A89,'BASE FEDERAÇÃO'!$B:$M,2,FALSE),"")</f>
        <v>KAWASAKA</v>
      </c>
      <c r="C89" s="24" t="str">
        <f>IF(A89&gt;0,VLOOKUP(A89,'BASE FEDERAÇÃO'!$B:$M,3,FALSE),"")</f>
        <v>MAKICO</v>
      </c>
      <c r="D89" s="25" t="str">
        <f>IF(A89&gt;0,VLOOKUP(A89,'BASE FEDERAÇÃO'!$B:$M,4,FALSE),"")</f>
        <v>F</v>
      </c>
      <c r="E89" s="25" t="str">
        <f>IF(A89&gt;0,VLOOKUP(A89,'BASE FEDERAÇÃO'!$B:$M,5,FALSE),"")</f>
        <v>07. GSP</v>
      </c>
      <c r="F89" s="24" t="str">
        <f>IFERROR(VLOOKUP(E89,Base!$G:$H,2,0),"")</f>
        <v>GRANDE SÃO PAULO</v>
      </c>
      <c r="G89" s="26">
        <f>IF(A89&gt;0,VLOOKUP(A89,'BASE FEDERAÇÃO'!$B:$M,6,FALSE),"")</f>
        <v>17833</v>
      </c>
      <c r="H89" s="25">
        <f>IF(A89&gt;0,VLOOKUP(A89,'BASE FEDERAÇÃO'!$B:$M,7,FALSE),"")</f>
        <v>12</v>
      </c>
      <c r="I89" s="25" t="str">
        <f>IF(A89&gt;0,VLOOKUP(A89,'BASE FEDERAÇÃO'!$B:$M,8,FALSE),"")</f>
        <v>C</v>
      </c>
      <c r="J89" s="27" t="str">
        <f>IF(A89="","",VLOOKUP($A89,'BASE FEDERAÇÃO'!$B:$M,9,0))</f>
        <v>SR</v>
      </c>
      <c r="K89" s="27" t="str">
        <f>IF(B89="","",VLOOKUP($A89,'BASE FEDERAÇÃO'!$B:$M,10,0))</f>
        <v/>
      </c>
      <c r="L89" s="211" t="str">
        <f>IFERROR(VLOOKUP(A89,Apuracão!A:A,1,0),"NÃO CONSTA NA APURAÇÃO")</f>
        <v>523</v>
      </c>
      <c r="M89" s="211" t="str">
        <f>IFERROR(VLOOKUP(A89,GRUPOS!C:C,1,0),"SEM GRUPO")</f>
        <v>523</v>
      </c>
      <c r="N89" s="212" t="str">
        <f t="shared" si="6"/>
        <v>OK</v>
      </c>
      <c r="AE89" s="32"/>
    </row>
    <row r="90" spans="1:32" ht="14.4">
      <c r="A90" s="23" t="s">
        <v>896</v>
      </c>
      <c r="B90" s="24" t="str">
        <f>IF(A90&gt;0,VLOOKUP(A90,'BASE FEDERAÇÃO'!$B:$M,2,FALSE),"")</f>
        <v>KAWABATA</v>
      </c>
      <c r="C90" s="24" t="str">
        <f>IF(A90&gt;0,VLOOKUP(A90,'BASE FEDERAÇÃO'!$B:$M,3,FALSE),"")</f>
        <v>TAKAO</v>
      </c>
      <c r="D90" s="25" t="str">
        <f>IF(A90&gt;0,VLOOKUP(A90,'BASE FEDERAÇÃO'!$B:$M,4,FALSE),"")</f>
        <v>M</v>
      </c>
      <c r="E90" s="25" t="str">
        <f>IF(A90&gt;0,VLOOKUP(A90,'BASE FEDERAÇÃO'!$B:$M,5,FALSE),"")</f>
        <v>07. GSP</v>
      </c>
      <c r="F90" s="24" t="str">
        <f>IFERROR(VLOOKUP(E90,Base!$G:$H,2,0),"")</f>
        <v>GRANDE SÃO PAULO</v>
      </c>
      <c r="G90" s="26">
        <f>IF(A90&gt;0,VLOOKUP(A90,'BASE FEDERAÇÃO'!$B:$M,6,FALSE),"")</f>
        <v>14203</v>
      </c>
      <c r="H90" s="25">
        <f>IF(A90&gt;0,VLOOKUP(A90,'BASE FEDERAÇÃO'!$B:$M,7,FALSE),"")</f>
        <v>6</v>
      </c>
      <c r="I90" s="25" t="str">
        <f>IF(A90&gt;0,VLOOKUP(A90,'BASE FEDERAÇÃO'!$B:$M,8,FALSE),"")</f>
        <v>A</v>
      </c>
      <c r="J90" s="27" t="str">
        <f>IF(A90="","",VLOOKUP($A90,'BASE FEDERAÇÃO'!$B:$M,9,0))</f>
        <v>MR</v>
      </c>
      <c r="K90" s="27" t="str">
        <f>IF(B90="","",VLOOKUP($A90,'BASE FEDERAÇÃO'!$B:$M,10,0))</f>
        <v/>
      </c>
      <c r="L90" s="211" t="str">
        <f>IFERROR(VLOOKUP(A90,Apuracão!A:A,1,0),"NÃO CONSTA NA APURAÇÃO")</f>
        <v>549</v>
      </c>
      <c r="M90" s="211" t="str">
        <f>IFERROR(VLOOKUP(A90,GRUPOS!C:C,1,0),"SEM GRUPO")</f>
        <v>549</v>
      </c>
      <c r="N90" s="212" t="str">
        <f t="shared" si="6"/>
        <v>OK</v>
      </c>
      <c r="AE90" s="32"/>
    </row>
    <row r="91" spans="1:32" ht="14.4">
      <c r="A91" s="23" t="s">
        <v>682</v>
      </c>
      <c r="B91" s="24" t="str">
        <f>IF(A91&gt;0,VLOOKUP(A91,'BASE FEDERAÇÃO'!$B:$M,2,FALSE),"")</f>
        <v>TAKANO</v>
      </c>
      <c r="C91" s="24" t="str">
        <f>IF(A91&gt;0,VLOOKUP(A91,'BASE FEDERAÇÃO'!$B:$M,3,FALSE),"")</f>
        <v>ELZA FARUYO</v>
      </c>
      <c r="D91" s="25" t="str">
        <f>IF(A91&gt;0,VLOOKUP(A91,'BASE FEDERAÇÃO'!$B:$M,4,FALSE),"")</f>
        <v>F</v>
      </c>
      <c r="E91" s="25" t="str">
        <f>IF(A91&gt;0,VLOOKUP(A91,'BASE FEDERAÇÃO'!$B:$M,5,FALSE),"")</f>
        <v>07. GSP</v>
      </c>
      <c r="F91" s="24" t="str">
        <f>IFERROR(VLOOKUP(E91,Base!$G:$H,2,0),"")</f>
        <v>GRANDE SÃO PAULO</v>
      </c>
      <c r="G91" s="26">
        <f>IF(A91&gt;0,VLOOKUP(A91,'BASE FEDERAÇÃO'!$B:$M,6,FALSE),"")</f>
        <v>19929</v>
      </c>
      <c r="H91" s="25">
        <f>IF(A91&gt;0,VLOOKUP(A91,'BASE FEDERAÇÃO'!$B:$M,7,FALSE),"")</f>
        <v>6</v>
      </c>
      <c r="I91" s="25" t="str">
        <f>IF(A91&gt;0,VLOOKUP(A91,'BASE FEDERAÇÃO'!$B:$M,8,FALSE),"")</f>
        <v>A</v>
      </c>
      <c r="J91" s="27" t="str">
        <f>IF(A91="","",VLOOKUP($A91,'BASE FEDERAÇÃO'!$B:$M,9,0))</f>
        <v>NSR</v>
      </c>
      <c r="K91" s="27" t="str">
        <f>IF(B91="","",VLOOKUP($A91,'BASE FEDERAÇÃO'!$B:$M,10,0))</f>
        <v/>
      </c>
      <c r="L91" s="211" t="str">
        <f>IFERROR(VLOOKUP(A91,Apuracão!A:A,1,0),"NÃO CONSTA NA APURAÇÃO")</f>
        <v>572</v>
      </c>
      <c r="M91" s="211" t="str">
        <f>IFERROR(VLOOKUP(A91,GRUPOS!C:C,1,0),"SEM GRUPO")</f>
        <v>572</v>
      </c>
      <c r="N91" s="212" t="str">
        <f t="shared" si="6"/>
        <v>OK</v>
      </c>
      <c r="AE91" s="32"/>
    </row>
    <row r="92" spans="1:32" ht="14.4">
      <c r="A92" s="23" t="s">
        <v>429</v>
      </c>
      <c r="B92" s="24" t="str">
        <f>IF(A92&gt;0,VLOOKUP(A92,'BASE FEDERAÇÃO'!$B:$M,2,FALSE),"")</f>
        <v>TAKEYA</v>
      </c>
      <c r="C92" s="24" t="str">
        <f>IF(A92&gt;0,VLOOKUP(A92,'BASE FEDERAÇÃO'!$B:$M,3,FALSE),"")</f>
        <v>JUNKO</v>
      </c>
      <c r="D92" s="25" t="str">
        <f>IF(A92&gt;0,VLOOKUP(A92,'BASE FEDERAÇÃO'!$B:$M,4,FALSE),"")</f>
        <v>F</v>
      </c>
      <c r="E92" s="25" t="str">
        <f>IF(A92&gt;0,VLOOKUP(A92,'BASE FEDERAÇÃO'!$B:$M,5,FALSE),"")</f>
        <v>07. GSP</v>
      </c>
      <c r="F92" s="24" t="str">
        <f>IFERROR(VLOOKUP(E92,Base!$G:$H,2,0),"")</f>
        <v>GRANDE SÃO PAULO</v>
      </c>
      <c r="G92" s="26">
        <f>IF(A92&gt;0,VLOOKUP(A92,'BASE FEDERAÇÃO'!$B:$M,6,FALSE),"")</f>
        <v>15736</v>
      </c>
      <c r="H92" s="25">
        <f>IF(A92&gt;0,VLOOKUP(A92,'BASE FEDERAÇÃO'!$B:$M,7,FALSE),"")</f>
        <v>6</v>
      </c>
      <c r="I92" s="25" t="str">
        <f>IF(A92&gt;0,VLOOKUP(A92,'BASE FEDERAÇÃO'!$B:$M,8,FALSE),"")</f>
        <v>A</v>
      </c>
      <c r="J92" s="27" t="str">
        <f>IF(A92="","",VLOOKUP($A92,'BASE FEDERAÇÃO'!$B:$M,9,0))</f>
        <v>SR</v>
      </c>
      <c r="K92" s="27" t="str">
        <f>IF(B92="","",VLOOKUP($A92,'BASE FEDERAÇÃO'!$B:$M,10,0))</f>
        <v>X</v>
      </c>
      <c r="L92" s="211" t="str">
        <f>IFERROR(VLOOKUP(A92,Apuracão!A:A,1,0),"NÃO CONSTA NA APURAÇÃO")</f>
        <v>582</v>
      </c>
      <c r="M92" s="211" t="str">
        <f>IFERROR(VLOOKUP(A92,GRUPOS!C:C,1,0),"SEM GRUPO")</f>
        <v>582</v>
      </c>
      <c r="N92" s="212" t="str">
        <f t="shared" si="6"/>
        <v>OK</v>
      </c>
      <c r="AE92" s="32"/>
    </row>
    <row r="93" spans="1:32" ht="14.4">
      <c r="A93" s="23" t="s">
        <v>431</v>
      </c>
      <c r="B93" s="24" t="str">
        <f>IF(A93&gt;0,VLOOKUP(A93,'BASE FEDERAÇÃO'!$B:$M,2,FALSE),"")</f>
        <v>SHIMURA</v>
      </c>
      <c r="C93" s="24" t="str">
        <f>IF(A93&gt;0,VLOOKUP(A93,'BASE FEDERAÇÃO'!$B:$M,3,FALSE),"")</f>
        <v>JUSCELINO</v>
      </c>
      <c r="D93" s="25" t="str">
        <f>IF(A93&gt;0,VLOOKUP(A93,'BASE FEDERAÇÃO'!$B:$M,4,FALSE),"")</f>
        <v>M</v>
      </c>
      <c r="E93" s="25" t="str">
        <f>IF(A93&gt;0,VLOOKUP(A93,'BASE FEDERAÇÃO'!$B:$M,5,FALSE),"")</f>
        <v>07. GSP</v>
      </c>
      <c r="F93" s="24" t="str">
        <f>IFERROR(VLOOKUP(E93,Base!$G:$H,2,0),"")</f>
        <v>GRANDE SÃO PAULO</v>
      </c>
      <c r="G93" s="26">
        <f>IF(A93&gt;0,VLOOKUP(A93,'BASE FEDERAÇÃO'!$B:$M,6,FALSE),"")</f>
        <v>20561</v>
      </c>
      <c r="H93" s="25">
        <f>IF(A93&gt;0,VLOOKUP(A93,'BASE FEDERAÇÃO'!$B:$M,7,FALSE),"")</f>
        <v>9</v>
      </c>
      <c r="I93" s="25" t="str">
        <f>IF(A93&gt;0,VLOOKUP(A93,'BASE FEDERAÇÃO'!$B:$M,8,FALSE),"")</f>
        <v>B</v>
      </c>
      <c r="J93" s="27" t="str">
        <f>IF(A93="","",VLOOKUP($A93,'BASE FEDERAÇÃO'!$B:$M,9,0))</f>
        <v>NSR</v>
      </c>
      <c r="K93" s="27" t="str">
        <f>IF(B93="","",VLOOKUP($A93,'BASE FEDERAÇÃO'!$B:$M,10,0))</f>
        <v>X</v>
      </c>
      <c r="L93" s="211" t="str">
        <f>IFERROR(VLOOKUP(A93,Apuracão!A:A,1,0),"NÃO CONSTA NA APURAÇÃO")</f>
        <v>587</v>
      </c>
      <c r="M93" s="211" t="str">
        <f>IFERROR(VLOOKUP(A93,GRUPOS!C:C,1,0),"SEM GRUPO")</f>
        <v>587</v>
      </c>
      <c r="N93" s="212" t="str">
        <f t="shared" si="6"/>
        <v>OK</v>
      </c>
      <c r="AE93" s="32"/>
    </row>
    <row r="94" spans="1:32" s="257" customFormat="1" ht="14.4">
      <c r="A94" s="253"/>
      <c r="B94" s="254" t="str">
        <f>IF(A94&gt;0,VLOOKUP(A94,'BASE FEDERAÇÃO'!$B:$M,2,FALSE),"")</f>
        <v/>
      </c>
      <c r="C94" s="254" t="str">
        <f>IF(A94&gt;0,VLOOKUP(A94,'BASE FEDERAÇÃO'!$B:$M,3,FALSE),"")</f>
        <v/>
      </c>
      <c r="D94" s="255" t="str">
        <f>IF(A94&gt;0,VLOOKUP(A94,'BASE FEDERAÇÃO'!$B:$M,4,FALSE),"")</f>
        <v/>
      </c>
      <c r="E94" s="255" t="str">
        <f>IF(A94&gt;0,VLOOKUP(A94,'BASE FEDERAÇÃO'!$B:$M,5,FALSE),"")</f>
        <v/>
      </c>
      <c r="F94" s="254" t="str">
        <f>IFERROR(VLOOKUP(E94,Base!$G:$H,2,0),"")</f>
        <v/>
      </c>
      <c r="G94" s="256" t="str">
        <f>IF(A94&gt;0,VLOOKUP(A94,'BASE FEDERAÇÃO'!$B:$M,6,FALSE),"")</f>
        <v/>
      </c>
      <c r="H94" s="255" t="str">
        <f>IF(A94&gt;0,VLOOKUP(A94,'BASE FEDERAÇÃO'!$B:$M,7,FALSE),"")</f>
        <v/>
      </c>
      <c r="I94" s="255" t="str">
        <f>IF(A94&gt;0,VLOOKUP(A94,'BASE FEDERAÇÃO'!$B:$M,8,FALSE),"")</f>
        <v/>
      </c>
      <c r="J94" s="257" t="str">
        <f>IF(A94="","",VLOOKUP($A94,'BASE FEDERAÇÃO'!$B:$M,9,0))</f>
        <v/>
      </c>
      <c r="K94" s="257" t="str">
        <f>IF(B94="","",VLOOKUP($A94,'BASE FEDERAÇÃO'!$B:$M,10,0))</f>
        <v/>
      </c>
      <c r="L94" s="258" t="str">
        <f>IFERROR(VLOOKUP(A94,Apuracão!A:A,1,0),"NÃO CONSTA NA APURAÇÃO")</f>
        <v>NÃO CONSTA NA APURAÇÃO</v>
      </c>
      <c r="M94" s="258" t="str">
        <f>IFERROR(VLOOKUP(A94,GRUPOS!C:C,1,0),"SEM GRUPO")</f>
        <v>SEM GRUPO</v>
      </c>
      <c r="N94" s="259" t="str">
        <f t="shared" si="6"/>
        <v>OK</v>
      </c>
      <c r="O94" s="260" t="s">
        <v>1187</v>
      </c>
      <c r="AE94" s="261"/>
      <c r="AF94" s="262"/>
    </row>
    <row r="95" spans="1:32" s="257" customFormat="1" ht="14.4">
      <c r="A95" s="253"/>
      <c r="B95" s="254" t="str">
        <f>IF(A95&gt;0,VLOOKUP(A95,'BASE FEDERAÇÃO'!$B:$M,2,FALSE),"")</f>
        <v/>
      </c>
      <c r="C95" s="254" t="str">
        <f>IF(A95&gt;0,VLOOKUP(A95,'BASE FEDERAÇÃO'!$B:$M,3,FALSE),"")</f>
        <v/>
      </c>
      <c r="D95" s="255" t="str">
        <f>IF(A95&gt;0,VLOOKUP(A95,'BASE FEDERAÇÃO'!$B:$M,4,FALSE),"")</f>
        <v/>
      </c>
      <c r="E95" s="255" t="str">
        <f>IF(A95&gt;0,VLOOKUP(A95,'BASE FEDERAÇÃO'!$B:$M,5,FALSE),"")</f>
        <v/>
      </c>
      <c r="F95" s="254" t="str">
        <f>IFERROR(VLOOKUP(E95,Base!$G:$H,2,0),"")</f>
        <v/>
      </c>
      <c r="G95" s="256" t="str">
        <f>IF(A95&gt;0,VLOOKUP(A95,'BASE FEDERAÇÃO'!$B:$M,6,FALSE),"")</f>
        <v/>
      </c>
      <c r="H95" s="255" t="str">
        <f>IF(A95&gt;0,VLOOKUP(A95,'BASE FEDERAÇÃO'!$B:$M,7,FALSE),"")</f>
        <v/>
      </c>
      <c r="I95" s="255" t="str">
        <f>IF(A95&gt;0,VLOOKUP(A95,'BASE FEDERAÇÃO'!$B:$M,8,FALSE),"")</f>
        <v/>
      </c>
      <c r="J95" s="257" t="str">
        <f>IF(A95="","",VLOOKUP($A95,'BASE FEDERAÇÃO'!$B:$M,9,0))</f>
        <v/>
      </c>
      <c r="K95" s="257" t="str">
        <f>IF(B95="","",VLOOKUP($A95,'BASE FEDERAÇÃO'!$B:$M,10,0))</f>
        <v/>
      </c>
      <c r="L95" s="258" t="str">
        <f>IFERROR(VLOOKUP(A95,Apuracão!A:A,1,0),"NÃO CONSTA NA APURAÇÃO")</f>
        <v>NÃO CONSTA NA APURAÇÃO</v>
      </c>
      <c r="M95" s="258" t="str">
        <f>IFERROR(VLOOKUP(A95,GRUPOS!C:C,1,0),"SEM GRUPO")</f>
        <v>SEM GRUPO</v>
      </c>
      <c r="N95" s="259" t="str">
        <f t="shared" si="6"/>
        <v>OK</v>
      </c>
      <c r="O95" s="260" t="s">
        <v>1188</v>
      </c>
      <c r="AE95" s="261"/>
      <c r="AF95" s="262"/>
    </row>
    <row r="96" spans="1:32" s="257" customFormat="1" ht="14.4">
      <c r="A96" s="253"/>
      <c r="B96" s="254" t="str">
        <f>IF(A96&gt;0,VLOOKUP(A96,'BASE FEDERAÇÃO'!$B:$M,2,FALSE),"")</f>
        <v/>
      </c>
      <c r="C96" s="254" t="str">
        <f>IF(A96&gt;0,VLOOKUP(A96,'BASE FEDERAÇÃO'!$B:$M,3,FALSE),"")</f>
        <v/>
      </c>
      <c r="D96" s="255" t="str">
        <f>IF(A96&gt;0,VLOOKUP(A96,'BASE FEDERAÇÃO'!$B:$M,4,FALSE),"")</f>
        <v/>
      </c>
      <c r="E96" s="255" t="str">
        <f>IF(A96&gt;0,VLOOKUP(A96,'BASE FEDERAÇÃO'!$B:$M,5,FALSE),"")</f>
        <v/>
      </c>
      <c r="F96" s="254" t="str">
        <f>IFERROR(VLOOKUP(E96,Base!$G:$H,2,0),"")</f>
        <v/>
      </c>
      <c r="G96" s="256" t="str">
        <f>IF(A96&gt;0,VLOOKUP(A96,'BASE FEDERAÇÃO'!$B:$M,6,FALSE),"")</f>
        <v/>
      </c>
      <c r="H96" s="255" t="str">
        <f>IF(A96&gt;0,VLOOKUP(A96,'BASE FEDERAÇÃO'!$B:$M,7,FALSE),"")</f>
        <v/>
      </c>
      <c r="I96" s="255" t="str">
        <f>IF(A96&gt;0,VLOOKUP(A96,'BASE FEDERAÇÃO'!$B:$M,8,FALSE),"")</f>
        <v/>
      </c>
      <c r="J96" s="257" t="str">
        <f>IF(A96="","",VLOOKUP($A96,'BASE FEDERAÇÃO'!$B:$M,9,0))</f>
        <v/>
      </c>
      <c r="K96" s="257" t="str">
        <f>IF(B96="","",VLOOKUP($A96,'BASE FEDERAÇÃO'!$B:$M,10,0))</f>
        <v/>
      </c>
      <c r="L96" s="258" t="str">
        <f>IFERROR(VLOOKUP(A96,Apuracão!A:A,1,0),"NÃO CONSTA NA APURAÇÃO")</f>
        <v>NÃO CONSTA NA APURAÇÃO</v>
      </c>
      <c r="M96" s="258" t="str">
        <f>IFERROR(VLOOKUP(A96,GRUPOS!C:C,1,0),"SEM GRUPO")</f>
        <v>SEM GRUPO</v>
      </c>
      <c r="N96" s="259" t="str">
        <f t="shared" si="6"/>
        <v>OK</v>
      </c>
      <c r="O96" s="260" t="s">
        <v>1174</v>
      </c>
      <c r="AE96" s="261"/>
      <c r="AF96" s="262"/>
    </row>
    <row r="97" spans="1:32" s="257" customFormat="1" ht="14.4">
      <c r="A97" s="253"/>
      <c r="B97" s="254" t="str">
        <f>IF(A97&gt;0,VLOOKUP(A97,'BASE FEDERAÇÃO'!$B:$M,2,FALSE),"")</f>
        <v/>
      </c>
      <c r="C97" s="254" t="str">
        <f>IF(A97&gt;0,VLOOKUP(A97,'BASE FEDERAÇÃO'!$B:$M,3,FALSE),"")</f>
        <v/>
      </c>
      <c r="D97" s="255" t="str">
        <f>IF(A97&gt;0,VLOOKUP(A97,'BASE FEDERAÇÃO'!$B:$M,4,FALSE),"")</f>
        <v/>
      </c>
      <c r="E97" s="255" t="str">
        <f>IF(A97&gt;0,VLOOKUP(A97,'BASE FEDERAÇÃO'!$B:$M,5,FALSE),"")</f>
        <v/>
      </c>
      <c r="F97" s="254" t="str">
        <f>IFERROR(VLOOKUP(E97,Base!$G:$H,2,0),"")</f>
        <v/>
      </c>
      <c r="G97" s="256" t="str">
        <f>IF(A97&gt;0,VLOOKUP(A97,'BASE FEDERAÇÃO'!$B:$M,6,FALSE),"")</f>
        <v/>
      </c>
      <c r="H97" s="255" t="str">
        <f>IF(A97&gt;0,VLOOKUP(A97,'BASE FEDERAÇÃO'!$B:$M,7,FALSE),"")</f>
        <v/>
      </c>
      <c r="I97" s="255" t="str">
        <f>IF(A97&gt;0,VLOOKUP(A97,'BASE FEDERAÇÃO'!$B:$M,8,FALSE),"")</f>
        <v/>
      </c>
      <c r="J97" s="257" t="str">
        <f>IF(A97="","",VLOOKUP($A97,'BASE FEDERAÇÃO'!$B:$M,9,0))</f>
        <v/>
      </c>
      <c r="K97" s="257" t="str">
        <f>IF(B97="","",VLOOKUP($A97,'BASE FEDERAÇÃO'!$B:$M,10,0))</f>
        <v/>
      </c>
      <c r="L97" s="258" t="str">
        <f>IFERROR(VLOOKUP(A97,Apuracão!A:A,1,0),"NÃO CONSTA NA APURAÇÃO")</f>
        <v>NÃO CONSTA NA APURAÇÃO</v>
      </c>
      <c r="M97" s="258" t="str">
        <f>IFERROR(VLOOKUP(A97,GRUPOS!C:C,1,0),"SEM GRUPO")</f>
        <v>SEM GRUPO</v>
      </c>
      <c r="N97" s="259" t="str">
        <f t="shared" si="6"/>
        <v>OK</v>
      </c>
      <c r="O97" s="260" t="s">
        <v>1175</v>
      </c>
      <c r="AE97" s="261"/>
      <c r="AF97" s="262"/>
    </row>
    <row r="98" spans="1:32" ht="14.4">
      <c r="A98" s="23" t="s">
        <v>220</v>
      </c>
      <c r="B98" s="24" t="str">
        <f>IF(A98&gt;0,VLOOKUP(A98,'BASE FEDERAÇÃO'!$B:$M,2,FALSE),"")</f>
        <v>OGATA</v>
      </c>
      <c r="C98" s="24" t="str">
        <f>IF(A98&gt;0,VLOOKUP(A98,'BASE FEDERAÇÃO'!$B:$M,3,FALSE),"")</f>
        <v>NELSON</v>
      </c>
      <c r="D98" s="25" t="str">
        <f>IF(A98&gt;0,VLOOKUP(A98,'BASE FEDERAÇÃO'!$B:$M,4,FALSE),"")</f>
        <v>M</v>
      </c>
      <c r="E98" s="25" t="str">
        <f>IF(A98&gt;0,VLOOKUP(A98,'BASE FEDERAÇÃO'!$B:$M,5,FALSE),"")</f>
        <v>07. GSP</v>
      </c>
      <c r="F98" s="24" t="str">
        <f>IFERROR(VLOOKUP(E98,Base!$G:$H,2,0),"")</f>
        <v>GRANDE SÃO PAULO</v>
      </c>
      <c r="G98" s="26">
        <f>IF(A98&gt;0,VLOOKUP(A98,'BASE FEDERAÇÃO'!$B:$M,6,FALSE),"")</f>
        <v>19753</v>
      </c>
      <c r="H98" s="25">
        <f>IF(A98&gt;0,VLOOKUP(A98,'BASE FEDERAÇÃO'!$B:$M,7,FALSE),"")</f>
        <v>3</v>
      </c>
      <c r="I98" s="25" t="str">
        <f>IF(A98&gt;0,VLOOKUP(A98,'BASE FEDERAÇÃO'!$B:$M,8,FALSE),"")</f>
        <v>EX</v>
      </c>
      <c r="J98" s="27" t="str">
        <f>IF(A98="","",VLOOKUP($A98,'BASE FEDERAÇÃO'!$B:$M,9,0))</f>
        <v>NSR</v>
      </c>
      <c r="K98" s="27" t="str">
        <f>IF(B98="","",VLOOKUP($A98,'BASE FEDERAÇÃO'!$B:$M,10,0))</f>
        <v>X</v>
      </c>
      <c r="L98" s="211" t="str">
        <f>IFERROR(VLOOKUP(A98,Apuracão!A:A,1,0),"NÃO CONSTA NA APURAÇÃO")</f>
        <v>620</v>
      </c>
      <c r="M98" s="211" t="str">
        <f>IFERROR(VLOOKUP(A98,GRUPOS!C:C,1,0),"SEM GRUPO")</f>
        <v>620</v>
      </c>
      <c r="N98" s="212" t="str">
        <f t="shared" si="6"/>
        <v>OK</v>
      </c>
      <c r="AE98" s="32"/>
    </row>
    <row r="99" spans="1:32" ht="14.4">
      <c r="A99" s="23" t="s">
        <v>221</v>
      </c>
      <c r="B99" s="24" t="str">
        <f>IF(A99&gt;0,VLOOKUP(A99,'BASE FEDERAÇÃO'!$B:$M,2,FALSE),"")</f>
        <v>OGATA</v>
      </c>
      <c r="C99" s="24" t="str">
        <f>IF(A99&gt;0,VLOOKUP(A99,'BASE FEDERAÇÃO'!$B:$M,3,FALSE),"")</f>
        <v>MEGUMI</v>
      </c>
      <c r="D99" s="25" t="str">
        <f>IF(A99&gt;0,VLOOKUP(A99,'BASE FEDERAÇÃO'!$B:$M,4,FALSE),"")</f>
        <v>F</v>
      </c>
      <c r="E99" s="25" t="str">
        <f>IF(A99&gt;0,VLOOKUP(A99,'BASE FEDERAÇÃO'!$B:$M,5,FALSE),"")</f>
        <v>07. GSP</v>
      </c>
      <c r="F99" s="24" t="str">
        <f>IFERROR(VLOOKUP(E99,Base!$G:$H,2,0),"")</f>
        <v>GRANDE SÃO PAULO</v>
      </c>
      <c r="G99" s="26">
        <f>IF(A99&gt;0,VLOOKUP(A99,'BASE FEDERAÇÃO'!$B:$M,6,FALSE),"")</f>
        <v>19169</v>
      </c>
      <c r="H99" s="25">
        <f>IF(A99&gt;0,VLOOKUP(A99,'BASE FEDERAÇÃO'!$B:$M,7,FALSE),"")</f>
        <v>9</v>
      </c>
      <c r="I99" s="25" t="str">
        <f>IF(A99&gt;0,VLOOKUP(A99,'BASE FEDERAÇÃO'!$B:$M,8,FALSE),"")</f>
        <v>B</v>
      </c>
      <c r="J99" s="27" t="str">
        <f>IF(A99="","",VLOOKUP($A99,'BASE FEDERAÇÃO'!$B:$M,9,0))</f>
        <v>NSR</v>
      </c>
      <c r="K99" s="27" t="str">
        <f>IF(B99="","",VLOOKUP($A99,'BASE FEDERAÇÃO'!$B:$M,10,0))</f>
        <v/>
      </c>
      <c r="L99" s="211" t="str">
        <f>IFERROR(VLOOKUP(A99,Apuracão!A:A,1,0),"NÃO CONSTA NA APURAÇÃO")</f>
        <v>621</v>
      </c>
      <c r="M99" s="211" t="str">
        <f>IFERROR(VLOOKUP(A99,GRUPOS!C:C,1,0),"SEM GRUPO")</f>
        <v>621</v>
      </c>
      <c r="N99" s="212" t="str">
        <f t="shared" si="6"/>
        <v>OK</v>
      </c>
      <c r="AE99" s="32"/>
    </row>
    <row r="100" spans="1:32" ht="14.4">
      <c r="A100" s="23" t="s">
        <v>223</v>
      </c>
      <c r="B100" s="24" t="str">
        <f>IF(A100&gt;0,VLOOKUP(A100,'BASE FEDERAÇÃO'!$B:$M,2,FALSE),"")</f>
        <v>YOKOYAMA</v>
      </c>
      <c r="C100" s="24" t="str">
        <f>IF(A100&gt;0,VLOOKUP(A100,'BASE FEDERAÇÃO'!$B:$M,3,FALSE),"")</f>
        <v>HIROSHI</v>
      </c>
      <c r="D100" s="25" t="str">
        <f>IF(A100&gt;0,VLOOKUP(A100,'BASE FEDERAÇÃO'!$B:$M,4,FALSE),"")</f>
        <v>M</v>
      </c>
      <c r="E100" s="25" t="str">
        <f>IF(A100&gt;0,VLOOKUP(A100,'BASE FEDERAÇÃO'!$B:$M,5,FALSE),"")</f>
        <v>07. GSP</v>
      </c>
      <c r="F100" s="24" t="str">
        <f>IFERROR(VLOOKUP(E100,Base!$G:$H,2,0),"")</f>
        <v>GRANDE SÃO PAULO</v>
      </c>
      <c r="G100" s="26">
        <f>IF(A100&gt;0,VLOOKUP(A100,'BASE FEDERAÇÃO'!$B:$M,6,FALSE),"")</f>
        <v>19283</v>
      </c>
      <c r="H100" s="25">
        <f>IF(A100&gt;0,VLOOKUP(A100,'BASE FEDERAÇÃO'!$B:$M,7,FALSE),"")</f>
        <v>5</v>
      </c>
      <c r="I100" s="25" t="str">
        <f>IF(A100&gt;0,VLOOKUP(A100,'BASE FEDERAÇÃO'!$B:$M,8,FALSE),"")</f>
        <v>A</v>
      </c>
      <c r="J100" s="27" t="str">
        <f>IF(A100="","",VLOOKUP($A100,'BASE FEDERAÇÃO'!$B:$M,9,0))</f>
        <v>NSR</v>
      </c>
      <c r="K100" s="27" t="str">
        <f>IF(B100="","",VLOOKUP($A100,'BASE FEDERAÇÃO'!$B:$M,10,0))</f>
        <v/>
      </c>
      <c r="L100" s="211" t="str">
        <f>IFERROR(VLOOKUP(A100,Apuracão!A:A,1,0),"NÃO CONSTA NA APURAÇÃO")</f>
        <v>624</v>
      </c>
      <c r="M100" s="211" t="str">
        <f>IFERROR(VLOOKUP(A100,GRUPOS!C:C,1,0),"SEM GRUPO")</f>
        <v>624</v>
      </c>
      <c r="N100" s="212" t="str">
        <f t="shared" si="6"/>
        <v>OK</v>
      </c>
      <c r="AE100" s="32"/>
    </row>
    <row r="101" spans="1:32" ht="14.4">
      <c r="A101" s="23" t="s">
        <v>225</v>
      </c>
      <c r="B101" s="24" t="str">
        <f>IF(A101&gt;0,VLOOKUP(A101,'BASE FEDERAÇÃO'!$B:$M,2,FALSE),"")</f>
        <v>SHIMURA</v>
      </c>
      <c r="C101" s="24" t="str">
        <f>IF(A101&gt;0,VLOOKUP(A101,'BASE FEDERAÇÃO'!$B:$M,3,FALSE),"")</f>
        <v>ALICE MIWAKO</v>
      </c>
      <c r="D101" s="25" t="str">
        <f>IF(A101&gt;0,VLOOKUP(A101,'BASE FEDERAÇÃO'!$B:$M,4,FALSE),"")</f>
        <v>F</v>
      </c>
      <c r="E101" s="25" t="str">
        <f>IF(A101&gt;0,VLOOKUP(A101,'BASE FEDERAÇÃO'!$B:$M,5,FALSE),"")</f>
        <v>07. GSP</v>
      </c>
      <c r="F101" s="24" t="str">
        <f>IFERROR(VLOOKUP(E101,Base!$G:$H,2,0),"")</f>
        <v>GRANDE SÃO PAULO</v>
      </c>
      <c r="G101" s="26">
        <f>IF(A101&gt;0,VLOOKUP(A101,'BASE FEDERAÇÃO'!$B:$M,6,FALSE),"")</f>
        <v>21468</v>
      </c>
      <c r="H101" s="25">
        <f>IF(A101&gt;0,VLOOKUP(A101,'BASE FEDERAÇÃO'!$B:$M,7,FALSE),"")</f>
        <v>2</v>
      </c>
      <c r="I101" s="25" t="str">
        <f>IF(A101&gt;0,VLOOKUP(A101,'BASE FEDERAÇÃO'!$B:$M,8,FALSE),"")</f>
        <v>EX</v>
      </c>
      <c r="J101" s="27" t="str">
        <f>IF(A101="","",VLOOKUP($A101,'BASE FEDERAÇÃO'!$B:$M,9,0))</f>
        <v>NSR</v>
      </c>
      <c r="K101" s="27" t="str">
        <f>IF(B101="","",VLOOKUP($A101,'BASE FEDERAÇÃO'!$B:$M,10,0))</f>
        <v>X</v>
      </c>
      <c r="L101" s="211" t="str">
        <f>IFERROR(VLOOKUP(A101,Apuracão!A:A,1,0),"NÃO CONSTA NA APURAÇÃO")</f>
        <v>626</v>
      </c>
      <c r="M101" s="211" t="str">
        <f>IFERROR(VLOOKUP(A101,GRUPOS!C:C,1,0),"SEM GRUPO")</f>
        <v>626</v>
      </c>
      <c r="N101" s="212" t="str">
        <f t="shared" si="6"/>
        <v>OK</v>
      </c>
      <c r="AE101" s="32"/>
    </row>
    <row r="102" spans="1:32" ht="14.4">
      <c r="A102" s="23" t="s">
        <v>440</v>
      </c>
      <c r="B102" s="24" t="str">
        <f>IF(A102&gt;0,VLOOKUP(A102,'BASE FEDERAÇÃO'!$B:$M,2,FALSE),"")</f>
        <v>YOKOTI</v>
      </c>
      <c r="C102" s="24" t="str">
        <f>IF(A102&gt;0,VLOOKUP(A102,'BASE FEDERAÇÃO'!$B:$M,3,FALSE),"")</f>
        <v>MINORU</v>
      </c>
      <c r="D102" s="25" t="str">
        <f>IF(A102&gt;0,VLOOKUP(A102,'BASE FEDERAÇÃO'!$B:$M,4,FALSE),"")</f>
        <v>M</v>
      </c>
      <c r="E102" s="25" t="str">
        <f>IF(A102&gt;0,VLOOKUP(A102,'BASE FEDERAÇÃO'!$B:$M,5,FALSE),"")</f>
        <v>07. GSP</v>
      </c>
      <c r="F102" s="24" t="str">
        <f>IFERROR(VLOOKUP(E102,Base!$G:$H,2,0),"")</f>
        <v>GRANDE SÃO PAULO</v>
      </c>
      <c r="G102" s="26">
        <f>IF(A102&gt;0,VLOOKUP(A102,'BASE FEDERAÇÃO'!$B:$M,6,FALSE),"")</f>
        <v>11642</v>
      </c>
      <c r="H102" s="25">
        <f>IF(A102&gt;0,VLOOKUP(A102,'BASE FEDERAÇÃO'!$B:$M,7,FALSE),"")</f>
        <v>10</v>
      </c>
      <c r="I102" s="25" t="str">
        <f>IF(A102&gt;0,VLOOKUP(A102,'BASE FEDERAÇÃO'!$B:$M,8,FALSE),"")</f>
        <v>C</v>
      </c>
      <c r="J102" s="27" t="str">
        <f>IF(A102="","",VLOOKUP($A102,'BASE FEDERAÇÃO'!$B:$M,9,0))</f>
        <v>MR</v>
      </c>
      <c r="K102" s="27" t="str">
        <f>IF(B102="","",VLOOKUP($A102,'BASE FEDERAÇÃO'!$B:$M,10,0))</f>
        <v>X</v>
      </c>
      <c r="L102" s="211" t="str">
        <f>IFERROR(VLOOKUP(A102,Apuracão!A:A,1,0),"NÃO CONSTA NA APURAÇÃO")</f>
        <v>647</v>
      </c>
      <c r="M102" s="211" t="str">
        <f>IFERROR(VLOOKUP(A102,GRUPOS!C:C,1,0),"SEM GRUPO")</f>
        <v>647</v>
      </c>
      <c r="N102" s="212" t="str">
        <f t="shared" si="6"/>
        <v>OK</v>
      </c>
      <c r="AE102" s="32"/>
    </row>
    <row r="103" spans="1:32" ht="14.4">
      <c r="A103" s="23" t="s">
        <v>228</v>
      </c>
      <c r="B103" s="24" t="str">
        <f>IF(A103&gt;0,VLOOKUP(A103,'BASE FEDERAÇÃO'!$B:$M,2,FALSE),"")</f>
        <v>HAYAKAWA</v>
      </c>
      <c r="C103" s="24" t="str">
        <f>IF(A103&gt;0,VLOOKUP(A103,'BASE FEDERAÇÃO'!$B:$M,3,FALSE),"")</f>
        <v>EIKO</v>
      </c>
      <c r="D103" s="25" t="str">
        <f>IF(A103&gt;0,VLOOKUP(A103,'BASE FEDERAÇÃO'!$B:$M,4,FALSE),"")</f>
        <v>F</v>
      </c>
      <c r="E103" s="25" t="str">
        <f>IF(A103&gt;0,VLOOKUP(A103,'BASE FEDERAÇÃO'!$B:$M,5,FALSE),"")</f>
        <v>07. GSP</v>
      </c>
      <c r="F103" s="24" t="str">
        <f>IFERROR(VLOOKUP(E103,Base!$G:$H,2,0),"")</f>
        <v>GRANDE SÃO PAULO</v>
      </c>
      <c r="G103" s="26">
        <f>IF(A103&gt;0,VLOOKUP(A103,'BASE FEDERAÇÃO'!$B:$M,6,FALSE),"")</f>
        <v>13575</v>
      </c>
      <c r="H103" s="25">
        <f>IF(A103&gt;0,VLOOKUP(A103,'BASE FEDERAÇÃO'!$B:$M,7,FALSE),"")</f>
        <v>9</v>
      </c>
      <c r="I103" s="25" t="str">
        <f>IF(A103&gt;0,VLOOKUP(A103,'BASE FEDERAÇÃO'!$B:$M,8,FALSE),"")</f>
        <v>B</v>
      </c>
      <c r="J103" s="27" t="str">
        <f>IF(A103="","",VLOOKUP($A103,'BASE FEDERAÇÃO'!$B:$M,9,0))</f>
        <v>MR</v>
      </c>
      <c r="K103" s="27" t="str">
        <f>IF(B103="","",VLOOKUP($A103,'BASE FEDERAÇÃO'!$B:$M,10,0))</f>
        <v/>
      </c>
      <c r="L103" s="211" t="str">
        <f>IFERROR(VLOOKUP(A103,Apuracão!A:A,1,0),"NÃO CONSTA NA APURAÇÃO")</f>
        <v>652</v>
      </c>
      <c r="M103" s="211" t="str">
        <f>IFERROR(VLOOKUP(A103,GRUPOS!C:C,1,0),"SEM GRUPO")</f>
        <v>652</v>
      </c>
      <c r="N103" s="212" t="str">
        <f t="shared" si="6"/>
        <v>OK</v>
      </c>
      <c r="AE103" s="32"/>
    </row>
    <row r="104" spans="1:32" ht="14.4">
      <c r="A104" s="23" t="s">
        <v>533</v>
      </c>
      <c r="B104" s="24" t="str">
        <f>IF(A104&gt;0,VLOOKUP(A104,'BASE FEDERAÇÃO'!$B:$M,2,FALSE),"")</f>
        <v>UTSUMI</v>
      </c>
      <c r="C104" s="24" t="str">
        <f>IF(A104&gt;0,VLOOKUP(A104,'BASE FEDERAÇÃO'!$B:$M,3,FALSE),"")</f>
        <v>KAZUKO</v>
      </c>
      <c r="D104" s="25" t="str">
        <f>IF(A104&gt;0,VLOOKUP(A104,'BASE FEDERAÇÃO'!$B:$M,4,FALSE),"")</f>
        <v>F</v>
      </c>
      <c r="E104" s="25" t="str">
        <f>IF(A104&gt;0,VLOOKUP(A104,'BASE FEDERAÇÃO'!$B:$M,5,FALSE),"")</f>
        <v>07. GSP</v>
      </c>
      <c r="F104" s="24" t="str">
        <f>IFERROR(VLOOKUP(E104,Base!$G:$H,2,0),"")</f>
        <v>GRANDE SÃO PAULO</v>
      </c>
      <c r="G104" s="26">
        <f>IF(A104&gt;0,VLOOKUP(A104,'BASE FEDERAÇÃO'!$B:$M,6,FALSE),"")</f>
        <v>15722</v>
      </c>
      <c r="H104" s="25">
        <f>IF(A104&gt;0,VLOOKUP(A104,'BASE FEDERAÇÃO'!$B:$M,7,FALSE),"")</f>
        <v>12</v>
      </c>
      <c r="I104" s="25" t="str">
        <f>IF(A104&gt;0,VLOOKUP(A104,'BASE FEDERAÇÃO'!$B:$M,8,FALSE),"")</f>
        <v>C</v>
      </c>
      <c r="J104" s="27" t="str">
        <f>IF(A104="","",VLOOKUP($A104,'BASE FEDERAÇÃO'!$B:$M,9,0))</f>
        <v>SR</v>
      </c>
      <c r="K104" s="27" t="str">
        <f>IF(B104="","",VLOOKUP($A104,'BASE FEDERAÇÃO'!$B:$M,10,0))</f>
        <v/>
      </c>
      <c r="L104" s="211" t="str">
        <f>IFERROR(VLOOKUP(A104,Apuracão!A:A,1,0),"NÃO CONSTA NA APURAÇÃO")</f>
        <v>665</v>
      </c>
      <c r="M104" s="211" t="str">
        <f>IFERROR(VLOOKUP(A104,GRUPOS!C:C,1,0),"SEM GRUPO")</f>
        <v>665</v>
      </c>
      <c r="N104" s="212" t="str">
        <f t="shared" si="6"/>
        <v>OK</v>
      </c>
      <c r="AE104" s="32"/>
    </row>
    <row r="105" spans="1:32" ht="14.4">
      <c r="A105" s="23" t="s">
        <v>976</v>
      </c>
      <c r="B105" s="24" t="str">
        <f>IF(A105&gt;0,VLOOKUP(A105,'BASE FEDERAÇÃO'!$B:$M,2,FALSE),"")</f>
        <v>M. SILVA YADOYA</v>
      </c>
      <c r="C105" s="24" t="str">
        <f>IF(A105&gt;0,VLOOKUP(A105,'BASE FEDERAÇÃO'!$B:$M,3,FALSE),"")</f>
        <v>ROSILEIDE</v>
      </c>
      <c r="D105" s="25" t="str">
        <f>IF(A105&gt;0,VLOOKUP(A105,'BASE FEDERAÇÃO'!$B:$M,4,FALSE),"")</f>
        <v>F</v>
      </c>
      <c r="E105" s="25" t="str">
        <f>IF(A105&gt;0,VLOOKUP(A105,'BASE FEDERAÇÃO'!$B:$M,5,FALSE),"")</f>
        <v>07. GSP</v>
      </c>
      <c r="F105" s="24" t="str">
        <f>IFERROR(VLOOKUP(E105,Base!$G:$H,2,0),"")</f>
        <v>GRANDE SÃO PAULO</v>
      </c>
      <c r="G105" s="26">
        <f>IF(A105&gt;0,VLOOKUP(A105,'BASE FEDERAÇÃO'!$B:$M,6,FALSE),"")</f>
        <v>26071</v>
      </c>
      <c r="H105" s="25">
        <f>IF(A105&gt;0,VLOOKUP(A105,'BASE FEDERAÇÃO'!$B:$M,7,FALSE),"")</f>
        <v>12</v>
      </c>
      <c r="I105" s="25" t="str">
        <f>IF(A105&gt;0,VLOOKUP(A105,'BASE FEDERAÇÃO'!$B:$M,8,FALSE),"")</f>
        <v>C</v>
      </c>
      <c r="J105" s="27" t="str">
        <f>IF(A105="","",VLOOKUP($A105,'BASE FEDERAÇÃO'!$B:$M,9,0))</f>
        <v>NSR</v>
      </c>
      <c r="K105" s="27" t="str">
        <f>IF(B105="","",VLOOKUP($A105,'BASE FEDERAÇÃO'!$B:$M,10,0))</f>
        <v/>
      </c>
      <c r="L105" s="211" t="str">
        <f>IFERROR(VLOOKUP(A105,Apuracão!A:A,1,0),"NÃO CONSTA NA APURAÇÃO")</f>
        <v>696</v>
      </c>
      <c r="M105" s="211" t="str">
        <f>IFERROR(VLOOKUP(A105,GRUPOS!C:C,1,0),"SEM GRUPO")</f>
        <v>696</v>
      </c>
      <c r="N105" s="212" t="str">
        <f t="shared" si="6"/>
        <v>OK</v>
      </c>
      <c r="AE105" s="32"/>
    </row>
    <row r="106" spans="1:32" ht="14.4">
      <c r="A106" s="23" t="s">
        <v>977</v>
      </c>
      <c r="B106" s="24" t="str">
        <f>IF(A106&gt;0,VLOOKUP(A106,'BASE FEDERAÇÃO'!$B:$M,2,FALSE),"")</f>
        <v>YADOYA</v>
      </c>
      <c r="C106" s="24" t="str">
        <f>IF(A106&gt;0,VLOOKUP(A106,'BASE FEDERAÇÃO'!$B:$M,3,FALSE),"")</f>
        <v>KITARO</v>
      </c>
      <c r="D106" s="25" t="str">
        <f>IF(A106&gt;0,VLOOKUP(A106,'BASE FEDERAÇÃO'!$B:$M,4,FALSE),"")</f>
        <v>M</v>
      </c>
      <c r="E106" s="25" t="str">
        <f>IF(A106&gt;0,VLOOKUP(A106,'BASE FEDERAÇÃO'!$B:$M,5,FALSE),"")</f>
        <v>07. GSP</v>
      </c>
      <c r="F106" s="24" t="str">
        <f>IFERROR(VLOOKUP(E106,Base!$G:$H,2,0),"")</f>
        <v>GRANDE SÃO PAULO</v>
      </c>
      <c r="G106" s="26">
        <f>IF(A106&gt;0,VLOOKUP(A106,'BASE FEDERAÇÃO'!$B:$M,6,FALSE),"")</f>
        <v>23259</v>
      </c>
      <c r="H106" s="25">
        <f>IF(A106&gt;0,VLOOKUP(A106,'BASE FEDERAÇÃO'!$B:$M,7,FALSE),"")</f>
        <v>9</v>
      </c>
      <c r="I106" s="25" t="str">
        <f>IF(A106&gt;0,VLOOKUP(A106,'BASE FEDERAÇÃO'!$B:$M,8,FALSE),"")</f>
        <v>B</v>
      </c>
      <c r="J106" s="27" t="str">
        <f>IF(A106="","",VLOOKUP($A106,'BASE FEDERAÇÃO'!$B:$M,9,0))</f>
        <v>NSR</v>
      </c>
      <c r="K106" s="27" t="str">
        <f>IF(B106="","",VLOOKUP($A106,'BASE FEDERAÇÃO'!$B:$M,10,0))</f>
        <v>X</v>
      </c>
      <c r="L106" s="211" t="str">
        <f>IFERROR(VLOOKUP(A106,Apuracão!A:A,1,0),"NÃO CONSTA NA APURAÇÃO")</f>
        <v>697</v>
      </c>
      <c r="M106" s="211" t="str">
        <f>IFERROR(VLOOKUP(A106,GRUPOS!C:C,1,0),"SEM GRUPO")</f>
        <v>697</v>
      </c>
      <c r="N106" s="212" t="str">
        <f t="shared" si="6"/>
        <v>OK</v>
      </c>
      <c r="AE106" s="32"/>
    </row>
    <row r="107" spans="1:32" ht="14.4">
      <c r="A107" s="23" t="s">
        <v>978</v>
      </c>
      <c r="B107" s="24" t="str">
        <f>IF(A107&gt;0,VLOOKUP(A107,'BASE FEDERAÇÃO'!$B:$M,2,FALSE),"")</f>
        <v>HARA TABATA</v>
      </c>
      <c r="C107" s="24" t="str">
        <f>IF(A107&gt;0,VLOOKUP(A107,'BASE FEDERAÇÃO'!$B:$M,3,FALSE),"")</f>
        <v>ROSA HIDEKO</v>
      </c>
      <c r="D107" s="25" t="str">
        <f>IF(A107&gt;0,VLOOKUP(A107,'BASE FEDERAÇÃO'!$B:$M,4,FALSE),"")</f>
        <v>F</v>
      </c>
      <c r="E107" s="25" t="str">
        <f>IF(A107&gt;0,VLOOKUP(A107,'BASE FEDERAÇÃO'!$B:$M,5,FALSE),"")</f>
        <v>07. GSP</v>
      </c>
      <c r="F107" s="24" t="str">
        <f>IFERROR(VLOOKUP(E107,Base!$G:$H,2,0),"")</f>
        <v>GRANDE SÃO PAULO</v>
      </c>
      <c r="G107" s="26">
        <f>IF(A107&gt;0,VLOOKUP(A107,'BASE FEDERAÇÃO'!$B:$M,6,FALSE),"")</f>
        <v>18830</v>
      </c>
      <c r="H107" s="25">
        <f>IF(A107&gt;0,VLOOKUP(A107,'BASE FEDERAÇÃO'!$B:$M,7,FALSE),"")</f>
        <v>12</v>
      </c>
      <c r="I107" s="25" t="str">
        <f>IF(A107&gt;0,VLOOKUP(A107,'BASE FEDERAÇÃO'!$B:$M,8,FALSE),"")</f>
        <v>C</v>
      </c>
      <c r="J107" s="27" t="str">
        <f>IF(A107="","",VLOOKUP($A107,'BASE FEDERAÇÃO'!$B:$M,9,0))</f>
        <v>SR</v>
      </c>
      <c r="K107" s="27" t="str">
        <f>IF(B107="","",VLOOKUP($A107,'BASE FEDERAÇÃO'!$B:$M,10,0))</f>
        <v/>
      </c>
      <c r="L107" s="211" t="str">
        <f>IFERROR(VLOOKUP(A107,Apuracão!A:A,1,0),"NÃO CONSTA NA APURAÇÃO")</f>
        <v>698</v>
      </c>
      <c r="M107" s="211" t="str">
        <f>IFERROR(VLOOKUP(A107,GRUPOS!C:C,1,0),"SEM GRUPO")</f>
        <v>698</v>
      </c>
      <c r="N107" s="212" t="str">
        <f t="shared" si="6"/>
        <v>OK</v>
      </c>
      <c r="AE107" s="32"/>
    </row>
    <row r="108" spans="1:32" ht="14.4">
      <c r="A108" s="23" t="s">
        <v>926</v>
      </c>
      <c r="B108" s="24" t="str">
        <f>IF(A108&gt;0,VLOOKUP(A108,'BASE FEDERAÇÃO'!$B:$M,2,FALSE),"")</f>
        <v>NISHIMURA</v>
      </c>
      <c r="C108" s="24" t="str">
        <f>IF(A108&gt;0,VLOOKUP(A108,'BASE FEDERAÇÃO'!$B:$M,3,FALSE),"")</f>
        <v>ELENA</v>
      </c>
      <c r="D108" s="25" t="str">
        <f>IF(A108&gt;0,VLOOKUP(A108,'BASE FEDERAÇÃO'!$B:$M,4,FALSE),"")</f>
        <v>F</v>
      </c>
      <c r="E108" s="25" t="str">
        <f>IF(A108&gt;0,VLOOKUP(A108,'BASE FEDERAÇÃO'!$B:$M,5,FALSE),"")</f>
        <v>07. GSP</v>
      </c>
      <c r="F108" s="24" t="str">
        <f>IFERROR(VLOOKUP(E108,Base!$G:$H,2,0),"")</f>
        <v>GRANDE SÃO PAULO</v>
      </c>
      <c r="G108" s="26">
        <f>IF(A108&gt;0,VLOOKUP(A108,'BASE FEDERAÇÃO'!$B:$M,6,FALSE),"")</f>
        <v>16868</v>
      </c>
      <c r="H108" s="25">
        <f>IF(A108&gt;0,VLOOKUP(A108,'BASE FEDERAÇÃO'!$B:$M,7,FALSE),"")</f>
        <v>8</v>
      </c>
      <c r="I108" s="25" t="str">
        <f>IF(A108&gt;0,VLOOKUP(A108,'BASE FEDERAÇÃO'!$B:$M,8,FALSE),"")</f>
        <v>B</v>
      </c>
      <c r="J108" s="27" t="str">
        <f>IF(A108="","",VLOOKUP($A108,'BASE FEDERAÇÃO'!$B:$M,9,0))</f>
        <v>SR</v>
      </c>
      <c r="K108" s="27" t="str">
        <f>IF(B108="","",VLOOKUP($A108,'BASE FEDERAÇÃO'!$B:$M,10,0))</f>
        <v>X</v>
      </c>
      <c r="L108" s="211" t="str">
        <f>IFERROR(VLOOKUP(A108,Apuracão!A:A,1,0),"NÃO CONSTA NA APURAÇÃO")</f>
        <v>711</v>
      </c>
      <c r="M108" s="211" t="str">
        <f>IFERROR(VLOOKUP(A108,GRUPOS!C:C,1,0),"SEM GRUPO")</f>
        <v>711</v>
      </c>
      <c r="N108" s="212" t="str">
        <f t="shared" si="6"/>
        <v>OK</v>
      </c>
      <c r="AE108" s="32"/>
    </row>
    <row r="109" spans="1:32" ht="14.4">
      <c r="A109" s="23" t="s">
        <v>979</v>
      </c>
      <c r="B109" s="24" t="str">
        <f>IF(A109&gt;0,VLOOKUP(A109,'BASE FEDERAÇÃO'!$B:$M,2,FALSE),"")</f>
        <v>KUSANO</v>
      </c>
      <c r="C109" s="24" t="str">
        <f>IF(A109&gt;0,VLOOKUP(A109,'BASE FEDERAÇÃO'!$B:$M,3,FALSE),"")</f>
        <v>JULIA  KIEKO</v>
      </c>
      <c r="D109" s="25" t="str">
        <f>IF(A109&gt;0,VLOOKUP(A109,'BASE FEDERAÇÃO'!$B:$M,4,FALSE),"")</f>
        <v>F</v>
      </c>
      <c r="E109" s="25" t="str">
        <f>IF(A109&gt;0,VLOOKUP(A109,'BASE FEDERAÇÃO'!$B:$M,5,FALSE),"")</f>
        <v>07. GSP</v>
      </c>
      <c r="F109" s="24" t="str">
        <f>IFERROR(VLOOKUP(E109,Base!$G:$H,2,0),"")</f>
        <v>GRANDE SÃO PAULO</v>
      </c>
      <c r="G109" s="26">
        <f>IF(A109&gt;0,VLOOKUP(A109,'BASE FEDERAÇÃO'!$B:$M,6,FALSE),"")</f>
        <v>16988</v>
      </c>
      <c r="H109" s="25">
        <f>IF(A109&gt;0,VLOOKUP(A109,'BASE FEDERAÇÃO'!$B:$M,7,FALSE),"")</f>
        <v>12</v>
      </c>
      <c r="I109" s="25" t="str">
        <f>IF(A109&gt;0,VLOOKUP(A109,'BASE FEDERAÇÃO'!$B:$M,8,FALSE),"")</f>
        <v>C</v>
      </c>
      <c r="J109" s="27" t="str">
        <f>IF(A109="","",VLOOKUP($A109,'BASE FEDERAÇÃO'!$B:$M,9,0))</f>
        <v>SR</v>
      </c>
      <c r="K109" s="27" t="str">
        <f>IF(B109="","",VLOOKUP($A109,'BASE FEDERAÇÃO'!$B:$M,10,0))</f>
        <v/>
      </c>
      <c r="L109" s="211" t="str">
        <f>IFERROR(VLOOKUP(A109,Apuracão!A:A,1,0),"NÃO CONSTA NA APURAÇÃO")</f>
        <v>716</v>
      </c>
      <c r="M109" s="211" t="str">
        <f>IFERROR(VLOOKUP(A109,GRUPOS!C:C,1,0),"SEM GRUPO")</f>
        <v>716</v>
      </c>
      <c r="N109" s="212" t="str">
        <f t="shared" si="6"/>
        <v>OK</v>
      </c>
      <c r="AE109" s="32"/>
    </row>
    <row r="110" spans="1:32" ht="14.4">
      <c r="A110" s="23" t="s">
        <v>444</v>
      </c>
      <c r="B110" s="24" t="str">
        <f>IF(A110&gt;0,VLOOKUP(A110,'BASE FEDERAÇÃO'!$B:$M,2,FALSE),"")</f>
        <v>KUNII</v>
      </c>
      <c r="C110" s="24" t="str">
        <f>IF(A110&gt;0,VLOOKUP(A110,'BASE FEDERAÇÃO'!$B:$M,3,FALSE),"")</f>
        <v>EMIKO</v>
      </c>
      <c r="D110" s="25" t="str">
        <f>IF(A110&gt;0,VLOOKUP(A110,'BASE FEDERAÇÃO'!$B:$M,4,FALSE),"")</f>
        <v>F</v>
      </c>
      <c r="E110" s="25" t="str">
        <f>IF(A110&gt;0,VLOOKUP(A110,'BASE FEDERAÇÃO'!$B:$M,5,FALSE),"")</f>
        <v>07. GSP</v>
      </c>
      <c r="F110" s="24" t="str">
        <f>IFERROR(VLOOKUP(E110,Base!$G:$H,2,0),"")</f>
        <v>GRANDE SÃO PAULO</v>
      </c>
      <c r="G110" s="26">
        <f>IF(A110&gt;0,VLOOKUP(A110,'BASE FEDERAÇÃO'!$B:$M,6,FALSE),"")</f>
        <v>14124</v>
      </c>
      <c r="H110" s="25">
        <f>IF(A110&gt;0,VLOOKUP(A110,'BASE FEDERAÇÃO'!$B:$M,7,FALSE),"")</f>
        <v>9</v>
      </c>
      <c r="I110" s="25" t="str">
        <f>IF(A110&gt;0,VLOOKUP(A110,'BASE FEDERAÇÃO'!$B:$M,8,FALSE),"")</f>
        <v>B</v>
      </c>
      <c r="J110" s="27" t="str">
        <f>IF(A110="","",VLOOKUP($A110,'BASE FEDERAÇÃO'!$B:$M,9,0))</f>
        <v>MR</v>
      </c>
      <c r="K110" s="27" t="str">
        <f>IF(B110="","",VLOOKUP($A110,'BASE FEDERAÇÃO'!$B:$M,10,0))</f>
        <v/>
      </c>
      <c r="L110" s="211" t="str">
        <f>IFERROR(VLOOKUP(A110,Apuracão!A:A,1,0),"NÃO CONSTA NA APURAÇÃO")</f>
        <v>725</v>
      </c>
      <c r="M110" s="211" t="str">
        <f>IFERROR(VLOOKUP(A110,GRUPOS!C:C,1,0),"SEM GRUPO")</f>
        <v>725</v>
      </c>
      <c r="N110" s="212" t="str">
        <f t="shared" si="6"/>
        <v>OK</v>
      </c>
      <c r="AE110" s="32"/>
    </row>
    <row r="111" spans="1:32" ht="14.4">
      <c r="A111" s="23" t="s">
        <v>233</v>
      </c>
      <c r="B111" s="24" t="str">
        <f>IF(A111&gt;0,VLOOKUP(A111,'BASE FEDERAÇÃO'!$B:$M,2,FALSE),"")</f>
        <v>TABATA</v>
      </c>
      <c r="C111" s="24" t="str">
        <f>IF(A111&gt;0,VLOOKUP(A111,'BASE FEDERAÇÃO'!$B:$M,3,FALSE),"")</f>
        <v>PAULO YUKIHARU</v>
      </c>
      <c r="D111" s="25" t="str">
        <f>IF(A111&gt;0,VLOOKUP(A111,'BASE FEDERAÇÃO'!$B:$M,4,FALSE),"")</f>
        <v>M</v>
      </c>
      <c r="E111" s="25" t="str">
        <f>IF(A111&gt;0,VLOOKUP(A111,'BASE FEDERAÇÃO'!$B:$M,5,FALSE),"")</f>
        <v>07. GSP</v>
      </c>
      <c r="F111" s="24" t="str">
        <f>IFERROR(VLOOKUP(E111,Base!$G:$H,2,0),"")</f>
        <v>GRANDE SÃO PAULO</v>
      </c>
      <c r="G111" s="26">
        <f>IF(A111&gt;0,VLOOKUP(A111,'BASE FEDERAÇÃO'!$B:$M,6,FALSE),"")</f>
        <v>22876</v>
      </c>
      <c r="H111" s="25">
        <f>IF(A111&gt;0,VLOOKUP(A111,'BASE FEDERAÇÃO'!$B:$M,7,FALSE),"")</f>
        <v>4</v>
      </c>
      <c r="I111" s="25" t="str">
        <f>IF(A111&gt;0,VLOOKUP(A111,'BASE FEDERAÇÃO'!$B:$M,8,FALSE),"")</f>
        <v>A</v>
      </c>
      <c r="J111" s="27" t="str">
        <f>IF(A111="","",VLOOKUP($A111,'BASE FEDERAÇÃO'!$B:$M,9,0))</f>
        <v>NSR</v>
      </c>
      <c r="K111" s="27" t="str">
        <f>IF(B111="","",VLOOKUP($A111,'BASE FEDERAÇÃO'!$B:$M,10,0))</f>
        <v>X</v>
      </c>
      <c r="L111" s="211" t="str">
        <f>IFERROR(VLOOKUP(A111,Apuracão!A:A,1,0),"NÃO CONSTA NA APURAÇÃO")</f>
        <v>756</v>
      </c>
      <c r="M111" s="211" t="str">
        <f>IFERROR(VLOOKUP(A111,GRUPOS!C:C,1,0),"SEM GRUPO")</f>
        <v>756</v>
      </c>
      <c r="N111" s="212" t="str">
        <f t="shared" si="6"/>
        <v>OK</v>
      </c>
      <c r="AE111" s="32"/>
    </row>
    <row r="112" spans="1:32" ht="14.4">
      <c r="A112" s="23" t="s">
        <v>824</v>
      </c>
      <c r="B112" s="24" t="str">
        <f>IF(A112&gt;0,VLOOKUP(A112,'BASE FEDERAÇÃO'!$B:$M,2,FALSE),"")</f>
        <v>ARIKI</v>
      </c>
      <c r="C112" s="24" t="str">
        <f>IF(A112&gt;0,VLOOKUP(A112,'BASE FEDERAÇÃO'!$B:$M,3,FALSE),"")</f>
        <v>TERESA HIROKO</v>
      </c>
      <c r="D112" s="25" t="str">
        <f>IF(A112&gt;0,VLOOKUP(A112,'BASE FEDERAÇÃO'!$B:$M,4,FALSE),"")</f>
        <v>F</v>
      </c>
      <c r="E112" s="25" t="str">
        <f>IF(A112&gt;0,VLOOKUP(A112,'BASE FEDERAÇÃO'!$B:$M,5,FALSE),"")</f>
        <v>07. GSP</v>
      </c>
      <c r="F112" s="24" t="str">
        <f>IFERROR(VLOOKUP(E112,Base!$G:$H,2,0),"")</f>
        <v>GRANDE SÃO PAULO</v>
      </c>
      <c r="G112" s="26">
        <f>IF(A112&gt;0,VLOOKUP(A112,'BASE FEDERAÇÃO'!$B:$M,6,FALSE),"")</f>
        <v>18191</v>
      </c>
      <c r="H112" s="25">
        <f>IF(A112&gt;0,VLOOKUP(A112,'BASE FEDERAÇÃO'!$B:$M,7,FALSE),"")</f>
        <v>9</v>
      </c>
      <c r="I112" s="25" t="str">
        <f>IF(A112&gt;0,VLOOKUP(A112,'BASE FEDERAÇÃO'!$B:$M,8,FALSE),"")</f>
        <v>B</v>
      </c>
      <c r="J112" s="27" t="str">
        <f>IF(A112="","",VLOOKUP($A112,'BASE FEDERAÇÃO'!$B:$M,9,0))</f>
        <v>SR</v>
      </c>
      <c r="K112" s="27" t="str">
        <f>IF(B112="","",VLOOKUP($A112,'BASE FEDERAÇÃO'!$B:$M,10,0))</f>
        <v/>
      </c>
      <c r="L112" s="211" t="str">
        <f>IFERROR(VLOOKUP(A112,Apuracão!A:A,1,0),"NÃO CONSTA NA APURAÇÃO")</f>
        <v>798</v>
      </c>
      <c r="M112" s="211" t="str">
        <f>IFERROR(VLOOKUP(A112,GRUPOS!C:C,1,0),"SEM GRUPO")</f>
        <v>798</v>
      </c>
      <c r="N112" s="212" t="str">
        <f t="shared" si="6"/>
        <v>OK</v>
      </c>
      <c r="AE112" s="32"/>
    </row>
    <row r="113" spans="1:31" ht="14.4">
      <c r="A113" s="23" t="s">
        <v>727</v>
      </c>
      <c r="B113" s="24" t="str">
        <f>IF(A113&gt;0,VLOOKUP(A113,'BASE FEDERAÇÃO'!$B:$M,2,FALSE),"")</f>
        <v>ABEMATSU</v>
      </c>
      <c r="C113" s="24" t="str">
        <f>IF(A113&gt;0,VLOOKUP(A113,'BASE FEDERAÇÃO'!$B:$M,3,FALSE),"")</f>
        <v>EMILIA TERUKO</v>
      </c>
      <c r="D113" s="25" t="str">
        <f>IF(A113&gt;0,VLOOKUP(A113,'BASE FEDERAÇÃO'!$B:$M,4,FALSE),"")</f>
        <v>F</v>
      </c>
      <c r="E113" s="25" t="str">
        <f>IF(A113&gt;0,VLOOKUP(A113,'BASE FEDERAÇÃO'!$B:$M,5,FALSE),"")</f>
        <v>07. GSP</v>
      </c>
      <c r="F113" s="24" t="str">
        <f>IFERROR(VLOOKUP(E113,Base!$G:$H,2,0),"")</f>
        <v>GRANDE SÃO PAULO</v>
      </c>
      <c r="G113" s="26">
        <f>IF(A113&gt;0,VLOOKUP(A113,'BASE FEDERAÇÃO'!$B:$M,6,FALSE),"")</f>
        <v>18352</v>
      </c>
      <c r="H113" s="25">
        <f>IF(A113&gt;0,VLOOKUP(A113,'BASE FEDERAÇÃO'!$B:$M,7,FALSE),"")</f>
        <v>12</v>
      </c>
      <c r="I113" s="25" t="str">
        <f>IF(A113&gt;0,VLOOKUP(A113,'BASE FEDERAÇÃO'!$B:$M,8,FALSE),"")</f>
        <v>C</v>
      </c>
      <c r="J113" s="27" t="str">
        <f>IF(A113="","",VLOOKUP($A113,'BASE FEDERAÇÃO'!$B:$M,9,0))</f>
        <v>SR</v>
      </c>
      <c r="K113" s="27" t="str">
        <f>IF(B113="","",VLOOKUP($A113,'BASE FEDERAÇÃO'!$B:$M,10,0))</f>
        <v/>
      </c>
      <c r="L113" s="211" t="str">
        <f>IFERROR(VLOOKUP(A113,Apuracão!A:A,1,0),"NÃO CONSTA NA APURAÇÃO")</f>
        <v>814</v>
      </c>
      <c r="M113" s="211" t="str">
        <f>IFERROR(VLOOKUP(A113,GRUPOS!C:C,1,0),"SEM GRUPO")</f>
        <v>814</v>
      </c>
      <c r="N113" s="212" t="str">
        <f t="shared" si="6"/>
        <v>OK</v>
      </c>
      <c r="AE113" s="32"/>
    </row>
    <row r="114" spans="1:31" ht="14.4">
      <c r="A114" s="23" t="s">
        <v>235</v>
      </c>
      <c r="B114" s="24" t="str">
        <f>IF(A114&gt;0,VLOOKUP(A114,'BASE FEDERAÇÃO'!$B:$M,2,FALSE),"")</f>
        <v>OSAKO</v>
      </c>
      <c r="C114" s="24" t="str">
        <f>IF(A114&gt;0,VLOOKUP(A114,'BASE FEDERAÇÃO'!$B:$M,3,FALSE),"")</f>
        <v>EURICO MINORU</v>
      </c>
      <c r="D114" s="25" t="str">
        <f>IF(A114&gt;0,VLOOKUP(A114,'BASE FEDERAÇÃO'!$B:$M,4,FALSE),"")</f>
        <v>M</v>
      </c>
      <c r="E114" s="25" t="str">
        <f>IF(A114&gt;0,VLOOKUP(A114,'BASE FEDERAÇÃO'!$B:$M,5,FALSE),"")</f>
        <v>07. GSP</v>
      </c>
      <c r="F114" s="24" t="str">
        <f>IFERROR(VLOOKUP(E114,Base!$G:$H,2,0),"")</f>
        <v>GRANDE SÃO PAULO</v>
      </c>
      <c r="G114" s="26">
        <f>IF(A114&gt;0,VLOOKUP(A114,'BASE FEDERAÇÃO'!$B:$M,6,FALSE),"")</f>
        <v>17453</v>
      </c>
      <c r="H114" s="25">
        <f>IF(A114&gt;0,VLOOKUP(A114,'BASE FEDERAÇÃO'!$B:$M,7,FALSE),"")</f>
        <v>7</v>
      </c>
      <c r="I114" s="25" t="str">
        <f>IF(A114&gt;0,VLOOKUP(A114,'BASE FEDERAÇÃO'!$B:$M,8,FALSE),"")</f>
        <v>B</v>
      </c>
      <c r="J114" s="27" t="str">
        <f>IF(A114="","",VLOOKUP($A114,'BASE FEDERAÇÃO'!$B:$M,9,0))</f>
        <v>SR</v>
      </c>
      <c r="K114" s="27" t="str">
        <f>IF(B114="","",VLOOKUP($A114,'BASE FEDERAÇÃO'!$B:$M,10,0))</f>
        <v/>
      </c>
      <c r="L114" s="211" t="str">
        <f>IFERROR(VLOOKUP(A114,Apuracão!A:A,1,0),"NÃO CONSTA NA APURAÇÃO")</f>
        <v>859</v>
      </c>
      <c r="M114" s="211" t="str">
        <f>IFERROR(VLOOKUP(A114,GRUPOS!C:C,1,0),"SEM GRUPO")</f>
        <v>859</v>
      </c>
      <c r="N114" s="212" t="str">
        <f t="shared" si="6"/>
        <v>OK</v>
      </c>
      <c r="AE114" s="32"/>
    </row>
    <row r="115" spans="1:31" ht="14.4">
      <c r="A115" s="23" t="s">
        <v>561</v>
      </c>
      <c r="B115" s="24" t="str">
        <f>IF(A115&gt;0,VLOOKUP(A115,'BASE FEDERAÇÃO'!$B:$M,2,FALSE),"")</f>
        <v>KAWASAKA</v>
      </c>
      <c r="C115" s="24" t="str">
        <f>IF(A115&gt;0,VLOOKUP(A115,'BASE FEDERAÇÃO'!$B:$M,3,FALSE),"")</f>
        <v>M. INES KINUKO</v>
      </c>
      <c r="D115" s="25" t="str">
        <f>IF(A115&gt;0,VLOOKUP(A115,'BASE FEDERAÇÃO'!$B:$M,4,FALSE),"")</f>
        <v>F</v>
      </c>
      <c r="E115" s="25" t="str">
        <f>IF(A115&gt;0,VLOOKUP(A115,'BASE FEDERAÇÃO'!$B:$M,5,FALSE),"")</f>
        <v>07. GSP</v>
      </c>
      <c r="F115" s="24" t="str">
        <f>IFERROR(VLOOKUP(E115,Base!$G:$H,2,0),"")</f>
        <v>GRANDE SÃO PAULO</v>
      </c>
      <c r="G115" s="26">
        <f>IF(A115&gt;0,VLOOKUP(A115,'BASE FEDERAÇÃO'!$B:$M,6,FALSE),"")</f>
        <v>18296</v>
      </c>
      <c r="H115" s="25">
        <f>IF(A115&gt;0,VLOOKUP(A115,'BASE FEDERAÇÃO'!$B:$M,7,FALSE),"")</f>
        <v>6</v>
      </c>
      <c r="I115" s="25" t="str">
        <f>IF(A115&gt;0,VLOOKUP(A115,'BASE FEDERAÇÃO'!$B:$M,8,FALSE),"")</f>
        <v>A</v>
      </c>
      <c r="J115" s="27" t="str">
        <f>IF(A115="","",VLOOKUP($A115,'BASE FEDERAÇÃO'!$B:$M,9,0))</f>
        <v>SR</v>
      </c>
      <c r="K115" s="27" t="str">
        <f>IF(B115="","",VLOOKUP($A115,'BASE FEDERAÇÃO'!$B:$M,10,0))</f>
        <v/>
      </c>
      <c r="L115" s="211" t="str">
        <f>IFERROR(VLOOKUP(A115,Apuracão!A:A,1,0),"NÃO CONSTA NA APURAÇÃO")</f>
        <v>875</v>
      </c>
      <c r="M115" s="211" t="str">
        <f>IFERROR(VLOOKUP(A115,GRUPOS!C:C,1,0),"SEM GRUPO")</f>
        <v>875</v>
      </c>
      <c r="N115" s="212" t="str">
        <f t="shared" si="6"/>
        <v>OK</v>
      </c>
      <c r="AE115" s="32"/>
    </row>
    <row r="116" spans="1:31" ht="14.4">
      <c r="A116" s="23" t="s">
        <v>817</v>
      </c>
      <c r="B116" s="24" t="str">
        <f>IF(A116&gt;0,VLOOKUP(A116,'BASE FEDERAÇÃO'!$B:$M,2,FALSE),"")</f>
        <v>I. YOKOYAMA</v>
      </c>
      <c r="C116" s="24" t="str">
        <f>IF(A116&gt;0,VLOOKUP(A116,'BASE FEDERAÇÃO'!$B:$M,3,FALSE),"")</f>
        <v>ELISA MASSAE</v>
      </c>
      <c r="D116" s="25" t="str">
        <f>IF(A116&gt;0,VLOOKUP(A116,'BASE FEDERAÇÃO'!$B:$M,4,FALSE),"")</f>
        <v>F</v>
      </c>
      <c r="E116" s="25" t="str">
        <f>IF(A116&gt;0,VLOOKUP(A116,'BASE FEDERAÇÃO'!$B:$M,5,FALSE),"")</f>
        <v>07. GSP</v>
      </c>
      <c r="F116" s="24" t="str">
        <f>IFERROR(VLOOKUP(E116,Base!$G:$H,2,0),"")</f>
        <v>GRANDE SÃO PAULO</v>
      </c>
      <c r="G116" s="26">
        <f>IF(A116&gt;0,VLOOKUP(A116,'BASE FEDERAÇÃO'!$B:$M,6,FALSE),"")</f>
        <v>20981</v>
      </c>
      <c r="H116" s="25">
        <f>IF(A116&gt;0,VLOOKUP(A116,'BASE FEDERAÇÃO'!$B:$M,7,FALSE),"")</f>
        <v>7</v>
      </c>
      <c r="I116" s="25" t="str">
        <f>IF(A116&gt;0,VLOOKUP(A116,'BASE FEDERAÇÃO'!$B:$M,8,FALSE),"")</f>
        <v>B</v>
      </c>
      <c r="J116" s="27" t="str">
        <f>IF(A116="","",VLOOKUP($A116,'BASE FEDERAÇÃO'!$B:$M,9,0))</f>
        <v>NSR</v>
      </c>
      <c r="K116" s="27" t="str">
        <f>IF(B116="","",VLOOKUP($A116,'BASE FEDERAÇÃO'!$B:$M,10,0))</f>
        <v/>
      </c>
      <c r="L116" s="211" t="str">
        <f>IFERROR(VLOOKUP(A116,Apuracão!A:A,1,0),"NÃO CONSTA NA APURAÇÃO")</f>
        <v>888</v>
      </c>
      <c r="M116" s="211" t="str">
        <f>IFERROR(VLOOKUP(A116,GRUPOS!C:C,1,0),"SEM GRUPO")</f>
        <v>888</v>
      </c>
      <c r="N116" s="212" t="str">
        <f t="shared" si="6"/>
        <v>OK</v>
      </c>
      <c r="AE116" s="32"/>
    </row>
    <row r="117" spans="1:31" ht="14.4">
      <c r="A117" s="23" t="s">
        <v>238</v>
      </c>
      <c r="B117" s="24" t="str">
        <f>IF(A117&gt;0,VLOOKUP(A117,'BASE FEDERAÇÃO'!$B:$M,2,FALSE),"")</f>
        <v>ODA</v>
      </c>
      <c r="C117" s="24" t="str">
        <f>IF(A117&gt;0,VLOOKUP(A117,'BASE FEDERAÇÃO'!$B:$M,3,FALSE),"")</f>
        <v>TOMIKO</v>
      </c>
      <c r="D117" s="25" t="str">
        <f>IF(A117&gt;0,VLOOKUP(A117,'BASE FEDERAÇÃO'!$B:$M,4,FALSE),"")</f>
        <v>F</v>
      </c>
      <c r="E117" s="25" t="str">
        <f>IF(A117&gt;0,VLOOKUP(A117,'BASE FEDERAÇÃO'!$B:$M,5,FALSE),"")</f>
        <v>07. GSP</v>
      </c>
      <c r="F117" s="24" t="str">
        <f>IFERROR(VLOOKUP(E117,Base!$G:$H,2,0),"")</f>
        <v>GRANDE SÃO PAULO</v>
      </c>
      <c r="G117" s="26">
        <f>IF(A117&gt;0,VLOOKUP(A117,'BASE FEDERAÇÃO'!$B:$M,6,FALSE),"")</f>
        <v>19438</v>
      </c>
      <c r="H117" s="25">
        <f>IF(A117&gt;0,VLOOKUP(A117,'BASE FEDERAÇÃO'!$B:$M,7,FALSE),"")</f>
        <v>3</v>
      </c>
      <c r="I117" s="25" t="str">
        <f>IF(A117&gt;0,VLOOKUP(A117,'BASE FEDERAÇÃO'!$B:$M,8,FALSE),"")</f>
        <v>EX</v>
      </c>
      <c r="J117" s="27" t="str">
        <f>IF(A117="","",VLOOKUP($A117,'BASE FEDERAÇÃO'!$B:$M,9,0))</f>
        <v>NSR</v>
      </c>
      <c r="K117" s="27" t="str">
        <f>IF(B117="","",VLOOKUP($A117,'BASE FEDERAÇÃO'!$B:$M,10,0))</f>
        <v>X</v>
      </c>
      <c r="L117" s="211" t="str">
        <f>IFERROR(VLOOKUP(A117,Apuracão!A:A,1,0),"NÃO CONSTA NA APURAÇÃO")</f>
        <v>914</v>
      </c>
      <c r="M117" s="211" t="str">
        <f>IFERROR(VLOOKUP(A117,GRUPOS!C:C,1,0),"SEM GRUPO")</f>
        <v>914</v>
      </c>
      <c r="N117" s="212" t="str">
        <f t="shared" si="6"/>
        <v>OK</v>
      </c>
      <c r="AE117" s="32"/>
    </row>
    <row r="118" spans="1:31" ht="14.4">
      <c r="A118" s="23" t="s">
        <v>781</v>
      </c>
      <c r="B118" s="24" t="str">
        <f>IF(A118&gt;0,VLOOKUP(A118,'BASE FEDERAÇÃO'!$B:$M,2,FALSE),"")</f>
        <v>ABEMATSU</v>
      </c>
      <c r="C118" s="24" t="str">
        <f>IF(A118&gt;0,VLOOKUP(A118,'BASE FEDERAÇÃO'!$B:$M,3,FALSE),"")</f>
        <v>KATSUYUKI</v>
      </c>
      <c r="D118" s="25" t="str">
        <f>IF(A118&gt;0,VLOOKUP(A118,'BASE FEDERAÇÃO'!$B:$M,4,FALSE),"")</f>
        <v>M</v>
      </c>
      <c r="E118" s="25" t="str">
        <f>IF(A118&gt;0,VLOOKUP(A118,'BASE FEDERAÇÃO'!$B:$M,5,FALSE),"")</f>
        <v>07. GSP</v>
      </c>
      <c r="F118" s="24" t="str">
        <f>IFERROR(VLOOKUP(E118,Base!$G:$H,2,0),"")</f>
        <v>GRANDE SÃO PAULO</v>
      </c>
      <c r="G118" s="26">
        <f>IF(A118&gt;0,VLOOKUP(A118,'BASE FEDERAÇÃO'!$B:$M,6,FALSE),"")</f>
        <v>17411</v>
      </c>
      <c r="H118" s="25">
        <f>IF(A118&gt;0,VLOOKUP(A118,'BASE FEDERAÇÃO'!$B:$M,7,FALSE),"")</f>
        <v>5</v>
      </c>
      <c r="I118" s="25" t="str">
        <f>IF(A118&gt;0,VLOOKUP(A118,'BASE FEDERAÇÃO'!$B:$M,8,FALSE),"")</f>
        <v>A</v>
      </c>
      <c r="J118" s="27" t="str">
        <f>IF(A118="","",VLOOKUP($A118,'BASE FEDERAÇÃO'!$B:$M,9,0))</f>
        <v>SR</v>
      </c>
      <c r="K118" s="27" t="str">
        <f>IF(B118="","",VLOOKUP($A118,'BASE FEDERAÇÃO'!$B:$M,10,0))</f>
        <v>X</v>
      </c>
      <c r="L118" s="211" t="str">
        <f>IFERROR(VLOOKUP(A118,Apuracão!A:A,1,0),"NÃO CONSTA NA APURAÇÃO")</f>
        <v>993</v>
      </c>
      <c r="M118" s="211" t="str">
        <f>IFERROR(VLOOKUP(A118,GRUPOS!C:C,1,0),"SEM GRUPO")</f>
        <v>993</v>
      </c>
      <c r="N118" s="212" t="str">
        <f t="shared" si="6"/>
        <v>OK</v>
      </c>
      <c r="AE118" s="32"/>
    </row>
    <row r="119" spans="1:31" ht="14.4">
      <c r="A119" s="23"/>
      <c r="B119" s="24" t="str">
        <f>IF(A119&gt;0,VLOOKUP(A119,'BASE FEDERAÇÃO'!$B:$M,2,FALSE),"")</f>
        <v/>
      </c>
      <c r="C119" s="24" t="str">
        <f>IF(A119&gt;0,VLOOKUP(A119,'BASE FEDERAÇÃO'!$B:$M,3,FALSE),"")</f>
        <v/>
      </c>
      <c r="D119" s="25" t="str">
        <f>IF(A119&gt;0,VLOOKUP(A119,'BASE FEDERAÇÃO'!$B:$M,4,FALSE),"")</f>
        <v/>
      </c>
      <c r="E119" s="25" t="str">
        <f>IF(A119&gt;0,VLOOKUP(A119,'BASE FEDERAÇÃO'!$B:$M,5,FALSE),"")</f>
        <v/>
      </c>
      <c r="F119" s="24" t="str">
        <f>IFERROR(VLOOKUP(E119,Base!$G:$H,2,0),"")</f>
        <v/>
      </c>
      <c r="G119" s="26" t="str">
        <f>IF(A119&gt;0,VLOOKUP(A119,'BASE FEDERAÇÃO'!$B:$M,6,FALSE),"")</f>
        <v/>
      </c>
      <c r="H119" s="25" t="str">
        <f>IF(A119&gt;0,VLOOKUP(A119,'BASE FEDERAÇÃO'!$B:$M,7,FALSE),"")</f>
        <v/>
      </c>
      <c r="I119" s="25" t="str">
        <f>IF(A119&gt;0,VLOOKUP(A119,'BASE FEDERAÇÃO'!$B:$M,8,FALSE),"")</f>
        <v/>
      </c>
      <c r="J119" s="27" t="str">
        <f>IF(A119="","",VLOOKUP($A119,'BASE FEDERAÇÃO'!$B:$M,9,0))</f>
        <v/>
      </c>
      <c r="K119" s="27" t="str">
        <f>IF(B119="","",VLOOKUP($A119,'BASE FEDERAÇÃO'!$B:$M,10,0))</f>
        <v/>
      </c>
      <c r="L119" s="211" t="str">
        <f>IFERROR(VLOOKUP(A119,Apuracão!A:A,1,0),"NÃO CONSTA NA APURAÇÃO")</f>
        <v>NÃO CONSTA NA APURAÇÃO</v>
      </c>
      <c r="M119" s="211" t="str">
        <f>IFERROR(VLOOKUP(A119,GRUPOS!C:C,1,0),"SEM GRUPO")</f>
        <v>SEM GRUPO</v>
      </c>
      <c r="N119" s="212" t="str">
        <f t="shared" si="6"/>
        <v>OK</v>
      </c>
      <c r="AE119" s="32"/>
    </row>
    <row r="120" spans="1:31" ht="14.4">
      <c r="A120" s="23" t="s">
        <v>3</v>
      </c>
      <c r="B120" s="24" t="str">
        <f>IF(A120&gt;0,VLOOKUP(A120,'BASE FEDERAÇÃO'!$B:$M,2,FALSE),"")</f>
        <v>IBUSUKI</v>
      </c>
      <c r="C120" s="24" t="str">
        <f>IF(A120&gt;0,VLOOKUP(A120,'BASE FEDERAÇÃO'!$B:$M,3,FALSE),"")</f>
        <v>FUMIYOSHI</v>
      </c>
      <c r="D120" s="25" t="str">
        <f>IF(A120&gt;0,VLOOKUP(A120,'BASE FEDERAÇÃO'!$B:$M,4,FALSE),"")</f>
        <v>M</v>
      </c>
      <c r="E120" s="25" t="str">
        <f>IF(A120&gt;0,VLOOKUP(A120,'BASE FEDERAÇÃO'!$B:$M,5,FALSE),"")</f>
        <v>01. PIE</v>
      </c>
      <c r="F120" s="24" t="str">
        <f>IFERROR(VLOOKUP(E120,Base!$G:$H,2,0),"")</f>
        <v>PIEDADE</v>
      </c>
      <c r="G120" s="26">
        <f>IF(A120&gt;0,VLOOKUP(A120,'BASE FEDERAÇÃO'!$B:$M,6,FALSE),"")</f>
        <v>24985</v>
      </c>
      <c r="H120" s="25">
        <f>IF(A120&gt;0,VLOOKUP(A120,'BASE FEDERAÇÃO'!$B:$M,7,FALSE),"")</f>
        <v>4</v>
      </c>
      <c r="I120" s="25" t="str">
        <f>IF(A120&gt;0,VLOOKUP(A120,'BASE FEDERAÇÃO'!$B:$M,8,FALSE),"")</f>
        <v>A</v>
      </c>
      <c r="J120" s="27" t="str">
        <f>IF(A120="","",VLOOKUP($A120,'BASE FEDERAÇÃO'!$B:$M,9,0))</f>
        <v>NSR</v>
      </c>
      <c r="K120" s="27" t="str">
        <f>IF(B120="","",VLOOKUP($A120,'BASE FEDERAÇÃO'!$B:$M,10,0))</f>
        <v/>
      </c>
      <c r="L120" s="211" t="str">
        <f>IFERROR(VLOOKUP(A120,Apuracão!A:A,1,0),"NÃO CONSTA NA APURAÇÃO")</f>
        <v>131</v>
      </c>
      <c r="M120" s="211" t="str">
        <f>IFERROR(VLOOKUP(A120,GRUPOS!C:C,1,0),"SEM GRUPO")</f>
        <v>131</v>
      </c>
      <c r="N120" s="212" t="str">
        <f t="shared" si="6"/>
        <v>OK</v>
      </c>
      <c r="AE120" s="32"/>
    </row>
    <row r="121" spans="1:31" ht="14.4">
      <c r="A121" s="23" t="s">
        <v>18</v>
      </c>
      <c r="B121" s="24" t="str">
        <f>IF(A121&gt;0,VLOOKUP(A121,'BASE FEDERAÇÃO'!$B:$M,2,FALSE),"")</f>
        <v>KAWAKAMI</v>
      </c>
      <c r="C121" s="24" t="str">
        <f>IF(A121&gt;0,VLOOKUP(A121,'BASE FEDERAÇÃO'!$B:$M,3,FALSE),"")</f>
        <v>TETSUSHI</v>
      </c>
      <c r="D121" s="25" t="str">
        <f>IF(A121&gt;0,VLOOKUP(A121,'BASE FEDERAÇÃO'!$B:$M,4,FALSE),"")</f>
        <v>M</v>
      </c>
      <c r="E121" s="25" t="str">
        <f>IF(A121&gt;0,VLOOKUP(A121,'BASE FEDERAÇÃO'!$B:$M,5,FALSE),"")</f>
        <v>01. PIE</v>
      </c>
      <c r="F121" s="24" t="str">
        <f>IFERROR(VLOOKUP(E121,Base!$G:$H,2,0),"")</f>
        <v>PIEDADE</v>
      </c>
      <c r="G121" s="26">
        <f>IF(A121&gt;0,VLOOKUP(A121,'BASE FEDERAÇÃO'!$B:$M,6,FALSE),"")</f>
        <v>14323</v>
      </c>
      <c r="H121" s="25">
        <f>IF(A121&gt;0,VLOOKUP(A121,'BASE FEDERAÇÃO'!$B:$M,7,FALSE),"")</f>
        <v>6</v>
      </c>
      <c r="I121" s="25" t="str">
        <f>IF(A121&gt;0,VLOOKUP(A121,'BASE FEDERAÇÃO'!$B:$M,8,FALSE),"")</f>
        <v>A</v>
      </c>
      <c r="J121" s="27" t="str">
        <f>IF(A121="","",VLOOKUP($A121,'BASE FEDERAÇÃO'!$B:$M,9,0))</f>
        <v>MR</v>
      </c>
      <c r="K121" s="27" t="str">
        <f>IF(B121="","",VLOOKUP($A121,'BASE FEDERAÇÃO'!$B:$M,10,0))</f>
        <v>X</v>
      </c>
      <c r="L121" s="211" t="str">
        <f>IFERROR(VLOOKUP(A121,Apuracão!A:A,1,0),"NÃO CONSTA NA APURAÇÃO")</f>
        <v>178</v>
      </c>
      <c r="M121" s="211" t="str">
        <f>IFERROR(VLOOKUP(A121,GRUPOS!C:C,1,0),"SEM GRUPO")</f>
        <v>178</v>
      </c>
      <c r="N121" s="212" t="str">
        <f t="shared" si="6"/>
        <v>OK</v>
      </c>
      <c r="AE121" s="32"/>
    </row>
    <row r="122" spans="1:31" ht="14.4">
      <c r="A122" s="23" t="s">
        <v>22</v>
      </c>
      <c r="B122" s="24" t="str">
        <f>IF(A122&gt;0,VLOOKUP(A122,'BASE FEDERAÇÃO'!$B:$M,2,FALSE),"")</f>
        <v>MASUDA</v>
      </c>
      <c r="C122" s="24" t="str">
        <f>IF(A122&gt;0,VLOOKUP(A122,'BASE FEDERAÇÃO'!$B:$M,3,FALSE),"")</f>
        <v>TERUO</v>
      </c>
      <c r="D122" s="25" t="str">
        <f>IF(A122&gt;0,VLOOKUP(A122,'BASE FEDERAÇÃO'!$B:$M,4,FALSE),"")</f>
        <v>M</v>
      </c>
      <c r="E122" s="25" t="str">
        <f>IF(A122&gt;0,VLOOKUP(A122,'BASE FEDERAÇÃO'!$B:$M,5,FALSE),"")</f>
        <v>01. PIE</v>
      </c>
      <c r="F122" s="24" t="str">
        <f>IFERROR(VLOOKUP(E122,Base!$G:$H,2,0),"")</f>
        <v>PIEDADE</v>
      </c>
      <c r="G122" s="26">
        <f>IF(A122&gt;0,VLOOKUP(A122,'BASE FEDERAÇÃO'!$B:$M,6,FALSE),"")</f>
        <v>15336</v>
      </c>
      <c r="H122" s="25">
        <f>IF(A122&gt;0,VLOOKUP(A122,'BASE FEDERAÇÃO'!$B:$M,7,FALSE),"")</f>
        <v>3</v>
      </c>
      <c r="I122" s="25" t="str">
        <f>IF(A122&gt;0,VLOOKUP(A122,'BASE FEDERAÇÃO'!$B:$M,8,FALSE),"")</f>
        <v>EX</v>
      </c>
      <c r="J122" s="27" t="str">
        <f>IF(A122="","",VLOOKUP($A122,'BASE FEDERAÇÃO'!$B:$M,9,0))</f>
        <v>MR</v>
      </c>
      <c r="K122" s="27" t="str">
        <f>IF(B122="","",VLOOKUP($A122,'BASE FEDERAÇÃO'!$B:$M,10,0))</f>
        <v/>
      </c>
      <c r="L122" s="211" t="str">
        <f>IFERROR(VLOOKUP(A122,Apuracão!A:A,1,0),"NÃO CONSTA NA APURAÇÃO")</f>
        <v>201</v>
      </c>
      <c r="M122" s="211" t="str">
        <f>IFERROR(VLOOKUP(A122,GRUPOS!C:C,1,0),"SEM GRUPO")</f>
        <v>201</v>
      </c>
      <c r="N122" s="212" t="str">
        <f t="shared" si="6"/>
        <v>OK</v>
      </c>
      <c r="AE122" s="32"/>
    </row>
    <row r="123" spans="1:31" ht="14.4">
      <c r="A123" s="23" t="s">
        <v>25</v>
      </c>
      <c r="B123" s="24" t="str">
        <f>IF(A123&gt;0,VLOOKUP(A123,'BASE FEDERAÇÃO'!$B:$M,2,FALSE),"")</f>
        <v>NISHIMURA</v>
      </c>
      <c r="C123" s="24" t="str">
        <f>IF(A123&gt;0,VLOOKUP(A123,'BASE FEDERAÇÃO'!$B:$M,3,FALSE),"")</f>
        <v>KESAO</v>
      </c>
      <c r="D123" s="25" t="str">
        <f>IF(A123&gt;0,VLOOKUP(A123,'BASE FEDERAÇÃO'!$B:$M,4,FALSE),"")</f>
        <v>M</v>
      </c>
      <c r="E123" s="25" t="str">
        <f>IF(A123&gt;0,VLOOKUP(A123,'BASE FEDERAÇÃO'!$B:$M,5,FALSE),"")</f>
        <v>01. PIE</v>
      </c>
      <c r="F123" s="24" t="str">
        <f>IFERROR(VLOOKUP(E123,Base!$G:$H,2,0),"")</f>
        <v>PIEDADE</v>
      </c>
      <c r="G123" s="26">
        <f>IF(A123&gt;0,VLOOKUP(A123,'BASE FEDERAÇÃO'!$B:$M,6,FALSE),"")</f>
        <v>15479</v>
      </c>
      <c r="H123" s="25">
        <f>IF(A123&gt;0,VLOOKUP(A123,'BASE FEDERAÇÃO'!$B:$M,7,FALSE),"")</f>
        <v>9</v>
      </c>
      <c r="I123" s="25" t="str">
        <f>IF(A123&gt;0,VLOOKUP(A123,'BASE FEDERAÇÃO'!$B:$M,8,FALSE),"")</f>
        <v>B</v>
      </c>
      <c r="J123" s="27" t="str">
        <f>IF(A123="","",VLOOKUP($A123,'BASE FEDERAÇÃO'!$B:$M,9,0))</f>
        <v>SR</v>
      </c>
      <c r="K123" s="27" t="str">
        <f>IF(B123="","",VLOOKUP($A123,'BASE FEDERAÇÃO'!$B:$M,10,0))</f>
        <v/>
      </c>
      <c r="L123" s="211" t="str">
        <f>IFERROR(VLOOKUP(A123,Apuracão!A:A,1,0),"NÃO CONSTA NA APURAÇÃO")</f>
        <v>248</v>
      </c>
      <c r="M123" s="211" t="str">
        <f>IFERROR(VLOOKUP(A123,GRUPOS!C:C,1,0),"SEM GRUPO")</f>
        <v>248</v>
      </c>
      <c r="N123" s="212" t="str">
        <f t="shared" si="6"/>
        <v>OK</v>
      </c>
      <c r="AE123" s="32"/>
    </row>
    <row r="124" spans="1:31" ht="14.4">
      <c r="A124" s="23" t="s">
        <v>31</v>
      </c>
      <c r="B124" s="24" t="str">
        <f>IF(A124&gt;0,VLOOKUP(A124,'BASE FEDERAÇÃO'!$B:$M,2,FALSE),"")</f>
        <v>UEYAMA</v>
      </c>
      <c r="C124" s="24" t="str">
        <f>IF(A124&gt;0,VLOOKUP(A124,'BASE FEDERAÇÃO'!$B:$M,3,FALSE),"")</f>
        <v>MARIA KIYOKO</v>
      </c>
      <c r="D124" s="25" t="str">
        <f>IF(A124&gt;0,VLOOKUP(A124,'BASE FEDERAÇÃO'!$B:$M,4,FALSE),"")</f>
        <v>F</v>
      </c>
      <c r="E124" s="25" t="str">
        <f>IF(A124&gt;0,VLOOKUP(A124,'BASE FEDERAÇÃO'!$B:$M,5,FALSE),"")</f>
        <v>01. PIE</v>
      </c>
      <c r="F124" s="24" t="str">
        <f>IFERROR(VLOOKUP(E124,Base!$G:$H,2,0),"")</f>
        <v>PIEDADE</v>
      </c>
      <c r="G124" s="26">
        <f>IF(A124&gt;0,VLOOKUP(A124,'BASE FEDERAÇÃO'!$B:$M,6,FALSE),"")</f>
        <v>14975</v>
      </c>
      <c r="H124" s="25">
        <f>IF(A124&gt;0,VLOOKUP(A124,'BASE FEDERAÇÃO'!$B:$M,7,FALSE),"")</f>
        <v>9</v>
      </c>
      <c r="I124" s="25" t="str">
        <f>IF(A124&gt;0,VLOOKUP(A124,'BASE FEDERAÇÃO'!$B:$M,8,FALSE),"")</f>
        <v>B</v>
      </c>
      <c r="J124" s="27" t="str">
        <f>IF(A124="","",VLOOKUP($A124,'BASE FEDERAÇÃO'!$B:$M,9,0))</f>
        <v>MR</v>
      </c>
      <c r="K124" s="27" t="str">
        <f>IF(B124="","",VLOOKUP($A124,'BASE FEDERAÇÃO'!$B:$M,10,0))</f>
        <v>X</v>
      </c>
      <c r="L124" s="211" t="str">
        <f>IFERROR(VLOOKUP(A124,Apuracão!A:A,1,0),"NÃO CONSTA NA APURAÇÃO")</f>
        <v>267</v>
      </c>
      <c r="M124" s="211" t="str">
        <f>IFERROR(VLOOKUP(A124,GRUPOS!C:C,1,0),"SEM GRUPO")</f>
        <v>267</v>
      </c>
      <c r="N124" s="212" t="str">
        <f t="shared" si="6"/>
        <v>OK</v>
      </c>
      <c r="AE124" s="32"/>
    </row>
    <row r="125" spans="1:31" ht="14.4">
      <c r="A125" s="23" t="s">
        <v>38</v>
      </c>
      <c r="B125" s="24" t="str">
        <f>IF(A125&gt;0,VLOOKUP(A125,'BASE FEDERAÇÃO'!$B:$M,2,FALSE),"")</f>
        <v>MASUDA</v>
      </c>
      <c r="C125" s="24" t="str">
        <f>IF(A125&gt;0,VLOOKUP(A125,'BASE FEDERAÇÃO'!$B:$M,3,FALSE),"")</f>
        <v>TIZUKO</v>
      </c>
      <c r="D125" s="25" t="str">
        <f>IF(A125&gt;0,VLOOKUP(A125,'BASE FEDERAÇÃO'!$B:$M,4,FALSE),"")</f>
        <v>F</v>
      </c>
      <c r="E125" s="25" t="str">
        <f>IF(A125&gt;0,VLOOKUP(A125,'BASE FEDERAÇÃO'!$B:$M,5,FALSE),"")</f>
        <v>01. PIE</v>
      </c>
      <c r="F125" s="24" t="str">
        <f>IFERROR(VLOOKUP(E125,Base!$G:$H,2,0),"")</f>
        <v>PIEDADE</v>
      </c>
      <c r="G125" s="26">
        <f>IF(A125&gt;0,VLOOKUP(A125,'BASE FEDERAÇÃO'!$B:$M,6,FALSE),"")</f>
        <v>15977</v>
      </c>
      <c r="H125" s="25">
        <f>IF(A125&gt;0,VLOOKUP(A125,'BASE FEDERAÇÃO'!$B:$M,7,FALSE),"")</f>
        <v>5</v>
      </c>
      <c r="I125" s="25" t="str">
        <f>IF(A125&gt;0,VLOOKUP(A125,'BASE FEDERAÇÃO'!$B:$M,8,FALSE),"")</f>
        <v>A</v>
      </c>
      <c r="J125" s="27" t="str">
        <f>IF(A125="","",VLOOKUP($A125,'BASE FEDERAÇÃO'!$B:$M,9,0))</f>
        <v>SR</v>
      </c>
      <c r="K125" s="27" t="str">
        <f>IF(B125="","",VLOOKUP($A125,'BASE FEDERAÇÃO'!$B:$M,10,0))</f>
        <v>X</v>
      </c>
      <c r="L125" s="211" t="str">
        <f>IFERROR(VLOOKUP(A125,Apuracão!A:A,1,0),"NÃO CONSTA NA APURAÇÃO")</f>
        <v>347</v>
      </c>
      <c r="M125" s="211" t="str">
        <f>IFERROR(VLOOKUP(A125,GRUPOS!C:C,1,0),"SEM GRUPO")</f>
        <v>347</v>
      </c>
      <c r="N125" s="212" t="str">
        <f t="shared" si="6"/>
        <v>OK</v>
      </c>
      <c r="AE125" s="32"/>
    </row>
    <row r="126" spans="1:31" ht="14.4">
      <c r="A126" s="23" t="s">
        <v>1102</v>
      </c>
      <c r="B126" s="24" t="str">
        <f>IF(A126&gt;0,VLOOKUP(A126,'BASE FEDERAÇÃO'!$B:$M,2,FALSE),"")</f>
        <v>MURAKAMI DOKAN</v>
      </c>
      <c r="C126" s="24" t="str">
        <f>IF(A126&gt;0,VLOOKUP(A126,'BASE FEDERAÇÃO'!$B:$M,3,FALSE),"")</f>
        <v>RUMI</v>
      </c>
      <c r="D126" s="25" t="str">
        <f>IF(A126&gt;0,VLOOKUP(A126,'BASE FEDERAÇÃO'!$B:$M,4,FALSE),"")</f>
        <v>F</v>
      </c>
      <c r="E126" s="25" t="str">
        <f>IF(A126&gt;0,VLOOKUP(A126,'BASE FEDERAÇÃO'!$B:$M,5,FALSE),"")</f>
        <v>01. PIE</v>
      </c>
      <c r="F126" s="24" t="str">
        <f>IFERROR(VLOOKUP(E126,Base!$G:$H,2,0),"")</f>
        <v>PIEDADE</v>
      </c>
      <c r="G126" s="26">
        <f>IF(A126&gt;0,VLOOKUP(A126,'BASE FEDERAÇÃO'!$B:$M,6,FALSE),"")</f>
        <v>23097</v>
      </c>
      <c r="H126" s="25">
        <f>IF(A126&gt;0,VLOOKUP(A126,'BASE FEDERAÇÃO'!$B:$M,7,FALSE),"")</f>
        <v>12</v>
      </c>
      <c r="I126" s="25" t="str">
        <f>IF(A126&gt;0,VLOOKUP(A126,'BASE FEDERAÇÃO'!$B:$M,8,FALSE),"")</f>
        <v>C</v>
      </c>
      <c r="J126" s="27" t="str">
        <f>IF(A126="","",VLOOKUP($A126,'BASE FEDERAÇÃO'!$B:$M,9,0))</f>
        <v>NSR</v>
      </c>
      <c r="K126" s="27" t="e">
        <f>IF(B126="","",VLOOKUP($A126,'BASE FEDERAÇÃO'!$B:$M,10,0))</f>
        <v>#DIV/0!</v>
      </c>
      <c r="L126" s="211" t="str">
        <f>IFERROR(VLOOKUP(A126,Apuracão!A:A,1,0),"NÃO CONSTA NA APURAÇÃO")</f>
        <v>398</v>
      </c>
      <c r="M126" s="211" t="str">
        <f>IFERROR(VLOOKUP(A126,GRUPOS!C:C,1,0),"SEM GRUPO")</f>
        <v>398</v>
      </c>
      <c r="N126" s="212" t="str">
        <f t="shared" si="6"/>
        <v>OK</v>
      </c>
      <c r="AE126" s="32"/>
    </row>
    <row r="127" spans="1:31" ht="14.4">
      <c r="A127" s="23" t="s">
        <v>585</v>
      </c>
      <c r="B127" s="24" t="str">
        <f>IF(A127&gt;0,VLOOKUP(A127,'BASE FEDERAÇÃO'!$B:$M,2,FALSE),"")</f>
        <v>KATO</v>
      </c>
      <c r="C127" s="24" t="str">
        <f>IF(A127&gt;0,VLOOKUP(A127,'BASE FEDERAÇÃO'!$B:$M,3,FALSE),"")</f>
        <v>MASSAKAZU</v>
      </c>
      <c r="D127" s="25" t="str">
        <f>IF(A127&gt;0,VLOOKUP(A127,'BASE FEDERAÇÃO'!$B:$M,4,FALSE),"")</f>
        <v>M</v>
      </c>
      <c r="E127" s="25" t="str">
        <f>IF(A127&gt;0,VLOOKUP(A127,'BASE FEDERAÇÃO'!$B:$M,5,FALSE),"")</f>
        <v>01. PIE</v>
      </c>
      <c r="F127" s="24" t="str">
        <f>IFERROR(VLOOKUP(E127,Base!$G:$H,2,0),"")</f>
        <v>PIEDADE</v>
      </c>
      <c r="G127" s="26" t="str">
        <f>IF(A127&gt;0,VLOOKUP(A127,'BASE FEDERAÇÃO'!$B:$M,6,FALSE),"")</f>
        <v>15/07/1960</v>
      </c>
      <c r="H127" s="25">
        <f>IF(A127&gt;0,VLOOKUP(A127,'BASE FEDERAÇÃO'!$B:$M,7,FALSE),"")</f>
        <v>4</v>
      </c>
      <c r="I127" s="25" t="str">
        <f>IF(A127&gt;0,VLOOKUP(A127,'BASE FEDERAÇÃO'!$B:$M,8,FALSE),"")</f>
        <v>A</v>
      </c>
      <c r="J127" s="27" t="str">
        <f>IF(A127="","",VLOOKUP($A127,'BASE FEDERAÇÃO'!$B:$M,9,0))</f>
        <v>NSR</v>
      </c>
      <c r="K127" s="27" t="str">
        <f>IF(B127="","",VLOOKUP($A127,'BASE FEDERAÇÃO'!$B:$M,10,0))</f>
        <v/>
      </c>
      <c r="L127" s="211" t="str">
        <f>IFERROR(VLOOKUP(A127,Apuracão!A:A,1,0),"NÃO CONSTA NA APURAÇÃO")</f>
        <v>434</v>
      </c>
      <c r="M127" s="211" t="str">
        <f>IFERROR(VLOOKUP(A127,GRUPOS!C:C,1,0),"SEM GRUPO")</f>
        <v>434</v>
      </c>
      <c r="N127" s="212" t="str">
        <f t="shared" si="6"/>
        <v>OK</v>
      </c>
      <c r="AE127" s="32"/>
    </row>
    <row r="128" spans="1:31" ht="14.4">
      <c r="A128" s="23" t="s">
        <v>587</v>
      </c>
      <c r="B128" s="24" t="str">
        <f>IF(A128&gt;0,VLOOKUP(A128,'BASE FEDERAÇÃO'!$B:$M,2,FALSE),"")</f>
        <v>SACAMOTO</v>
      </c>
      <c r="C128" s="24" t="str">
        <f>IF(A128&gt;0,VLOOKUP(A128,'BASE FEDERAÇÃO'!$B:$M,3,FALSE),"")</f>
        <v>MORIO</v>
      </c>
      <c r="D128" s="25" t="str">
        <f>IF(A128&gt;0,VLOOKUP(A128,'BASE FEDERAÇÃO'!$B:$M,4,FALSE),"")</f>
        <v>M</v>
      </c>
      <c r="E128" s="25" t="str">
        <f>IF(A128&gt;0,VLOOKUP(A128,'BASE FEDERAÇÃO'!$B:$M,5,FALSE),"")</f>
        <v>01. PIE</v>
      </c>
      <c r="F128" s="24" t="str">
        <f>IFERROR(VLOOKUP(E128,Base!$G:$H,2,0),"")</f>
        <v>PIEDADE</v>
      </c>
      <c r="G128" s="26">
        <f>IF(A128&gt;0,VLOOKUP(A128,'BASE FEDERAÇÃO'!$B:$M,6,FALSE),"")</f>
        <v>23045</v>
      </c>
      <c r="H128" s="25">
        <f>IF(A128&gt;0,VLOOKUP(A128,'BASE FEDERAÇÃO'!$B:$M,7,FALSE),"")</f>
        <v>5</v>
      </c>
      <c r="I128" s="25" t="str">
        <f>IF(A128&gt;0,VLOOKUP(A128,'BASE FEDERAÇÃO'!$B:$M,8,FALSE),"")</f>
        <v>A</v>
      </c>
      <c r="J128" s="27" t="str">
        <f>IF(A128="","",VLOOKUP($A128,'BASE FEDERAÇÃO'!$B:$M,9,0))</f>
        <v>NSR</v>
      </c>
      <c r="K128" s="27" t="str">
        <f>IF(B128="","",VLOOKUP($A128,'BASE FEDERAÇÃO'!$B:$M,10,0))</f>
        <v>X</v>
      </c>
      <c r="L128" s="211" t="str">
        <f>IFERROR(VLOOKUP(A128,Apuracão!A:A,1,0),"NÃO CONSTA NA APURAÇÃO")</f>
        <v>437</v>
      </c>
      <c r="M128" s="211" t="str">
        <f>IFERROR(VLOOKUP(A128,GRUPOS!C:C,1,0),"SEM GRUPO")</f>
        <v>437</v>
      </c>
      <c r="N128" s="212" t="str">
        <f t="shared" si="6"/>
        <v>OK</v>
      </c>
      <c r="AE128" s="32"/>
    </row>
    <row r="129" spans="1:31" ht="14.4">
      <c r="A129" s="23" t="s">
        <v>901</v>
      </c>
      <c r="B129" s="24" t="str">
        <f>IF(A129&gt;0,VLOOKUP(A129,'BASE FEDERAÇÃO'!$B:$M,2,FALSE),"")</f>
        <v>NAKAMURA</v>
      </c>
      <c r="C129" s="24" t="str">
        <f>IF(A129&gt;0,VLOOKUP(A129,'BASE FEDERAÇÃO'!$B:$M,3,FALSE),"")</f>
        <v>EMI KAWAKAMI</v>
      </c>
      <c r="D129" s="25" t="str">
        <f>IF(A129&gt;0,VLOOKUP(A129,'BASE FEDERAÇÃO'!$B:$M,4,FALSE),"")</f>
        <v>F</v>
      </c>
      <c r="E129" s="25" t="str">
        <f>IF(A129&gt;0,VLOOKUP(A129,'BASE FEDERAÇÃO'!$B:$M,5,FALSE),"")</f>
        <v>01. PIE</v>
      </c>
      <c r="F129" s="24" t="str">
        <f>IFERROR(VLOOKUP(E129,Base!$G:$H,2,0),"")</f>
        <v>PIEDADE</v>
      </c>
      <c r="G129" s="26">
        <f>IF(A129&gt;0,VLOOKUP(A129,'BASE FEDERAÇÃO'!$B:$M,6,FALSE),"")</f>
        <v>21828</v>
      </c>
      <c r="H129" s="25">
        <f>IF(A129&gt;0,VLOOKUP(A129,'BASE FEDERAÇÃO'!$B:$M,7,FALSE),"")</f>
        <v>12</v>
      </c>
      <c r="I129" s="25" t="str">
        <f>IF(A129&gt;0,VLOOKUP(A129,'BASE FEDERAÇÃO'!$B:$M,8,FALSE),"")</f>
        <v>C</v>
      </c>
      <c r="J129" s="27" t="str">
        <f>IF(A129="","",VLOOKUP($A129,'BASE FEDERAÇÃO'!$B:$M,9,0))</f>
        <v>NSR</v>
      </c>
      <c r="K129" s="27" t="str">
        <f>IF(B129="","",VLOOKUP($A129,'BASE FEDERAÇÃO'!$B:$M,10,0))</f>
        <v/>
      </c>
      <c r="L129" s="211" t="str">
        <f>IFERROR(VLOOKUP(A129,Apuracão!A:A,1,0),"NÃO CONSTA NA APURAÇÃO")</f>
        <v>526</v>
      </c>
      <c r="M129" s="211" t="str">
        <f>IFERROR(VLOOKUP(A129,GRUPOS!C:C,1,0),"SEM GRUPO")</f>
        <v>526</v>
      </c>
      <c r="N129" s="212" t="str">
        <f t="shared" si="6"/>
        <v>OK</v>
      </c>
      <c r="AE129" s="32"/>
    </row>
    <row r="130" spans="1:31" ht="14.4">
      <c r="A130" s="23" t="s">
        <v>694</v>
      </c>
      <c r="B130" s="24" t="str">
        <f>IF(A130&gt;0,VLOOKUP(A130,'BASE FEDERAÇÃO'!$B:$M,2,FALSE),"")</f>
        <v>DOKAN</v>
      </c>
      <c r="C130" s="24" t="str">
        <f>IF(A130&gt;0,VLOOKUP(A130,'BASE FEDERAÇÃO'!$B:$M,3,FALSE),"")</f>
        <v>CARLOS EIITI</v>
      </c>
      <c r="D130" s="25" t="str">
        <f>IF(A130&gt;0,VLOOKUP(A130,'BASE FEDERAÇÃO'!$B:$M,4,FALSE),"")</f>
        <v>M</v>
      </c>
      <c r="E130" s="25" t="str">
        <f>IF(A130&gt;0,VLOOKUP(A130,'BASE FEDERAÇÃO'!$B:$M,5,FALSE),"")</f>
        <v>01. PIE</v>
      </c>
      <c r="F130" s="24" t="str">
        <f>IFERROR(VLOOKUP(E130,Base!$G:$H,2,0),"")</f>
        <v>PIEDADE</v>
      </c>
      <c r="G130" s="26">
        <f>IF(A130&gt;0,VLOOKUP(A130,'BASE FEDERAÇÃO'!$B:$M,6,FALSE),"")</f>
        <v>22800</v>
      </c>
      <c r="H130" s="25">
        <f>IF(A130&gt;0,VLOOKUP(A130,'BASE FEDERAÇÃO'!$B:$M,7,FALSE),"")</f>
        <v>4</v>
      </c>
      <c r="I130" s="25" t="str">
        <f>IF(A130&gt;0,VLOOKUP(A130,'BASE FEDERAÇÃO'!$B:$M,8,FALSE),"")</f>
        <v>A</v>
      </c>
      <c r="J130" s="27" t="str">
        <f>IF(A130="","",VLOOKUP($A130,'BASE FEDERAÇÃO'!$B:$M,9,0))</f>
        <v>NSR</v>
      </c>
      <c r="K130" s="27" t="str">
        <f>IF(B130="","",VLOOKUP($A130,'BASE FEDERAÇÃO'!$B:$M,10,0))</f>
        <v>X</v>
      </c>
      <c r="L130" s="211" t="str">
        <f>IFERROR(VLOOKUP(A130,Apuracão!A:A,1,0),"NÃO CONSTA NA APURAÇÃO")</f>
        <v>617</v>
      </c>
      <c r="M130" s="211" t="str">
        <f>IFERROR(VLOOKUP(A130,GRUPOS!C:C,1,0),"SEM GRUPO")</f>
        <v>617</v>
      </c>
      <c r="N130" s="212" t="str">
        <f t="shared" ref="N130:N193" si="7">IF(COUNTIF(A:A,A130)&gt;1,"REPETIDO - CORRIGIR","OK")</f>
        <v>OK</v>
      </c>
      <c r="AE130" s="32"/>
    </row>
    <row r="131" spans="1:31" ht="14.4">
      <c r="A131" s="23" t="s">
        <v>636</v>
      </c>
      <c r="B131" s="24" t="str">
        <f>IF(A131&gt;0,VLOOKUP(A131,'BASE FEDERAÇÃO'!$B:$M,2,FALSE),"")</f>
        <v>TAKAMUNE</v>
      </c>
      <c r="C131" s="24" t="str">
        <f>IF(A131&gt;0,VLOOKUP(A131,'BASE FEDERAÇÃO'!$B:$M,3,FALSE),"")</f>
        <v>ATSUSHI</v>
      </c>
      <c r="D131" s="25" t="str">
        <f>IF(A131&gt;0,VLOOKUP(A131,'BASE FEDERAÇÃO'!$B:$M,4,FALSE),"")</f>
        <v>M</v>
      </c>
      <c r="E131" s="25" t="str">
        <f>IF(A131&gt;0,VLOOKUP(A131,'BASE FEDERAÇÃO'!$B:$M,5,FALSE),"")</f>
        <v>01. PIE</v>
      </c>
      <c r="F131" s="24" t="str">
        <f>IFERROR(VLOOKUP(E131,Base!$G:$H,2,0),"")</f>
        <v>PIEDADE</v>
      </c>
      <c r="G131" s="26">
        <f>IF(A131&gt;0,VLOOKUP(A131,'BASE FEDERAÇÃO'!$B:$M,6,FALSE),"")</f>
        <v>16893</v>
      </c>
      <c r="H131" s="25">
        <f>IF(A131&gt;0,VLOOKUP(A131,'BASE FEDERAÇÃO'!$B:$M,7,FALSE),"")</f>
        <v>8</v>
      </c>
      <c r="I131" s="25" t="str">
        <f>IF(A131&gt;0,VLOOKUP(A131,'BASE FEDERAÇÃO'!$B:$M,8,FALSE),"")</f>
        <v>B</v>
      </c>
      <c r="J131" s="27" t="str">
        <f>IF(A131="","",VLOOKUP($A131,'BASE FEDERAÇÃO'!$B:$M,9,0))</f>
        <v>SR</v>
      </c>
      <c r="K131" s="27" t="str">
        <f>IF(B131="","",VLOOKUP($A131,'BASE FEDERAÇÃO'!$B:$M,10,0))</f>
        <v/>
      </c>
      <c r="L131" s="211" t="str">
        <f>IFERROR(VLOOKUP(A131,Apuracão!A:A,1,0),"NÃO CONSTA NA APURAÇÃO")</f>
        <v>653</v>
      </c>
      <c r="M131" s="211" t="str">
        <f>IFERROR(VLOOKUP(A131,GRUPOS!C:C,1,0),"SEM GRUPO")</f>
        <v>653</v>
      </c>
      <c r="N131" s="212" t="str">
        <f t="shared" si="7"/>
        <v>OK</v>
      </c>
      <c r="AE131" s="32"/>
    </row>
    <row r="132" spans="1:31" ht="14.4">
      <c r="A132" s="23" t="s">
        <v>960</v>
      </c>
      <c r="B132" s="24" t="str">
        <f>IF(A132&gt;0,VLOOKUP(A132,'BASE FEDERAÇÃO'!$B:$M,2,FALSE),"")</f>
        <v>MISOBUSHI</v>
      </c>
      <c r="C132" s="24" t="str">
        <f>IF(A132&gt;0,VLOOKUP(A132,'BASE FEDERAÇÃO'!$B:$M,3,FALSE),"")</f>
        <v>ARMANDO KOMI</v>
      </c>
      <c r="D132" s="25" t="str">
        <f>IF(A132&gt;0,VLOOKUP(A132,'BASE FEDERAÇÃO'!$B:$M,4,FALSE),"")</f>
        <v>M</v>
      </c>
      <c r="E132" s="25" t="str">
        <f>IF(A132&gt;0,VLOOKUP(A132,'BASE FEDERAÇÃO'!$B:$M,5,FALSE),"")</f>
        <v>01. PIE</v>
      </c>
      <c r="F132" s="24" t="str">
        <f>IFERROR(VLOOKUP(E132,Base!$G:$H,2,0),"")</f>
        <v>PIEDADE</v>
      </c>
      <c r="G132" s="26">
        <f>IF(A132&gt;0,VLOOKUP(A132,'BASE FEDERAÇÃO'!$B:$M,6,FALSE),"")</f>
        <v>21065</v>
      </c>
      <c r="H132" s="25">
        <f>IF(A132&gt;0,VLOOKUP(A132,'BASE FEDERAÇÃO'!$B:$M,7,FALSE),"")</f>
        <v>11</v>
      </c>
      <c r="I132" s="25" t="str">
        <f>IF(A132&gt;0,VLOOKUP(A132,'BASE FEDERAÇÃO'!$B:$M,8,FALSE),"")</f>
        <v>C</v>
      </c>
      <c r="J132" s="27" t="str">
        <f>IF(A132="","",VLOOKUP($A132,'BASE FEDERAÇÃO'!$B:$M,9,0))</f>
        <v>NSR</v>
      </c>
      <c r="K132" s="27" t="str">
        <f>IF(B132="","",VLOOKUP($A132,'BASE FEDERAÇÃO'!$B:$M,10,0))</f>
        <v>X</v>
      </c>
      <c r="L132" s="211" t="str">
        <f>IFERROR(VLOOKUP(A132,Apuracão!A:A,1,0),"NÃO CONSTA NA APURAÇÃO")</f>
        <v>699</v>
      </c>
      <c r="M132" s="211" t="str">
        <f>IFERROR(VLOOKUP(A132,GRUPOS!C:C,1,0),"SEM GRUPO")</f>
        <v>699</v>
      </c>
      <c r="N132" s="212" t="str">
        <f t="shared" si="7"/>
        <v>OK</v>
      </c>
      <c r="AE132" s="32"/>
    </row>
    <row r="133" spans="1:31" ht="14.4">
      <c r="A133" s="23" t="s">
        <v>46</v>
      </c>
      <c r="B133" s="24" t="str">
        <f>IF(A133&gt;0,VLOOKUP(A133,'BASE FEDERAÇÃO'!$B:$M,2,FALSE),"")</f>
        <v>UEMURA</v>
      </c>
      <c r="C133" s="24" t="str">
        <f>IF(A133&gt;0,VLOOKUP(A133,'BASE FEDERAÇÃO'!$B:$M,3,FALSE),"")</f>
        <v>JORGE</v>
      </c>
      <c r="D133" s="25" t="str">
        <f>IF(A133&gt;0,VLOOKUP(A133,'BASE FEDERAÇÃO'!$B:$M,4,FALSE),"")</f>
        <v>M</v>
      </c>
      <c r="E133" s="25" t="str">
        <f>IF(A133&gt;0,VLOOKUP(A133,'BASE FEDERAÇÃO'!$B:$M,5,FALSE),"")</f>
        <v>01. PIE</v>
      </c>
      <c r="F133" s="24" t="str">
        <f>IFERROR(VLOOKUP(E133,Base!$G:$H,2,0),"")</f>
        <v>PIEDADE</v>
      </c>
      <c r="G133" s="26">
        <f>IF(A133&gt;0,VLOOKUP(A133,'BASE FEDERAÇÃO'!$B:$M,6,FALSE),"")</f>
        <v>29247</v>
      </c>
      <c r="H133" s="25">
        <f>IF(A133&gt;0,VLOOKUP(A133,'BASE FEDERAÇÃO'!$B:$M,7,FALSE),"")</f>
        <v>9</v>
      </c>
      <c r="I133" s="25" t="str">
        <f>IF(A133&gt;0,VLOOKUP(A133,'BASE FEDERAÇÃO'!$B:$M,8,FALSE),"")</f>
        <v>B</v>
      </c>
      <c r="J133" s="27" t="str">
        <f>IF(A133="","",VLOOKUP($A133,'BASE FEDERAÇÃO'!$B:$M,9,0))</f>
        <v>NSR</v>
      </c>
      <c r="K133" s="27" t="str">
        <f>IF(B133="","",VLOOKUP($A133,'BASE FEDERAÇÃO'!$B:$M,10,0))</f>
        <v>X</v>
      </c>
      <c r="L133" s="211" t="str">
        <f>IFERROR(VLOOKUP(A133,Apuracão!A:A,1,0),"NÃO CONSTA NA APURAÇÃO")</f>
        <v>744</v>
      </c>
      <c r="M133" s="211" t="str">
        <f>IFERROR(VLOOKUP(A133,GRUPOS!C:C,1,0),"SEM GRUPO")</f>
        <v>744</v>
      </c>
      <c r="N133" s="212" t="str">
        <f t="shared" si="7"/>
        <v>OK</v>
      </c>
      <c r="AE133" s="32"/>
    </row>
    <row r="134" spans="1:31" ht="14.4">
      <c r="A134" s="23" t="s">
        <v>1115</v>
      </c>
      <c r="B134" s="24" t="str">
        <f>IF(A134&gt;0,VLOOKUP(A134,'BASE FEDERAÇÃO'!$B:$M,2,FALSE),"")</f>
        <v>ANTAL MASUDA</v>
      </c>
      <c r="C134" s="24" t="str">
        <f>IF(A134&gt;0,VLOOKUP(A134,'BASE FEDERAÇÃO'!$B:$M,3,FALSE),"")</f>
        <v>RODRIGO YUJI</v>
      </c>
      <c r="D134" s="25" t="str">
        <f>IF(A134&gt;0,VLOOKUP(A134,'BASE FEDERAÇÃO'!$B:$M,4,FALSE),"")</f>
        <v>M</v>
      </c>
      <c r="E134" s="25" t="str">
        <f>IF(A134&gt;0,VLOOKUP(A134,'BASE FEDERAÇÃO'!$B:$M,5,FALSE),"")</f>
        <v>01. PIE</v>
      </c>
      <c r="F134" s="24" t="str">
        <f>IFERROR(VLOOKUP(E134,Base!$G:$H,2,0),"")</f>
        <v>PIEDADE</v>
      </c>
      <c r="G134" s="26">
        <f>IF(A134&gt;0,VLOOKUP(A134,'BASE FEDERAÇÃO'!$B:$M,6,FALSE),"")</f>
        <v>41082</v>
      </c>
      <c r="H134" s="25">
        <f>IF(A134&gt;0,VLOOKUP(A134,'BASE FEDERAÇÃO'!$B:$M,7,FALSE),"")</f>
        <v>12</v>
      </c>
      <c r="I134" s="25" t="str">
        <f>IF(A134&gt;0,VLOOKUP(A134,'BASE FEDERAÇÃO'!$B:$M,8,FALSE),"")</f>
        <v>C</v>
      </c>
      <c r="J134" s="27" t="str">
        <f>IF(A134="","",VLOOKUP($A134,'BASE FEDERAÇÃO'!$B:$M,9,0))</f>
        <v>NSR</v>
      </c>
      <c r="K134" s="27" t="e">
        <f>IF(B134="","",VLOOKUP($A134,'BASE FEDERAÇÃO'!$B:$M,10,0))</f>
        <v>#DIV/0!</v>
      </c>
      <c r="L134" s="211" t="str">
        <f>IFERROR(VLOOKUP(A134,Apuracão!A:A,1,0),"NÃO CONSTA NA APURAÇÃO")</f>
        <v>763</v>
      </c>
      <c r="M134" s="211" t="str">
        <f>IFERROR(VLOOKUP(A134,GRUPOS!C:C,1,0),"SEM GRUPO")</f>
        <v>763</v>
      </c>
      <c r="N134" s="212" t="str">
        <f t="shared" si="7"/>
        <v>OK</v>
      </c>
      <c r="AE134" s="32"/>
    </row>
    <row r="135" spans="1:31" ht="14.4">
      <c r="A135" s="23" t="s">
        <v>1118</v>
      </c>
      <c r="B135" s="24" t="str">
        <f>IF(A135&gt;0,VLOOKUP(A135,'BASE FEDERAÇÃO'!$B:$M,2,FALSE),"")</f>
        <v>ISHIHARA</v>
      </c>
      <c r="C135" s="24" t="str">
        <f>IF(A135&gt;0,VLOOKUP(A135,'BASE FEDERAÇÃO'!$B:$M,3,FALSE),"")</f>
        <v>HILTON HARUAKI</v>
      </c>
      <c r="D135" s="25" t="str">
        <f>IF(A135&gt;0,VLOOKUP(A135,'BASE FEDERAÇÃO'!$B:$M,4,FALSE),"")</f>
        <v>M</v>
      </c>
      <c r="E135" s="25" t="str">
        <f>IF(A135&gt;0,VLOOKUP(A135,'BASE FEDERAÇÃO'!$B:$M,5,FALSE),"")</f>
        <v>01. PIE</v>
      </c>
      <c r="F135" s="24" t="str">
        <f>IFERROR(VLOOKUP(E135,Base!$G:$H,2,0),"")</f>
        <v>PIEDADE</v>
      </c>
      <c r="G135" s="26">
        <f>IF(A135&gt;0,VLOOKUP(A135,'BASE FEDERAÇÃO'!$B:$M,6,FALSE),"")</f>
        <v>41116</v>
      </c>
      <c r="H135" s="25">
        <f>IF(A135&gt;0,VLOOKUP(A135,'BASE FEDERAÇÃO'!$B:$M,7,FALSE),"")</f>
        <v>12</v>
      </c>
      <c r="I135" s="25" t="str">
        <f>IF(A135&gt;0,VLOOKUP(A135,'BASE FEDERAÇÃO'!$B:$M,8,FALSE),"")</f>
        <v>C</v>
      </c>
      <c r="J135" s="27" t="str">
        <f>IF(A135="","",VLOOKUP($A135,'BASE FEDERAÇÃO'!$B:$M,9,0))</f>
        <v>NSR</v>
      </c>
      <c r="K135" s="27" t="e">
        <f>IF(B135="","",VLOOKUP($A135,'BASE FEDERAÇÃO'!$B:$M,10,0))</f>
        <v>#DIV/0!</v>
      </c>
      <c r="L135" s="211" t="str">
        <f>IFERROR(VLOOKUP(A135,Apuracão!A:A,1,0),"NÃO CONSTA NA APURAÇÃO")</f>
        <v>764</v>
      </c>
      <c r="M135" s="211" t="str">
        <f>IFERROR(VLOOKUP(A135,GRUPOS!C:C,1,0),"SEM GRUPO")</f>
        <v>764</v>
      </c>
      <c r="N135" s="212" t="str">
        <f t="shared" si="7"/>
        <v>OK</v>
      </c>
      <c r="AE135" s="32"/>
    </row>
    <row r="136" spans="1:31" ht="14.4">
      <c r="A136" s="23" t="s">
        <v>836</v>
      </c>
      <c r="B136" s="24" t="str">
        <f>IF(A136&gt;0,VLOOKUP(A136,'BASE FEDERAÇÃO'!$B:$M,2,FALSE),"")</f>
        <v>SAKAGUTI KAWANAKA</v>
      </c>
      <c r="C136" s="24" t="str">
        <f>IF(A136&gt;0,VLOOKUP(A136,'BASE FEDERAÇÃO'!$B:$M,3,FALSE),"")</f>
        <v>YOUKO</v>
      </c>
      <c r="D136" s="25" t="str">
        <f>IF(A136&gt;0,VLOOKUP(A136,'BASE FEDERAÇÃO'!$B:$M,4,FALSE),"")</f>
        <v>F</v>
      </c>
      <c r="E136" s="25" t="str">
        <f>IF(A136&gt;0,VLOOKUP(A136,'BASE FEDERAÇÃO'!$B:$M,5,FALSE),"")</f>
        <v>01. PIE</v>
      </c>
      <c r="F136" s="24" t="str">
        <f>IFERROR(VLOOKUP(E136,Base!$G:$H,2,0),"")</f>
        <v>PIEDADE</v>
      </c>
      <c r="G136" s="26">
        <f>IF(A136&gt;0,VLOOKUP(A136,'BASE FEDERAÇÃO'!$B:$M,6,FALSE),"")</f>
        <v>18970</v>
      </c>
      <c r="H136" s="25">
        <f>IF(A136&gt;0,VLOOKUP(A136,'BASE FEDERAÇÃO'!$B:$M,7,FALSE),"")</f>
        <v>12</v>
      </c>
      <c r="I136" s="25" t="str">
        <f>IF(A136&gt;0,VLOOKUP(A136,'BASE FEDERAÇÃO'!$B:$M,8,FALSE),"")</f>
        <v>C</v>
      </c>
      <c r="J136" s="27" t="str">
        <f>IF(A136="","",VLOOKUP($A136,'BASE FEDERAÇÃO'!$B:$M,9,0))</f>
        <v>SR</v>
      </c>
      <c r="K136" s="27" t="str">
        <f>IF(B136="","",VLOOKUP($A136,'BASE FEDERAÇÃO'!$B:$M,10,0))</f>
        <v/>
      </c>
      <c r="L136" s="211" t="str">
        <f>IFERROR(VLOOKUP(A136,Apuracão!A:A,1,0),"NÃO CONSTA NA APURAÇÃO")</f>
        <v>917</v>
      </c>
      <c r="M136" s="211" t="str">
        <f>IFERROR(VLOOKUP(A136,GRUPOS!C:C,1,0),"SEM GRUPO")</f>
        <v>917</v>
      </c>
      <c r="N136" s="212" t="str">
        <f t="shared" si="7"/>
        <v>OK</v>
      </c>
      <c r="AE136" s="32"/>
    </row>
    <row r="137" spans="1:31" ht="14.4">
      <c r="A137" s="23" t="s">
        <v>897</v>
      </c>
      <c r="B137" s="24" t="str">
        <f>IF(A137&gt;0,VLOOKUP(A137,'BASE FEDERAÇÃO'!$B:$M,2,FALSE),"")</f>
        <v>NUNES</v>
      </c>
      <c r="C137" s="24" t="str">
        <f>IF(A137&gt;0,VLOOKUP(A137,'BASE FEDERAÇÃO'!$B:$M,3,FALSE),"")</f>
        <v>MARIA HELENA</v>
      </c>
      <c r="D137" s="25" t="str">
        <f>IF(A137&gt;0,VLOOKUP(A137,'BASE FEDERAÇÃO'!$B:$M,4,FALSE),"")</f>
        <v>F</v>
      </c>
      <c r="E137" s="25" t="str">
        <f>IF(A137&gt;0,VLOOKUP(A137,'BASE FEDERAÇÃO'!$B:$M,5,FALSE),"")</f>
        <v>01. PIE</v>
      </c>
      <c r="F137" s="24" t="str">
        <f>IFERROR(VLOOKUP(E137,Base!$G:$H,2,0),"")</f>
        <v>PIEDADE</v>
      </c>
      <c r="G137" s="26">
        <f>IF(A137&gt;0,VLOOKUP(A137,'BASE FEDERAÇÃO'!$B:$M,6,FALSE),"")</f>
        <v>16884</v>
      </c>
      <c r="H137" s="25">
        <f>IF(A137&gt;0,VLOOKUP(A137,'BASE FEDERAÇÃO'!$B:$M,7,FALSE),"")</f>
        <v>12</v>
      </c>
      <c r="I137" s="25" t="str">
        <f>IF(A137&gt;0,VLOOKUP(A137,'BASE FEDERAÇÃO'!$B:$M,8,FALSE),"")</f>
        <v>C</v>
      </c>
      <c r="J137" s="27" t="str">
        <f>IF(A137="","",VLOOKUP($A137,'BASE FEDERAÇÃO'!$B:$M,9,0))</f>
        <v>SR</v>
      </c>
      <c r="K137" s="27" t="str">
        <f>IF(B137="","",VLOOKUP($A137,'BASE FEDERAÇÃO'!$B:$M,10,0))</f>
        <v/>
      </c>
      <c r="L137" s="211" t="str">
        <f>IFERROR(VLOOKUP(A137,Apuracão!A:A,1,0),"NÃO CONSTA NA APURAÇÃO")</f>
        <v>958</v>
      </c>
      <c r="M137" s="211" t="str">
        <f>IFERROR(VLOOKUP(A137,GRUPOS!C:C,1,0),"SEM GRUPO")</f>
        <v>958</v>
      </c>
      <c r="N137" s="212" t="str">
        <f t="shared" si="7"/>
        <v>OK</v>
      </c>
      <c r="AE137" s="32"/>
    </row>
    <row r="138" spans="1:31" ht="14.4">
      <c r="A138" s="23" t="s">
        <v>866</v>
      </c>
      <c r="B138" s="24" t="str">
        <f>IF(A138&gt;0,VLOOKUP(A138,'BASE FEDERAÇÃO'!$B:$M,2,FALSE),"")</f>
        <v>MORI</v>
      </c>
      <c r="C138" s="24" t="str">
        <f>IF(A138&gt;0,VLOOKUP(A138,'BASE FEDERAÇÃO'!$B:$M,3,FALSE),"")</f>
        <v>SADAO</v>
      </c>
      <c r="D138" s="25" t="str">
        <f>IF(A138&gt;0,VLOOKUP(A138,'BASE FEDERAÇÃO'!$B:$M,4,FALSE),"")</f>
        <v>M</v>
      </c>
      <c r="E138" s="25" t="str">
        <f>IF(A138&gt;0,VLOOKUP(A138,'BASE FEDERAÇÃO'!$B:$M,5,FALSE),"")</f>
        <v>01. PIE</v>
      </c>
      <c r="F138" s="24" t="str">
        <f>IFERROR(VLOOKUP(E138,Base!$G:$H,2,0),"")</f>
        <v>PIEDADE</v>
      </c>
      <c r="G138" s="26">
        <f>IF(A138&gt;0,VLOOKUP(A138,'BASE FEDERAÇÃO'!$B:$M,6,FALSE),"")</f>
        <v>19729</v>
      </c>
      <c r="H138" s="25">
        <f>IF(A138&gt;0,VLOOKUP(A138,'BASE FEDERAÇÃO'!$B:$M,7,FALSE),"")</f>
        <v>8</v>
      </c>
      <c r="I138" s="25" t="str">
        <f>IF(A138&gt;0,VLOOKUP(A138,'BASE FEDERAÇÃO'!$B:$M,8,FALSE),"")</f>
        <v>B</v>
      </c>
      <c r="J138" s="27" t="str">
        <f>IF(A138="","",VLOOKUP($A138,'BASE FEDERAÇÃO'!$B:$M,9,0))</f>
        <v>NSR</v>
      </c>
      <c r="K138" s="27" t="str">
        <f>IF(B138="","",VLOOKUP($A138,'BASE FEDERAÇÃO'!$B:$M,10,0))</f>
        <v>X</v>
      </c>
      <c r="L138" s="211" t="str">
        <f>IFERROR(VLOOKUP(A138,Apuracão!A:A,1,0),"NÃO CONSTA NA APURAÇÃO")</f>
        <v>976</v>
      </c>
      <c r="M138" s="211" t="str">
        <f>IFERROR(VLOOKUP(A138,GRUPOS!C:C,1,0),"SEM GRUPO")</f>
        <v>976</v>
      </c>
      <c r="N138" s="212" t="str">
        <f t="shared" si="7"/>
        <v>OK</v>
      </c>
      <c r="AE138" s="32"/>
    </row>
    <row r="139" spans="1:31" ht="14.4">
      <c r="A139" s="23" t="s">
        <v>264</v>
      </c>
      <c r="B139" s="24" t="str">
        <f>IF(A139&gt;0,VLOOKUP(A139,'BASE FEDERAÇÃO'!$B:$M,2,FALSE),"")</f>
        <v>KANAI</v>
      </c>
      <c r="C139" s="24" t="str">
        <f>IF(A139&gt;0,VLOOKUP(A139,'BASE FEDERAÇÃO'!$B:$M,3,FALSE),"")</f>
        <v>MICHIO</v>
      </c>
      <c r="D139" s="25" t="str">
        <f>IF(A139&gt;0,VLOOKUP(A139,'BASE FEDERAÇÃO'!$B:$M,4,FALSE),"")</f>
        <v>M</v>
      </c>
      <c r="E139" s="25" t="str">
        <f>IF(A139&gt;0,VLOOKUP(A139,'BASE FEDERAÇÃO'!$B:$M,5,FALSE),"")</f>
        <v>01. PIE</v>
      </c>
      <c r="F139" s="24" t="str">
        <f>IFERROR(VLOOKUP(E139,Base!$G:$H,2,0),"")</f>
        <v>PIEDADE</v>
      </c>
      <c r="G139" s="26">
        <f>IF(A139&gt;0,VLOOKUP(A139,'BASE FEDERAÇÃO'!$B:$M,6,FALSE),"")</f>
        <v>19641</v>
      </c>
      <c r="H139" s="25">
        <f>IF(A139&gt;0,VLOOKUP(A139,'BASE FEDERAÇÃO'!$B:$M,7,FALSE),"")</f>
        <v>1</v>
      </c>
      <c r="I139" s="25" t="str">
        <f>IF(A139&gt;0,VLOOKUP(A139,'BASE FEDERAÇÃO'!$B:$M,8,FALSE),"")</f>
        <v>EX</v>
      </c>
      <c r="J139" s="27" t="str">
        <f>IF(A139="","",VLOOKUP($A139,'BASE FEDERAÇÃO'!$B:$M,9,0))</f>
        <v>NSR</v>
      </c>
      <c r="K139" s="27" t="str">
        <f>IF(B139="","",VLOOKUP($A139,'BASE FEDERAÇÃO'!$B:$M,10,0))</f>
        <v>X</v>
      </c>
      <c r="L139" s="211" t="str">
        <f>IFERROR(VLOOKUP(A139,Apuracão!A:A,1,0),"NÃO CONSTA NA APURAÇÃO")</f>
        <v>991</v>
      </c>
      <c r="M139" s="211" t="str">
        <f>IFERROR(VLOOKUP(A139,GRUPOS!C:C,1,0),"SEM GRUPO")</f>
        <v>991</v>
      </c>
      <c r="N139" s="212" t="str">
        <f t="shared" si="7"/>
        <v>OK</v>
      </c>
      <c r="AE139" s="32"/>
    </row>
    <row r="140" spans="1:31" ht="14.4">
      <c r="A140" s="23"/>
      <c r="B140" s="24" t="str">
        <f>IF(A140&gt;0,VLOOKUP(A140,'BASE FEDERAÇÃO'!$B:$M,2,FALSE),"")</f>
        <v/>
      </c>
      <c r="C140" s="24" t="str">
        <f>IF(A140&gt;0,VLOOKUP(A140,'BASE FEDERAÇÃO'!$B:$M,3,FALSE),"")</f>
        <v/>
      </c>
      <c r="D140" s="25" t="str">
        <f>IF(A140&gt;0,VLOOKUP(A140,'BASE FEDERAÇÃO'!$B:$M,4,FALSE),"")</f>
        <v/>
      </c>
      <c r="E140" s="25" t="str">
        <f>IF(A140&gt;0,VLOOKUP(A140,'BASE FEDERAÇÃO'!$B:$M,5,FALSE),"")</f>
        <v/>
      </c>
      <c r="F140" s="24" t="str">
        <f>IFERROR(VLOOKUP(E140,Base!$G:$H,2,0),"")</f>
        <v/>
      </c>
      <c r="G140" s="26" t="str">
        <f>IF(A140&gt;0,VLOOKUP(A140,'BASE FEDERAÇÃO'!$B:$M,6,FALSE),"")</f>
        <v/>
      </c>
      <c r="H140" s="25" t="str">
        <f>IF(A140&gt;0,VLOOKUP(A140,'BASE FEDERAÇÃO'!$B:$M,7,FALSE),"")</f>
        <v/>
      </c>
      <c r="I140" s="25" t="str">
        <f>IF(A140&gt;0,VLOOKUP(A140,'BASE FEDERAÇÃO'!$B:$M,8,FALSE),"")</f>
        <v/>
      </c>
      <c r="J140" s="27" t="str">
        <f>IF(A140="","",VLOOKUP($A140,'BASE FEDERAÇÃO'!$B:$M,9,0))</f>
        <v/>
      </c>
      <c r="K140" s="27" t="str">
        <f>IF(B140="","",VLOOKUP($A140,'BASE FEDERAÇÃO'!$B:$M,10,0))</f>
        <v/>
      </c>
      <c r="L140" s="211" t="str">
        <f>IFERROR(VLOOKUP(A140,Apuracão!A:A,1,0),"NÃO CONSTA NA APURAÇÃO")</f>
        <v>NÃO CONSTA NA APURAÇÃO</v>
      </c>
      <c r="M140" s="211" t="str">
        <f>IFERROR(VLOOKUP(A140,GRUPOS!C:C,1,0),"SEM GRUPO")</f>
        <v>SEM GRUPO</v>
      </c>
      <c r="N140" s="212" t="str">
        <f t="shared" si="7"/>
        <v>OK</v>
      </c>
      <c r="AE140" s="32"/>
    </row>
    <row r="141" spans="1:31" ht="14.4">
      <c r="A141" s="23"/>
      <c r="B141" s="24" t="str">
        <f>IF(A141&gt;0,VLOOKUP(A141,'BASE FEDERAÇÃO'!$B:$M,2,FALSE),"")</f>
        <v/>
      </c>
      <c r="C141" s="24" t="str">
        <f>IF(A141&gt;0,VLOOKUP(A141,'BASE FEDERAÇÃO'!$B:$M,3,FALSE),"")</f>
        <v/>
      </c>
      <c r="D141" s="25" t="str">
        <f>IF(A141&gt;0,VLOOKUP(A141,'BASE FEDERAÇÃO'!$B:$M,4,FALSE),"")</f>
        <v/>
      </c>
      <c r="E141" s="25" t="str">
        <f>IF(A141&gt;0,VLOOKUP(A141,'BASE FEDERAÇÃO'!$B:$M,5,FALSE),"")</f>
        <v/>
      </c>
      <c r="F141" s="24" t="str">
        <f>IFERROR(VLOOKUP(E141,Base!$G:$H,2,0),"")</f>
        <v/>
      </c>
      <c r="G141" s="26" t="str">
        <f>IF(A141&gt;0,VLOOKUP(A141,'BASE FEDERAÇÃO'!$B:$M,6,FALSE),"")</f>
        <v/>
      </c>
      <c r="H141" s="25" t="str">
        <f>IF(A141&gt;0,VLOOKUP(A141,'BASE FEDERAÇÃO'!$B:$M,7,FALSE),"")</f>
        <v/>
      </c>
      <c r="I141" s="25" t="str">
        <f>IF(A141&gt;0,VLOOKUP(A141,'BASE FEDERAÇÃO'!$B:$M,8,FALSE),"")</f>
        <v/>
      </c>
      <c r="J141" s="27" t="str">
        <f>IF(A141="","",VLOOKUP($A141,'BASE FEDERAÇÃO'!$B:$M,9,0))</f>
        <v/>
      </c>
      <c r="K141" s="27" t="str">
        <f>IF(B141="","",VLOOKUP($A141,'BASE FEDERAÇÃO'!$B:$M,10,0))</f>
        <v/>
      </c>
      <c r="L141" s="211" t="str">
        <f>IFERROR(VLOOKUP(A141,Apuracão!A:A,1,0),"NÃO CONSTA NA APURAÇÃO")</f>
        <v>NÃO CONSTA NA APURAÇÃO</v>
      </c>
      <c r="M141" s="211" t="str">
        <f>IFERROR(VLOOKUP(A141,GRUPOS!C:C,1,0),"SEM GRUPO")</f>
        <v>SEM GRUPO</v>
      </c>
      <c r="N141" s="212" t="str">
        <f t="shared" si="7"/>
        <v>OK</v>
      </c>
      <c r="AE141" s="32"/>
    </row>
    <row r="142" spans="1:31" ht="14.4">
      <c r="A142" s="23"/>
      <c r="B142" s="24" t="str">
        <f>IF(A142&gt;0,VLOOKUP(A142,'BASE FEDERAÇÃO'!$B:$M,2,FALSE),"")</f>
        <v/>
      </c>
      <c r="C142" s="24" t="str">
        <f>IF(A142&gt;0,VLOOKUP(A142,'BASE FEDERAÇÃO'!$B:$M,3,FALSE),"")</f>
        <v/>
      </c>
      <c r="D142" s="25" t="str">
        <f>IF(A142&gt;0,VLOOKUP(A142,'BASE FEDERAÇÃO'!$B:$M,4,FALSE),"")</f>
        <v/>
      </c>
      <c r="E142" s="25" t="str">
        <f>IF(A142&gt;0,VLOOKUP(A142,'BASE FEDERAÇÃO'!$B:$M,5,FALSE),"")</f>
        <v/>
      </c>
      <c r="F142" s="24" t="str">
        <f>IFERROR(VLOOKUP(E142,Base!$G:$H,2,0),"")</f>
        <v/>
      </c>
      <c r="G142" s="26" t="str">
        <f>IF(A142&gt;0,VLOOKUP(A142,'BASE FEDERAÇÃO'!$B:$M,6,FALSE),"")</f>
        <v/>
      </c>
      <c r="H142" s="25" t="str">
        <f>IF(A142&gt;0,VLOOKUP(A142,'BASE FEDERAÇÃO'!$B:$M,7,FALSE),"")</f>
        <v/>
      </c>
      <c r="I142" s="25" t="str">
        <f>IF(A142&gt;0,VLOOKUP(A142,'BASE FEDERAÇÃO'!$B:$M,8,FALSE),"")</f>
        <v/>
      </c>
      <c r="J142" s="27" t="str">
        <f>IF(A142="","",VLOOKUP($A142,'BASE FEDERAÇÃO'!$B:$M,9,0))</f>
        <v/>
      </c>
      <c r="K142" s="27" t="str">
        <f>IF(B142="","",VLOOKUP($A142,'BASE FEDERAÇÃO'!$B:$M,10,0))</f>
        <v/>
      </c>
      <c r="L142" s="211" t="str">
        <f>IFERROR(VLOOKUP(A142,Apuracão!A:A,1,0),"NÃO CONSTA NA APURAÇÃO")</f>
        <v>NÃO CONSTA NA APURAÇÃO</v>
      </c>
      <c r="M142" s="211" t="str">
        <f>IFERROR(VLOOKUP(A142,GRUPOS!C:C,1,0),"SEM GRUPO")</f>
        <v>SEM GRUPO</v>
      </c>
      <c r="N142" s="212" t="str">
        <f t="shared" si="7"/>
        <v>OK</v>
      </c>
      <c r="AE142" s="32"/>
    </row>
    <row r="143" spans="1:31" ht="14.4">
      <c r="A143" s="23" t="s">
        <v>767</v>
      </c>
      <c r="B143" s="24" t="str">
        <f>IF(A143&gt;0,VLOOKUP(A143,'BASE FEDERAÇÃO'!$B:$M,2,FALSE),"")</f>
        <v>SUZUKI KANOMATA</v>
      </c>
      <c r="C143" s="24" t="str">
        <f>IF(A143&gt;0,VLOOKUP(A143,'BASE FEDERAÇÃO'!$B:$M,3,FALSE),"")</f>
        <v>ELENA TIKA</v>
      </c>
      <c r="D143" s="25" t="str">
        <f>IF(A143&gt;0,VLOOKUP(A143,'BASE FEDERAÇÃO'!$B:$M,4,FALSE),"")</f>
        <v>F</v>
      </c>
      <c r="E143" s="25" t="str">
        <f>IF(A143&gt;0,VLOOKUP(A143,'BASE FEDERAÇÃO'!$B:$M,5,FALSE),"")</f>
        <v>15. BIR</v>
      </c>
      <c r="F143" s="24" t="str">
        <f>IFERROR(VLOOKUP(E143,Base!$G:$H,2,0),"")</f>
        <v>BIRITIBA MIRIM</v>
      </c>
      <c r="G143" s="26">
        <f>IF(A143&gt;0,VLOOKUP(A143,'BASE FEDERAÇÃO'!$B:$M,6,FALSE),"")</f>
        <v>25014</v>
      </c>
      <c r="H143" s="25">
        <f>IF(A143&gt;0,VLOOKUP(A143,'BASE FEDERAÇÃO'!$B:$M,7,FALSE),"")</f>
        <v>4</v>
      </c>
      <c r="I143" s="25" t="str">
        <f>IF(A143&gt;0,VLOOKUP(A143,'BASE FEDERAÇÃO'!$B:$M,8,FALSE),"")</f>
        <v>A</v>
      </c>
      <c r="J143" s="27" t="str">
        <f>IF(A143="","",VLOOKUP($A143,'BASE FEDERAÇÃO'!$B:$M,9,0))</f>
        <v>NSR</v>
      </c>
      <c r="K143" s="27" t="str">
        <f>IF(B143="","",VLOOKUP($A143,'BASE FEDERAÇÃO'!$B:$M,10,0))</f>
        <v>X</v>
      </c>
      <c r="L143" s="211" t="str">
        <f>IFERROR(VLOOKUP(A143,Apuracão!A:A,1,0),"NÃO CONSTA NA APURAÇÃO")</f>
        <v>805</v>
      </c>
      <c r="M143" s="211" t="str">
        <f>IFERROR(VLOOKUP(A143,GRUPOS!C:C,1,0),"SEM GRUPO")</f>
        <v>805</v>
      </c>
      <c r="N143" s="212" t="str">
        <f t="shared" si="7"/>
        <v>OK</v>
      </c>
      <c r="AE143" s="32"/>
    </row>
    <row r="144" spans="1:31" ht="14.4">
      <c r="A144" s="23" t="s">
        <v>406</v>
      </c>
      <c r="B144" s="24" t="str">
        <f>IF(A144&gt;0,VLOOKUP(A144,'BASE FEDERAÇÃO'!$B:$M,2,FALSE),"")</f>
        <v>KANOMATA</v>
      </c>
      <c r="C144" s="24" t="str">
        <f>IF(A144&gt;0,VLOOKUP(A144,'BASE FEDERAÇÃO'!$B:$M,3,FALSE),"")</f>
        <v>KOKI</v>
      </c>
      <c r="D144" s="25" t="str">
        <f>IF(A144&gt;0,VLOOKUP(A144,'BASE FEDERAÇÃO'!$B:$M,4,FALSE),"")</f>
        <v>M</v>
      </c>
      <c r="E144" s="25" t="str">
        <f>IF(A144&gt;0,VLOOKUP(A144,'BASE FEDERAÇÃO'!$B:$M,5,FALSE),"")</f>
        <v>15. BIR</v>
      </c>
      <c r="F144" s="24" t="str">
        <f>IFERROR(VLOOKUP(E144,Base!$G:$H,2,0),"")</f>
        <v>BIRITIBA MIRIM</v>
      </c>
      <c r="G144" s="26">
        <f>IF(A144&gt;0,VLOOKUP(A144,'BASE FEDERAÇÃO'!$B:$M,6,FALSE),"")</f>
        <v>24950</v>
      </c>
      <c r="H144" s="25">
        <f>IF(A144&gt;0,VLOOKUP(A144,'BASE FEDERAÇÃO'!$B:$M,7,FALSE),"")</f>
        <v>0</v>
      </c>
      <c r="I144" s="25" t="str">
        <f>IF(A144&gt;0,VLOOKUP(A144,'BASE FEDERAÇÃO'!$B:$M,8,FALSE),"")</f>
        <v>EX</v>
      </c>
      <c r="J144" s="27" t="str">
        <f>IF(A144="","",VLOOKUP($A144,'BASE FEDERAÇÃO'!$B:$M,9,0))</f>
        <v>NSR</v>
      </c>
      <c r="K144" s="27" t="str">
        <f>IF(B144="","",VLOOKUP($A144,'BASE FEDERAÇÃO'!$B:$M,10,0))</f>
        <v/>
      </c>
      <c r="L144" s="211" t="str">
        <f>IFERROR(VLOOKUP(A144,Apuracão!A:A,1,0),"NÃO CONSTA NA APURAÇÃO")</f>
        <v>847</v>
      </c>
      <c r="M144" s="211" t="str">
        <f>IFERROR(VLOOKUP(A144,GRUPOS!C:C,1,0),"SEM GRUPO")</f>
        <v>847</v>
      </c>
      <c r="N144" s="212" t="str">
        <f t="shared" si="7"/>
        <v>OK</v>
      </c>
      <c r="AE144" s="32"/>
    </row>
    <row r="145" spans="1:31" ht="14.4">
      <c r="A145" s="23" t="s">
        <v>400</v>
      </c>
      <c r="B145" s="24" t="str">
        <f>IF(A145&gt;0,VLOOKUP(A145,'BASE FEDERAÇÃO'!$B:$M,2,FALSE),"")</f>
        <v>GUNJI</v>
      </c>
      <c r="C145" s="24" t="str">
        <f>IF(A145&gt;0,VLOOKUP(A145,'BASE FEDERAÇÃO'!$B:$M,3,FALSE),"")</f>
        <v>YOSHIE</v>
      </c>
      <c r="D145" s="25" t="str">
        <f>IF(A145&gt;0,VLOOKUP(A145,'BASE FEDERAÇÃO'!$B:$M,4,FALSE),"")</f>
        <v>F</v>
      </c>
      <c r="E145" s="25" t="str">
        <f>IF(A145&gt;0,VLOOKUP(A145,'BASE FEDERAÇÃO'!$B:$M,5,FALSE),"")</f>
        <v>15. BIR</v>
      </c>
      <c r="F145" s="24" t="str">
        <f>IFERROR(VLOOKUP(E145,Base!$G:$H,2,0),"")</f>
        <v>BIRITIBA MIRIM</v>
      </c>
      <c r="G145" s="26">
        <f>IF(A145&gt;0,VLOOKUP(A145,'BASE FEDERAÇÃO'!$B:$M,6,FALSE),"")</f>
        <v>18222</v>
      </c>
      <c r="H145" s="25">
        <f>IF(A145&gt;0,VLOOKUP(A145,'BASE FEDERAÇÃO'!$B:$M,7,FALSE),"")</f>
        <v>9</v>
      </c>
      <c r="I145" s="25" t="str">
        <f>IF(A145&gt;0,VLOOKUP(A145,'BASE FEDERAÇÃO'!$B:$M,8,FALSE),"")</f>
        <v>B</v>
      </c>
      <c r="J145" s="27" t="str">
        <f>IF(A145="","",VLOOKUP($A145,'BASE FEDERAÇÃO'!$B:$M,9,0))</f>
        <v>SR</v>
      </c>
      <c r="K145" s="27" t="str">
        <f>IF(B145="","",VLOOKUP($A145,'BASE FEDERAÇÃO'!$B:$M,10,0))</f>
        <v/>
      </c>
      <c r="L145" s="211" t="str">
        <f>IFERROR(VLOOKUP(A145,Apuracão!A:A,1,0),"NÃO CONSTA NA APURAÇÃO")</f>
        <v>794</v>
      </c>
      <c r="M145" s="211" t="str">
        <f>IFERROR(VLOOKUP(A145,GRUPOS!C:C,1,0),"SEM GRUPO")</f>
        <v>794</v>
      </c>
      <c r="N145" s="212" t="str">
        <f t="shared" si="7"/>
        <v>OK</v>
      </c>
      <c r="AE145" s="32"/>
    </row>
    <row r="146" spans="1:31" ht="14.4">
      <c r="A146" s="23" t="s">
        <v>399</v>
      </c>
      <c r="B146" s="24" t="str">
        <f>IF(A146&gt;0,VLOOKUP(A146,'BASE FEDERAÇÃO'!$B:$M,2,FALSE),"")</f>
        <v>MINAMI</v>
      </c>
      <c r="C146" s="24" t="str">
        <f>IF(A146&gt;0,VLOOKUP(A146,'BASE FEDERAÇÃO'!$B:$M,3,FALSE),"")</f>
        <v>TEREZA</v>
      </c>
      <c r="D146" s="25" t="str">
        <f>IF(A146&gt;0,VLOOKUP(A146,'BASE FEDERAÇÃO'!$B:$M,4,FALSE),"")</f>
        <v>F</v>
      </c>
      <c r="E146" s="25" t="str">
        <f>IF(A146&gt;0,VLOOKUP(A146,'BASE FEDERAÇÃO'!$B:$M,5,FALSE),"")</f>
        <v>15. BIR</v>
      </c>
      <c r="F146" s="24" t="str">
        <f>IFERROR(VLOOKUP(E146,Base!$G:$H,2,0),"")</f>
        <v>BIRITIBA MIRIM</v>
      </c>
      <c r="G146" s="26">
        <f>IF(A146&gt;0,VLOOKUP(A146,'BASE FEDERAÇÃO'!$B:$M,6,FALSE),"")</f>
        <v>18584</v>
      </c>
      <c r="H146" s="25">
        <f>IF(A146&gt;0,VLOOKUP(A146,'BASE FEDERAÇÃO'!$B:$M,7,FALSE),"")</f>
        <v>7</v>
      </c>
      <c r="I146" s="25" t="str">
        <f>IF(A146&gt;0,VLOOKUP(A146,'BASE FEDERAÇÃO'!$B:$M,8,FALSE),"")</f>
        <v>B</v>
      </c>
      <c r="J146" s="27" t="str">
        <f>IF(A146="","",VLOOKUP($A146,'BASE FEDERAÇÃO'!$B:$M,9,0))</f>
        <v>SR</v>
      </c>
      <c r="K146" s="27" t="str">
        <f>IF(B146="","",VLOOKUP($A146,'BASE FEDERAÇÃO'!$B:$M,10,0))</f>
        <v/>
      </c>
      <c r="L146" s="211" t="str">
        <f>IFERROR(VLOOKUP(A146,Apuracão!A:A,1,0),"NÃO CONSTA NA APURAÇÃO")</f>
        <v>793</v>
      </c>
      <c r="M146" s="211" t="str">
        <f>IFERROR(VLOOKUP(A146,GRUPOS!C:C,1,0),"SEM GRUPO")</f>
        <v>793</v>
      </c>
      <c r="N146" s="212" t="str">
        <f t="shared" si="7"/>
        <v>OK</v>
      </c>
      <c r="AE146" s="32"/>
    </row>
    <row r="147" spans="1:31" ht="14.4">
      <c r="A147" s="23" t="s">
        <v>394</v>
      </c>
      <c r="B147" s="24" t="str">
        <f>IF(A147&gt;0,VLOOKUP(A147,'BASE FEDERAÇÃO'!$B:$M,2,FALSE),"")</f>
        <v>MINAMI</v>
      </c>
      <c r="C147" s="24" t="str">
        <f>IF(A147&gt;0,VLOOKUP(A147,'BASE FEDERAÇÃO'!$B:$M,3,FALSE),"")</f>
        <v>TADAHIRO</v>
      </c>
      <c r="D147" s="25" t="str">
        <f>IF(A147&gt;0,VLOOKUP(A147,'BASE FEDERAÇÃO'!$B:$M,4,FALSE),"")</f>
        <v>M</v>
      </c>
      <c r="E147" s="25" t="str">
        <f>IF(A147&gt;0,VLOOKUP(A147,'BASE FEDERAÇÃO'!$B:$M,5,FALSE),"")</f>
        <v>15. BIR</v>
      </c>
      <c r="F147" s="24" t="str">
        <f>IFERROR(VLOOKUP(E147,Base!$G:$H,2,0),"")</f>
        <v>BIRITIBA MIRIM</v>
      </c>
      <c r="G147" s="26">
        <f>IF(A147&gt;0,VLOOKUP(A147,'BASE FEDERAÇÃO'!$B:$M,6,FALSE),"")</f>
        <v>19440</v>
      </c>
      <c r="H147" s="25">
        <f>IF(A147&gt;0,VLOOKUP(A147,'BASE FEDERAÇÃO'!$B:$M,7,FALSE),"")</f>
        <v>7</v>
      </c>
      <c r="I147" s="25" t="str">
        <f>IF(A147&gt;0,VLOOKUP(A147,'BASE FEDERAÇÃO'!$B:$M,8,FALSE),"")</f>
        <v>B</v>
      </c>
      <c r="J147" s="27" t="str">
        <f>IF(A147="","",VLOOKUP($A147,'BASE FEDERAÇÃO'!$B:$M,9,0))</f>
        <v>NSR</v>
      </c>
      <c r="K147" s="27" t="str">
        <f>IF(B147="","",VLOOKUP($A147,'BASE FEDERAÇÃO'!$B:$M,10,0))</f>
        <v>X</v>
      </c>
      <c r="L147" s="211" t="str">
        <f>IFERROR(VLOOKUP(A147,Apuracão!A:A,1,0),"NÃO CONSTA NA APURAÇÃO")</f>
        <v>784</v>
      </c>
      <c r="M147" s="211" t="str">
        <f>IFERROR(VLOOKUP(A147,GRUPOS!C:C,1,0),"SEM GRUPO")</f>
        <v>784</v>
      </c>
      <c r="N147" s="212" t="str">
        <f t="shared" si="7"/>
        <v>OK</v>
      </c>
      <c r="AE147" s="32"/>
    </row>
    <row r="148" spans="1:31" ht="14.4">
      <c r="A148" s="23" t="s">
        <v>764</v>
      </c>
      <c r="B148" s="24" t="str">
        <f>IF(A148&gt;0,VLOOKUP(A148,'BASE FEDERAÇÃO'!$B:$M,2,FALSE),"")</f>
        <v>KOMOTO SATAKE</v>
      </c>
      <c r="C148" s="24" t="str">
        <f>IF(A148&gt;0,VLOOKUP(A148,'BASE FEDERAÇÃO'!$B:$M,3,FALSE),"")</f>
        <v>TOSHIE</v>
      </c>
      <c r="D148" s="25" t="str">
        <f>IF(A148&gt;0,VLOOKUP(A148,'BASE FEDERAÇÃO'!$B:$M,4,FALSE),"")</f>
        <v>F</v>
      </c>
      <c r="E148" s="25" t="str">
        <f>IF(A148&gt;0,VLOOKUP(A148,'BASE FEDERAÇÃO'!$B:$M,5,FALSE),"")</f>
        <v>15. BIR</v>
      </c>
      <c r="F148" s="24" t="str">
        <f>IFERROR(VLOOKUP(E148,Base!$G:$H,2,0),"")</f>
        <v>BIRITIBA MIRIM</v>
      </c>
      <c r="G148" s="26">
        <f>IF(A148&gt;0,VLOOKUP(A148,'BASE FEDERAÇÃO'!$B:$M,6,FALSE),"")</f>
        <v>21677</v>
      </c>
      <c r="H148" s="25">
        <f>IF(A148&gt;0,VLOOKUP(A148,'BASE FEDERAÇÃO'!$B:$M,7,FALSE),"")</f>
        <v>8</v>
      </c>
      <c r="I148" s="25" t="str">
        <f>IF(A148&gt;0,VLOOKUP(A148,'BASE FEDERAÇÃO'!$B:$M,8,FALSE),"")</f>
        <v>B</v>
      </c>
      <c r="J148" s="27" t="str">
        <f>IF(A148="","",VLOOKUP($A148,'BASE FEDERAÇÃO'!$B:$M,9,0))</f>
        <v>NSR</v>
      </c>
      <c r="K148" s="27" t="str">
        <f>IF(B148="","",VLOOKUP($A148,'BASE FEDERAÇÃO'!$B:$M,10,0))</f>
        <v>X</v>
      </c>
      <c r="L148" s="211" t="str">
        <f>IFERROR(VLOOKUP(A148,Apuracão!A:A,1,0),"NÃO CONSTA NA APURAÇÃO")</f>
        <v>801</v>
      </c>
      <c r="M148" s="211" t="str">
        <f>IFERROR(VLOOKUP(A148,GRUPOS!C:C,1,0),"SEM GRUPO")</f>
        <v>801</v>
      </c>
      <c r="N148" s="212" t="str">
        <f t="shared" si="7"/>
        <v>OK</v>
      </c>
      <c r="AE148" s="32"/>
    </row>
    <row r="149" spans="1:31" ht="14.4">
      <c r="A149" s="23" t="s">
        <v>827</v>
      </c>
      <c r="B149" s="24" t="str">
        <f>IF(A149&gt;0,VLOOKUP(A149,'BASE FEDERAÇÃO'!$B:$M,2,FALSE),"")</f>
        <v>SATAKE</v>
      </c>
      <c r="C149" s="24" t="str">
        <f>IF(A149&gt;0,VLOOKUP(A149,'BASE FEDERAÇÃO'!$B:$M,3,FALSE),"")</f>
        <v>MARIO KANEYUKI</v>
      </c>
      <c r="D149" s="25" t="str">
        <f>IF(A149&gt;0,VLOOKUP(A149,'BASE FEDERAÇÃO'!$B:$M,4,FALSE),"")</f>
        <v>M</v>
      </c>
      <c r="E149" s="25" t="str">
        <f>IF(A149&gt;0,VLOOKUP(A149,'BASE FEDERAÇÃO'!$B:$M,5,FALSE),"")</f>
        <v>15. BIR</v>
      </c>
      <c r="F149" s="24" t="str">
        <f>IFERROR(VLOOKUP(E149,Base!$G:$H,2,0),"")</f>
        <v>BIRITIBA MIRIM</v>
      </c>
      <c r="G149" s="26">
        <f>IF(A149&gt;0,VLOOKUP(A149,'BASE FEDERAÇÃO'!$B:$M,6,FALSE),"")</f>
        <v>21302</v>
      </c>
      <c r="H149" s="25">
        <f>IF(A149&gt;0,VLOOKUP(A149,'BASE FEDERAÇÃO'!$B:$M,7,FALSE),"")</f>
        <v>7</v>
      </c>
      <c r="I149" s="25" t="str">
        <f>IF(A149&gt;0,VLOOKUP(A149,'BASE FEDERAÇÃO'!$B:$M,8,FALSE),"")</f>
        <v>B</v>
      </c>
      <c r="J149" s="27" t="str">
        <f>IF(A149="","",VLOOKUP($A149,'BASE FEDERAÇÃO'!$B:$M,9,0))</f>
        <v>NSR</v>
      </c>
      <c r="K149" s="27" t="str">
        <f>IF(B149="","",VLOOKUP($A149,'BASE FEDERAÇÃO'!$B:$M,10,0))</f>
        <v>X</v>
      </c>
      <c r="L149" s="211" t="str">
        <f>IFERROR(VLOOKUP(A149,Apuracão!A:A,1,0),"NÃO CONSTA NA APURAÇÃO")</f>
        <v>811</v>
      </c>
      <c r="M149" s="211" t="str">
        <f>IFERROR(VLOOKUP(A149,GRUPOS!C:C,1,0),"SEM GRUPO")</f>
        <v>811</v>
      </c>
      <c r="N149" s="212" t="str">
        <f t="shared" si="7"/>
        <v>OK</v>
      </c>
      <c r="AE149" s="32"/>
    </row>
    <row r="150" spans="1:31" ht="14.4">
      <c r="A150" s="23" t="s">
        <v>408</v>
      </c>
      <c r="B150" s="24" t="str">
        <f>IF(A150&gt;0,VLOOKUP(A150,'BASE FEDERAÇÃO'!$B:$M,2,FALSE),"")</f>
        <v>MORI</v>
      </c>
      <c r="C150" s="24" t="str">
        <f>IF(A150&gt;0,VLOOKUP(A150,'BASE FEDERAÇÃO'!$B:$M,3,FALSE),"")</f>
        <v>TORAO</v>
      </c>
      <c r="D150" s="25" t="str">
        <f>IF(A150&gt;0,VLOOKUP(A150,'BASE FEDERAÇÃO'!$B:$M,4,FALSE),"")</f>
        <v>M</v>
      </c>
      <c r="E150" s="25" t="str">
        <f>IF(A150&gt;0,VLOOKUP(A150,'BASE FEDERAÇÃO'!$B:$M,5,FALSE),"")</f>
        <v>15. BIR</v>
      </c>
      <c r="F150" s="24" t="str">
        <f>IFERROR(VLOOKUP(E150,Base!$G:$H,2,0),"")</f>
        <v>BIRITIBA MIRIM</v>
      </c>
      <c r="G150" s="26">
        <f>IF(A150&gt;0,VLOOKUP(A150,'BASE FEDERAÇÃO'!$B:$M,6,FALSE),"")</f>
        <v>22977</v>
      </c>
      <c r="H150" s="25">
        <f>IF(A150&gt;0,VLOOKUP(A150,'BASE FEDERAÇÃO'!$B:$M,7,FALSE),"")</f>
        <v>2</v>
      </c>
      <c r="I150" s="25" t="str">
        <f>IF(A150&gt;0,VLOOKUP(A150,'BASE FEDERAÇÃO'!$B:$M,8,FALSE),"")</f>
        <v>EX</v>
      </c>
      <c r="J150" s="27" t="str">
        <f>IF(A150="","",VLOOKUP($A150,'BASE FEDERAÇÃO'!$B:$M,9,0))</f>
        <v>NSR</v>
      </c>
      <c r="K150" s="27" t="str">
        <f>IF(B150="","",VLOOKUP($A150,'BASE FEDERAÇÃO'!$B:$M,10,0))</f>
        <v/>
      </c>
      <c r="L150" s="211" t="str">
        <f>IFERROR(VLOOKUP(A150,Apuracão!A:A,1,0),"NÃO CONSTA NA APURAÇÃO")</f>
        <v>860</v>
      </c>
      <c r="M150" s="211" t="str">
        <f>IFERROR(VLOOKUP(A150,GRUPOS!C:C,1,0),"SEM GRUPO")</f>
        <v>860</v>
      </c>
      <c r="N150" s="212" t="str">
        <f t="shared" si="7"/>
        <v>OK</v>
      </c>
      <c r="AE150" s="32"/>
    </row>
    <row r="151" spans="1:31" ht="14.4">
      <c r="A151" s="23" t="s">
        <v>392</v>
      </c>
      <c r="B151" s="24" t="str">
        <f>IF(A151&gt;0,VLOOKUP(A151,'BASE FEDERAÇÃO'!$B:$M,2,FALSE),"")</f>
        <v>TOMITA</v>
      </c>
      <c r="C151" s="24" t="str">
        <f>IF(A151&gt;0,VLOOKUP(A151,'BASE FEDERAÇÃO'!$B:$M,3,FALSE),"")</f>
        <v>LUIZ</v>
      </c>
      <c r="D151" s="25" t="str">
        <f>IF(A151&gt;0,VLOOKUP(A151,'BASE FEDERAÇÃO'!$B:$M,4,FALSE),"")</f>
        <v>M</v>
      </c>
      <c r="E151" s="25" t="str">
        <f>IF(A151&gt;0,VLOOKUP(A151,'BASE FEDERAÇÃO'!$B:$M,5,FALSE),"")</f>
        <v>15. BIR</v>
      </c>
      <c r="F151" s="24" t="str">
        <f>IFERROR(VLOOKUP(E151,Base!$G:$H,2,0),"")</f>
        <v>BIRITIBA MIRIM</v>
      </c>
      <c r="G151" s="26">
        <f>IF(A151&gt;0,VLOOKUP(A151,'BASE FEDERAÇÃO'!$B:$M,6,FALSE),"")</f>
        <v>17710</v>
      </c>
      <c r="H151" s="25">
        <f>IF(A151&gt;0,VLOOKUP(A151,'BASE FEDERAÇÃO'!$B:$M,7,FALSE),"")</f>
        <v>6</v>
      </c>
      <c r="I151" s="25" t="str">
        <f>IF(A151&gt;0,VLOOKUP(A151,'BASE FEDERAÇÃO'!$B:$M,8,FALSE),"")</f>
        <v>A</v>
      </c>
      <c r="J151" s="27" t="str">
        <f>IF(A151="","",VLOOKUP($A151,'BASE FEDERAÇÃO'!$B:$M,9,0))</f>
        <v>SR</v>
      </c>
      <c r="K151" s="27" t="str">
        <f>IF(B151="","",VLOOKUP($A151,'BASE FEDERAÇÃO'!$B:$M,10,0))</f>
        <v>X</v>
      </c>
      <c r="L151" s="211" t="str">
        <f>IFERROR(VLOOKUP(A151,Apuracão!A:A,1,0),"NÃO CONSTA NA APURAÇÃO")</f>
        <v>780</v>
      </c>
      <c r="M151" s="211" t="str">
        <f>IFERROR(VLOOKUP(A151,GRUPOS!C:C,1,0),"SEM GRUPO")</f>
        <v>780</v>
      </c>
      <c r="N151" s="212" t="str">
        <f t="shared" si="7"/>
        <v>OK</v>
      </c>
      <c r="AE151" s="32"/>
    </row>
    <row r="152" spans="1:31" ht="14.4">
      <c r="A152" s="23" t="s">
        <v>139</v>
      </c>
      <c r="B152" s="24" t="str">
        <f>IF(A152&gt;0,VLOOKUP(A152,'BASE FEDERAÇÃO'!$B:$M,2,FALSE),"")</f>
        <v>HIRANO</v>
      </c>
      <c r="C152" s="24" t="str">
        <f>IF(A152&gt;0,VLOOKUP(A152,'BASE FEDERAÇÃO'!$B:$M,3,FALSE),"")</f>
        <v>KAZUNORI</v>
      </c>
      <c r="D152" s="25" t="str">
        <f>IF(A152&gt;0,VLOOKUP(A152,'BASE FEDERAÇÃO'!$B:$M,4,FALSE),"")</f>
        <v>M</v>
      </c>
      <c r="E152" s="25" t="str">
        <f>IF(A152&gt;0,VLOOKUP(A152,'BASE FEDERAÇÃO'!$B:$M,5,FALSE),"")</f>
        <v>15. BIR</v>
      </c>
      <c r="F152" s="24" t="str">
        <f>IFERROR(VLOOKUP(E152,Base!$G:$H,2,0),"")</f>
        <v>BIRITIBA MIRIM</v>
      </c>
      <c r="G152" s="26">
        <f>IF(A152&gt;0,VLOOKUP(A152,'BASE FEDERAÇÃO'!$B:$M,6,FALSE),"")</f>
        <v>16804</v>
      </c>
      <c r="H152" s="25">
        <f>IF(A152&gt;0,VLOOKUP(A152,'BASE FEDERAÇÃO'!$B:$M,7,FALSE),"")</f>
        <v>8</v>
      </c>
      <c r="I152" s="25" t="str">
        <f>IF(A152&gt;0,VLOOKUP(A152,'BASE FEDERAÇÃO'!$B:$M,8,FALSE),"")</f>
        <v>B</v>
      </c>
      <c r="J152" s="27" t="str">
        <f>IF(A152="","",VLOOKUP($A152,'BASE FEDERAÇÃO'!$B:$M,9,0))</f>
        <v>SR</v>
      </c>
      <c r="K152" s="27" t="str">
        <f>IF(B152="","",VLOOKUP($A152,'BASE FEDERAÇÃO'!$B:$M,10,0))</f>
        <v>X</v>
      </c>
      <c r="L152" s="211" t="str">
        <f>IFERROR(VLOOKUP(A152,Apuracão!A:A,1,0),"NÃO CONSTA NA APURAÇÃO")</f>
        <v>749</v>
      </c>
      <c r="M152" s="211" t="str">
        <f>IFERROR(VLOOKUP(A152,GRUPOS!C:C,1,0),"SEM GRUPO")</f>
        <v>749</v>
      </c>
      <c r="N152" s="212" t="str">
        <f t="shared" si="7"/>
        <v>OK</v>
      </c>
      <c r="AE152" s="32"/>
    </row>
    <row r="153" spans="1:31" ht="14.4">
      <c r="A153" s="23" t="s">
        <v>762</v>
      </c>
      <c r="B153" s="24" t="str">
        <f>IF(A153&gt;0,VLOOKUP(A153,'BASE FEDERAÇÃO'!$B:$M,2,FALSE),"")</f>
        <v>OGATA</v>
      </c>
      <c r="C153" s="24" t="str">
        <f>IF(A153&gt;0,VLOOKUP(A153,'BASE FEDERAÇÃO'!$B:$M,3,FALSE),"")</f>
        <v>SEISHI</v>
      </c>
      <c r="D153" s="25" t="str">
        <f>IF(A153&gt;0,VLOOKUP(A153,'BASE FEDERAÇÃO'!$B:$M,4,FALSE),"")</f>
        <v>M</v>
      </c>
      <c r="E153" s="25" t="str">
        <f>IF(A153&gt;0,VLOOKUP(A153,'BASE FEDERAÇÃO'!$B:$M,5,FALSE),"")</f>
        <v>15. BIR</v>
      </c>
      <c r="F153" s="24" t="str">
        <f>IFERROR(VLOOKUP(E153,Base!$G:$H,2,0),"")</f>
        <v>BIRITIBA MIRIM</v>
      </c>
      <c r="G153" s="26">
        <f>IF(A153&gt;0,VLOOKUP(A153,'BASE FEDERAÇÃO'!$B:$M,6,FALSE),"")</f>
        <v>17605</v>
      </c>
      <c r="H153" s="25">
        <f>IF(A153&gt;0,VLOOKUP(A153,'BASE FEDERAÇÃO'!$B:$M,7,FALSE),"")</f>
        <v>9</v>
      </c>
      <c r="I153" s="25" t="str">
        <f>IF(A153&gt;0,VLOOKUP(A153,'BASE FEDERAÇÃO'!$B:$M,8,FALSE),"")</f>
        <v>B</v>
      </c>
      <c r="J153" s="27" t="str">
        <f>IF(A153="","",VLOOKUP($A153,'BASE FEDERAÇÃO'!$B:$M,9,0))</f>
        <v>SR</v>
      </c>
      <c r="K153" s="27" t="str">
        <f>IF(B153="","",VLOOKUP($A153,'BASE FEDERAÇÃO'!$B:$M,10,0))</f>
        <v/>
      </c>
      <c r="L153" s="211" t="str">
        <f>IFERROR(VLOOKUP(A153,Apuracão!A:A,1,0),"NÃO CONSTA NA APURAÇÃO")</f>
        <v>646</v>
      </c>
      <c r="M153" s="211" t="str">
        <f>IFERROR(VLOOKUP(A153,GRUPOS!C:C,1,0),"SEM GRUPO")</f>
        <v>646</v>
      </c>
      <c r="N153" s="212" t="str">
        <f t="shared" si="7"/>
        <v>OK</v>
      </c>
      <c r="AE153" s="32"/>
    </row>
    <row r="154" spans="1:31" ht="14.4">
      <c r="A154" s="23" t="s">
        <v>396</v>
      </c>
      <c r="B154" s="24" t="str">
        <f>IF(A154&gt;0,VLOOKUP(A154,'BASE FEDERAÇÃO'!$B:$M,2,FALSE),"")</f>
        <v>MORIYA</v>
      </c>
      <c r="C154" s="24" t="str">
        <f>IF(A154&gt;0,VLOOKUP(A154,'BASE FEDERAÇÃO'!$B:$M,3,FALSE),"")</f>
        <v>KAZUO</v>
      </c>
      <c r="D154" s="25" t="str">
        <f>IF(A154&gt;0,VLOOKUP(A154,'BASE FEDERAÇÃO'!$B:$M,4,FALSE),"")</f>
        <v>M</v>
      </c>
      <c r="E154" s="25" t="str">
        <f>IF(A154&gt;0,VLOOKUP(A154,'BASE FEDERAÇÃO'!$B:$M,5,FALSE),"")</f>
        <v>15. BIR</v>
      </c>
      <c r="F154" s="24" t="str">
        <f>IFERROR(VLOOKUP(E154,Base!$G:$H,2,0),"")</f>
        <v>BIRITIBA MIRIM</v>
      </c>
      <c r="G154" s="26">
        <f>IF(A154&gt;0,VLOOKUP(A154,'BASE FEDERAÇÃO'!$B:$M,6,FALSE),"")</f>
        <v>15211</v>
      </c>
      <c r="H154" s="25">
        <f>IF(A154&gt;0,VLOOKUP(A154,'BASE FEDERAÇÃO'!$B:$M,7,FALSE),"")</f>
        <v>9</v>
      </c>
      <c r="I154" s="25" t="str">
        <f>IF(A154&gt;0,VLOOKUP(A154,'BASE FEDERAÇÃO'!$B:$M,8,FALSE),"")</f>
        <v>B</v>
      </c>
      <c r="J154" s="27" t="str">
        <f>IF(A154="","",VLOOKUP($A154,'BASE FEDERAÇÃO'!$B:$M,9,0))</f>
        <v>MR</v>
      </c>
      <c r="K154" s="27" t="str">
        <f>IF(B154="","",VLOOKUP($A154,'BASE FEDERAÇÃO'!$B:$M,10,0))</f>
        <v>X</v>
      </c>
      <c r="L154" s="211" t="str">
        <f>IFERROR(VLOOKUP(A154,Apuracão!A:A,1,0),"NÃO CONSTA NA APURAÇÃO")</f>
        <v>785</v>
      </c>
      <c r="M154" s="211" t="str">
        <f>IFERROR(VLOOKUP(A154,GRUPOS!C:C,1,0),"SEM GRUPO")</f>
        <v>785</v>
      </c>
      <c r="N154" s="212" t="str">
        <f t="shared" si="7"/>
        <v>OK</v>
      </c>
      <c r="AE154" s="32"/>
    </row>
    <row r="155" spans="1:31" ht="14.4">
      <c r="A155" s="23" t="s">
        <v>761</v>
      </c>
      <c r="B155" s="24" t="str">
        <f>IF(A155&gt;0,VLOOKUP(A155,'BASE FEDERAÇÃO'!$B:$M,2,FALSE),"")</f>
        <v>GUNJI</v>
      </c>
      <c r="C155" s="24" t="str">
        <f>IF(A155&gt;0,VLOOKUP(A155,'BASE FEDERAÇÃO'!$B:$M,3,FALSE),"")</f>
        <v>TOSHIO</v>
      </c>
      <c r="D155" s="25" t="str">
        <f>IF(A155&gt;0,VLOOKUP(A155,'BASE FEDERAÇÃO'!$B:$M,4,FALSE),"")</f>
        <v>M</v>
      </c>
      <c r="E155" s="25" t="str">
        <f>IF(A155&gt;0,VLOOKUP(A155,'BASE FEDERAÇÃO'!$B:$M,5,FALSE),"")</f>
        <v>15. BIR</v>
      </c>
      <c r="F155" s="24" t="str">
        <f>IFERROR(VLOOKUP(E155,Base!$G:$H,2,0),"")</f>
        <v>BIRITIBA MIRIM</v>
      </c>
      <c r="G155" s="26">
        <f>IF(A155&gt;0,VLOOKUP(A155,'BASE FEDERAÇÃO'!$B:$M,6,FALSE),"")</f>
        <v>13888</v>
      </c>
      <c r="H155" s="25">
        <f>IF(A155&gt;0,VLOOKUP(A155,'BASE FEDERAÇÃO'!$B:$M,7,FALSE),"")</f>
        <v>9</v>
      </c>
      <c r="I155" s="25" t="str">
        <f>IF(A155&gt;0,VLOOKUP(A155,'BASE FEDERAÇÃO'!$B:$M,8,FALSE),"")</f>
        <v>B</v>
      </c>
      <c r="J155" s="27" t="str">
        <f>IF(A155="","",VLOOKUP($A155,'BASE FEDERAÇÃO'!$B:$M,9,0))</f>
        <v>MR</v>
      </c>
      <c r="K155" s="27" t="str">
        <f>IF(B155="","",VLOOKUP($A155,'BASE FEDERAÇÃO'!$B:$M,10,0))</f>
        <v/>
      </c>
      <c r="L155" s="211" t="str">
        <f>IFERROR(VLOOKUP(A155,Apuracão!A:A,1,0),"NÃO CONSTA NA APURAÇÃO")</f>
        <v>643</v>
      </c>
      <c r="M155" s="211" t="str">
        <f>IFERROR(VLOOKUP(A155,GRUPOS!C:C,1,0),"SEM GRUPO")</f>
        <v>643</v>
      </c>
      <c r="N155" s="212" t="str">
        <f t="shared" si="7"/>
        <v>OK</v>
      </c>
      <c r="AE155" s="32"/>
    </row>
    <row r="156" spans="1:31" ht="14.4">
      <c r="A156" s="23" t="s">
        <v>146</v>
      </c>
      <c r="B156" s="24" t="str">
        <f>IF(A156&gt;0,VLOOKUP(A156,'BASE FEDERAÇÃO'!$B:$M,2,FALSE),"")</f>
        <v>MUKAI</v>
      </c>
      <c r="C156" s="24" t="str">
        <f>IF(A156&gt;0,VLOOKUP(A156,'BASE FEDERAÇÃO'!$B:$M,3,FALSE),"")</f>
        <v>MASAAKI</v>
      </c>
      <c r="D156" s="25" t="str">
        <f>IF(A156&gt;0,VLOOKUP(A156,'BASE FEDERAÇÃO'!$B:$M,4,FALSE),"")</f>
        <v>M</v>
      </c>
      <c r="E156" s="25" t="str">
        <f>IF(A156&gt;0,VLOOKUP(A156,'BASE FEDERAÇÃO'!$B:$M,5,FALSE),"")</f>
        <v>15. BIR</v>
      </c>
      <c r="F156" s="24" t="str">
        <f>IFERROR(VLOOKUP(E156,Base!$G:$H,2,0),"")</f>
        <v>BIRITIBA MIRIM</v>
      </c>
      <c r="G156" s="26">
        <f>IF(A156&gt;0,VLOOKUP(A156,'BASE FEDERAÇÃO'!$B:$M,6,FALSE),"")</f>
        <v>17335</v>
      </c>
      <c r="H156" s="25">
        <f>IF(A156&gt;0,VLOOKUP(A156,'BASE FEDERAÇÃO'!$B:$M,7,FALSE),"")</f>
        <v>8</v>
      </c>
      <c r="I156" s="25" t="str">
        <f>IF(A156&gt;0,VLOOKUP(A156,'BASE FEDERAÇÃO'!$B:$M,8,FALSE),"")</f>
        <v>B</v>
      </c>
      <c r="J156" s="27" t="str">
        <f>IF(A156="","",VLOOKUP($A156,'BASE FEDERAÇÃO'!$B:$M,9,0))</f>
        <v>SR</v>
      </c>
      <c r="K156" s="27" t="str">
        <f>IF(B156="","",VLOOKUP($A156,'BASE FEDERAÇÃO'!$B:$M,10,0))</f>
        <v>X</v>
      </c>
      <c r="L156" s="211" t="str">
        <f>IFERROR(VLOOKUP(A156,Apuracão!A:A,1,0),"NÃO CONSTA NA APURAÇÃO")</f>
        <v>907</v>
      </c>
      <c r="M156" s="211" t="str">
        <f>IFERROR(VLOOKUP(A156,GRUPOS!C:C,1,0),"SEM GRUPO")</f>
        <v>907</v>
      </c>
      <c r="N156" s="212" t="str">
        <f t="shared" si="7"/>
        <v>OK</v>
      </c>
      <c r="AE156" s="32"/>
    </row>
    <row r="157" spans="1:31" ht="14.4">
      <c r="A157" s="23" t="s">
        <v>403</v>
      </c>
      <c r="B157" s="24" t="str">
        <f>IF(A157&gt;0,VLOOKUP(A157,'BASE FEDERAÇÃO'!$B:$M,2,FALSE),"")</f>
        <v>TOMITA</v>
      </c>
      <c r="C157" s="24" t="str">
        <f>IF(A157&gt;0,VLOOKUP(A157,'BASE FEDERAÇÃO'!$B:$M,3,FALSE),"")</f>
        <v>LUIZA</v>
      </c>
      <c r="D157" s="25" t="str">
        <f>IF(A157&gt;0,VLOOKUP(A157,'BASE FEDERAÇÃO'!$B:$M,4,FALSE),"")</f>
        <v>F</v>
      </c>
      <c r="E157" s="25" t="str">
        <f>IF(A157&gt;0,VLOOKUP(A157,'BASE FEDERAÇÃO'!$B:$M,5,FALSE),"")</f>
        <v>15. BIR</v>
      </c>
      <c r="F157" s="24" t="str">
        <f>IFERROR(VLOOKUP(E157,Base!$G:$H,2,0),"")</f>
        <v>BIRITIBA MIRIM</v>
      </c>
      <c r="G157" s="26">
        <f>IF(A157&gt;0,VLOOKUP(A157,'BASE FEDERAÇÃO'!$B:$M,6,FALSE),"")</f>
        <v>17976</v>
      </c>
      <c r="H157" s="25">
        <f>IF(A157&gt;0,VLOOKUP(A157,'BASE FEDERAÇÃO'!$B:$M,7,FALSE),"")</f>
        <v>9</v>
      </c>
      <c r="I157" s="25" t="str">
        <f>IF(A157&gt;0,VLOOKUP(A157,'BASE FEDERAÇÃO'!$B:$M,8,FALSE),"")</f>
        <v>B</v>
      </c>
      <c r="J157" s="27" t="str">
        <f>IF(A157="","",VLOOKUP($A157,'BASE FEDERAÇÃO'!$B:$M,9,0))</f>
        <v>SR</v>
      </c>
      <c r="K157" s="27" t="str">
        <f>IF(B157="","",VLOOKUP($A157,'BASE FEDERAÇÃO'!$B:$M,10,0))</f>
        <v/>
      </c>
      <c r="L157" s="211" t="str">
        <f>IFERROR(VLOOKUP(A157,Apuracão!A:A,1,0),"NÃO CONSTA NA APURAÇÃO")</f>
        <v>795</v>
      </c>
      <c r="M157" s="211" t="str">
        <f>IFERROR(VLOOKUP(A157,GRUPOS!C:C,1,0),"SEM GRUPO")</f>
        <v>795</v>
      </c>
      <c r="N157" s="212" t="str">
        <f t="shared" si="7"/>
        <v>OK</v>
      </c>
      <c r="AE157" s="32"/>
    </row>
    <row r="158" spans="1:31" ht="14.4">
      <c r="A158" s="23" t="s">
        <v>671</v>
      </c>
      <c r="B158" s="24" t="str">
        <f>IF(A158&gt;0,VLOOKUP(A158,'BASE FEDERAÇÃO'!$B:$M,2,FALSE),"")</f>
        <v>TSUTSUMI</v>
      </c>
      <c r="C158" s="24" t="str">
        <f>IF(A158&gt;0,VLOOKUP(A158,'BASE FEDERAÇÃO'!$B:$M,3,FALSE),"")</f>
        <v>HIROSHI</v>
      </c>
      <c r="D158" s="25" t="str">
        <f>IF(A158&gt;0,VLOOKUP(A158,'BASE FEDERAÇÃO'!$B:$M,4,FALSE),"")</f>
        <v>M</v>
      </c>
      <c r="E158" s="25" t="str">
        <f>IF(A158&gt;0,VLOOKUP(A158,'BASE FEDERAÇÃO'!$B:$M,5,FALSE),"")</f>
        <v>15. BIR</v>
      </c>
      <c r="F158" s="24" t="str">
        <f>IFERROR(VLOOKUP(E158,Base!$G:$H,2,0),"")</f>
        <v>BIRITIBA MIRIM</v>
      </c>
      <c r="G158" s="26">
        <f>IF(A158&gt;0,VLOOKUP(A158,'BASE FEDERAÇÃO'!$B:$M,6,FALSE),"")</f>
        <v>17992</v>
      </c>
      <c r="H158" s="25">
        <f>IF(A158&gt;0,VLOOKUP(A158,'BASE FEDERAÇÃO'!$B:$M,7,FALSE),"")</f>
        <v>6</v>
      </c>
      <c r="I158" s="25" t="str">
        <f>IF(A158&gt;0,VLOOKUP(A158,'BASE FEDERAÇÃO'!$B:$M,8,FALSE),"")</f>
        <v>A</v>
      </c>
      <c r="J158" s="27" t="str">
        <f>IF(A158="","",VLOOKUP($A158,'BASE FEDERAÇÃO'!$B:$M,9,0))</f>
        <v>SR</v>
      </c>
      <c r="K158" s="27" t="str">
        <f>IF(B158="","",VLOOKUP($A158,'BASE FEDERAÇÃO'!$B:$M,10,0))</f>
        <v>X</v>
      </c>
      <c r="L158" s="211" t="str">
        <f>IFERROR(VLOOKUP(A158,Apuracão!A:A,1,0),"NÃO CONSTA NA APURAÇÃO")</f>
        <v>553</v>
      </c>
      <c r="M158" s="211" t="str">
        <f>IFERROR(VLOOKUP(A158,GRUPOS!C:C,1,0),"SEM GRUPO")</f>
        <v>553</v>
      </c>
      <c r="N158" s="212" t="str">
        <f t="shared" si="7"/>
        <v>OK</v>
      </c>
      <c r="AE158" s="32"/>
    </row>
    <row r="159" spans="1:31" ht="14.4">
      <c r="A159" s="23"/>
      <c r="B159" s="24" t="str">
        <f>IF(A159&gt;0,VLOOKUP(A159,'BASE FEDERAÇÃO'!$B:$M,2,FALSE),"")</f>
        <v/>
      </c>
      <c r="C159" s="24" t="str">
        <f>IF(A159&gt;0,VLOOKUP(A159,'BASE FEDERAÇÃO'!$B:$M,3,FALSE),"")</f>
        <v/>
      </c>
      <c r="D159" s="25" t="str">
        <f>IF(A159&gt;0,VLOOKUP(A159,'BASE FEDERAÇÃO'!$B:$M,4,FALSE),"")</f>
        <v/>
      </c>
      <c r="E159" s="25" t="str">
        <f>IF(A159&gt;0,VLOOKUP(A159,'BASE FEDERAÇÃO'!$B:$M,5,FALSE),"")</f>
        <v/>
      </c>
      <c r="F159" s="24" t="str">
        <f>IFERROR(VLOOKUP(E159,Base!$G:$H,2,0),"")</f>
        <v/>
      </c>
      <c r="G159" s="26" t="str">
        <f>IF(A159&gt;0,VLOOKUP(A159,'BASE FEDERAÇÃO'!$B:$M,6,FALSE),"")</f>
        <v/>
      </c>
      <c r="H159" s="25" t="str">
        <f>IF(A159&gt;0,VLOOKUP(A159,'BASE FEDERAÇÃO'!$B:$M,7,FALSE),"")</f>
        <v/>
      </c>
      <c r="I159" s="25" t="str">
        <f>IF(A159&gt;0,VLOOKUP(A159,'BASE FEDERAÇÃO'!$B:$M,8,FALSE),"")</f>
        <v/>
      </c>
      <c r="J159" s="27" t="str">
        <f>IF(A159="","",VLOOKUP($A159,'BASE FEDERAÇÃO'!$B:$M,9,0))</f>
        <v/>
      </c>
      <c r="K159" s="27" t="str">
        <f>IF(B159="","",VLOOKUP($A159,'BASE FEDERAÇÃO'!$B:$M,10,0))</f>
        <v/>
      </c>
      <c r="L159" s="211" t="str">
        <f>IFERROR(VLOOKUP(A159,Apuracão!A:A,1,0),"NÃO CONSTA NA APURAÇÃO")</f>
        <v>NÃO CONSTA NA APURAÇÃO</v>
      </c>
      <c r="M159" s="211" t="str">
        <f>IFERROR(VLOOKUP(A159,GRUPOS!C:C,1,0),"SEM GRUPO")</f>
        <v>SEM GRUPO</v>
      </c>
      <c r="N159" s="212" t="str">
        <f t="shared" si="7"/>
        <v>OK</v>
      </c>
      <c r="AE159" s="32"/>
    </row>
    <row r="160" spans="1:31" ht="14.4">
      <c r="A160" s="23" t="s">
        <v>240</v>
      </c>
      <c r="B160" s="24" t="str">
        <f>IF(A160&gt;0,VLOOKUP(A160,'BASE FEDERAÇÃO'!$B:$M,2,FALSE),"")</f>
        <v>FUGIKAWA</v>
      </c>
      <c r="C160" s="24" t="str">
        <f>IF(A160&gt;0,VLOOKUP(A160,'BASE FEDERAÇÃO'!$B:$M,3,FALSE),"")</f>
        <v>WATARU</v>
      </c>
      <c r="D160" s="25" t="str">
        <f>IF(A160&gt;0,VLOOKUP(A160,'BASE FEDERAÇÃO'!$B:$M,4,FALSE),"")</f>
        <v>M</v>
      </c>
      <c r="E160" s="25" t="str">
        <f>IF(A160&gt;0,VLOOKUP(A160,'BASE FEDERAÇÃO'!$B:$M,5,FALSE),"")</f>
        <v>08. SMA</v>
      </c>
      <c r="F160" s="24" t="str">
        <f>IFERROR(VLOOKUP(E160,Base!$G:$H,2,0),"")</f>
        <v>SÃO M. ARCANJO</v>
      </c>
      <c r="G160" s="26">
        <f>IF(A160&gt;0,VLOOKUP(A160,'BASE FEDERAÇÃO'!$B:$M,6,FALSE),"")</f>
        <v>15177</v>
      </c>
      <c r="H160" s="25">
        <f>IF(A160&gt;0,VLOOKUP(A160,'BASE FEDERAÇÃO'!$B:$M,7,FALSE),"")</f>
        <v>5</v>
      </c>
      <c r="I160" s="25" t="str">
        <f>IF(A160&gt;0,VLOOKUP(A160,'BASE FEDERAÇÃO'!$B:$M,8,FALSE),"")</f>
        <v>A</v>
      </c>
      <c r="J160" s="27" t="str">
        <f>IF(A160="","",VLOOKUP($A160,'BASE FEDERAÇÃO'!$B:$M,9,0))</f>
        <v>MR</v>
      </c>
      <c r="K160" s="27" t="str">
        <f>IF(B160="","",VLOOKUP($A160,'BASE FEDERAÇÃO'!$B:$M,10,0))</f>
        <v>X</v>
      </c>
      <c r="L160" s="211" t="str">
        <f>IFERROR(VLOOKUP(A160,Apuracão!A:A,1,0),"NÃO CONSTA NA APURAÇÃO")</f>
        <v>030</v>
      </c>
      <c r="M160" s="211" t="str">
        <f>IFERROR(VLOOKUP(A160,GRUPOS!C:C,1,0),"SEM GRUPO")</f>
        <v>030</v>
      </c>
      <c r="N160" s="212" t="str">
        <f t="shared" si="7"/>
        <v>OK</v>
      </c>
      <c r="AE160" s="32"/>
    </row>
    <row r="161" spans="1:32" ht="14.4">
      <c r="A161" s="23" t="s">
        <v>244</v>
      </c>
      <c r="B161" s="24" t="str">
        <f>IF(A161&gt;0,VLOOKUP(A161,'BASE FEDERAÇÃO'!$B:$M,2,FALSE),"")</f>
        <v>FUGIKAWA</v>
      </c>
      <c r="C161" s="24" t="str">
        <f>IF(A161&gt;0,VLOOKUP(A161,'BASE FEDERAÇÃO'!$B:$M,3,FALSE),"")</f>
        <v>MARINA JUNKO</v>
      </c>
      <c r="D161" s="25" t="str">
        <f>IF(A161&gt;0,VLOOKUP(A161,'BASE FEDERAÇÃO'!$B:$M,4,FALSE),"")</f>
        <v>F</v>
      </c>
      <c r="E161" s="25" t="str">
        <f>IF(A161&gt;0,VLOOKUP(A161,'BASE FEDERAÇÃO'!$B:$M,5,FALSE),"")</f>
        <v>08. SMA</v>
      </c>
      <c r="F161" s="24" t="str">
        <f>IFERROR(VLOOKUP(E161,Base!$G:$H,2,0),"")</f>
        <v>SÃO M. ARCANJO</v>
      </c>
      <c r="G161" s="26">
        <f>IF(A161&gt;0,VLOOKUP(A161,'BASE FEDERAÇÃO'!$B:$M,6,FALSE),"")</f>
        <v>17739</v>
      </c>
      <c r="H161" s="25">
        <f>IF(A161&gt;0,VLOOKUP(A161,'BASE FEDERAÇÃO'!$B:$M,7,FALSE),"")</f>
        <v>7</v>
      </c>
      <c r="I161" s="25" t="str">
        <f>IF(A161&gt;0,VLOOKUP(A161,'BASE FEDERAÇÃO'!$B:$M,8,FALSE),"")</f>
        <v>B</v>
      </c>
      <c r="J161" s="27" t="str">
        <f>IF(A161="","",VLOOKUP($A161,'BASE FEDERAÇÃO'!$B:$M,9,0))</f>
        <v>SR</v>
      </c>
      <c r="K161" s="27" t="str">
        <f>IF(B161="","",VLOOKUP($A161,'BASE FEDERAÇÃO'!$B:$M,10,0))</f>
        <v>X</v>
      </c>
      <c r="L161" s="211" t="str">
        <f>IFERROR(VLOOKUP(A161,Apuracão!A:A,1,0),"NÃO CONSTA NA APURAÇÃO")</f>
        <v>118</v>
      </c>
      <c r="M161" s="211" t="str">
        <f>IFERROR(VLOOKUP(A161,GRUPOS!C:C,1,0),"SEM GRUPO")</f>
        <v>118</v>
      </c>
      <c r="N161" s="212" t="str">
        <f t="shared" si="7"/>
        <v>OK</v>
      </c>
      <c r="S161" s="257"/>
      <c r="T161" s="257"/>
      <c r="U161" s="257"/>
      <c r="V161" s="257"/>
      <c r="W161" s="257"/>
      <c r="X161" s="257"/>
      <c r="Y161" s="257"/>
      <c r="Z161" s="257"/>
      <c r="AA161" s="257"/>
      <c r="AB161" s="257"/>
      <c r="AC161" s="257"/>
      <c r="AE161" s="32"/>
    </row>
    <row r="162" spans="1:32" ht="14.4">
      <c r="A162" s="23" t="s">
        <v>255</v>
      </c>
      <c r="B162" s="24" t="str">
        <f>IF(A162&gt;0,VLOOKUP(A162,'BASE FEDERAÇÃO'!$B:$M,2,FALSE),"")</f>
        <v>KANEGANE</v>
      </c>
      <c r="C162" s="24" t="str">
        <f>IF(A162&gt;0,VLOOKUP(A162,'BASE FEDERAÇÃO'!$B:$M,3,FALSE),"")</f>
        <v>FUMIYOSHI</v>
      </c>
      <c r="D162" s="25" t="str">
        <f>IF(A162&gt;0,VLOOKUP(A162,'BASE FEDERAÇÃO'!$B:$M,4,FALSE),"")</f>
        <v>M</v>
      </c>
      <c r="E162" s="25" t="str">
        <f>IF(A162&gt;0,VLOOKUP(A162,'BASE FEDERAÇÃO'!$B:$M,5,FALSE),"")</f>
        <v>08. SMA</v>
      </c>
      <c r="F162" s="24" t="str">
        <f>IFERROR(VLOOKUP(E162,Base!$G:$H,2,0),"")</f>
        <v>SÃO M. ARCANJO</v>
      </c>
      <c r="G162" s="26">
        <f>IF(A162&gt;0,VLOOKUP(A162,'BASE FEDERAÇÃO'!$B:$M,6,FALSE),"")</f>
        <v>14528</v>
      </c>
      <c r="H162" s="25">
        <f>IF(A162&gt;0,VLOOKUP(A162,'BASE FEDERAÇÃO'!$B:$M,7,FALSE),"")</f>
        <v>9</v>
      </c>
      <c r="I162" s="25" t="str">
        <f>IF(A162&gt;0,VLOOKUP(A162,'BASE FEDERAÇÃO'!$B:$M,8,FALSE),"")</f>
        <v>B</v>
      </c>
      <c r="J162" s="27" t="str">
        <f>IF(A162="","",VLOOKUP($A162,'BASE FEDERAÇÃO'!$B:$M,9,0))</f>
        <v>MR</v>
      </c>
      <c r="K162" s="27" t="str">
        <f>IF(B162="","",VLOOKUP($A162,'BASE FEDERAÇÃO'!$B:$M,10,0))</f>
        <v>X</v>
      </c>
      <c r="L162" s="211" t="str">
        <f>IFERROR(VLOOKUP(A162,Apuracão!A:A,1,0),"NÃO CONSTA NA APURAÇÃO")</f>
        <v>162</v>
      </c>
      <c r="M162" s="211" t="str">
        <f>IFERROR(VLOOKUP(A162,GRUPOS!C:C,1,0),"SEM GRUPO")</f>
        <v>162</v>
      </c>
      <c r="N162" s="212" t="str">
        <f t="shared" si="7"/>
        <v>OK</v>
      </c>
      <c r="AE162" s="32"/>
    </row>
    <row r="163" spans="1:32" s="257" customFormat="1" ht="14.4">
      <c r="A163" s="253"/>
      <c r="B163" s="254" t="str">
        <f>IF(A163&gt;0,VLOOKUP(A163,'BASE FEDERAÇÃO'!$B:$M,2,FALSE),"")</f>
        <v/>
      </c>
      <c r="C163" s="254" t="str">
        <f>IF(A163&gt;0,VLOOKUP(A163,'BASE FEDERAÇÃO'!$B:$M,3,FALSE),"")</f>
        <v/>
      </c>
      <c r="D163" s="255" t="str">
        <f>IF(A163&gt;0,VLOOKUP(A163,'BASE FEDERAÇÃO'!$B:$M,4,FALSE),"")</f>
        <v/>
      </c>
      <c r="E163" s="255" t="str">
        <f>IF(A163&gt;0,VLOOKUP(A163,'BASE FEDERAÇÃO'!$B:$M,5,FALSE),"")</f>
        <v/>
      </c>
      <c r="F163" s="254" t="str">
        <f>IFERROR(VLOOKUP(E163,Base!$G:$H,2,0),"")</f>
        <v/>
      </c>
      <c r="G163" s="256" t="str">
        <f>IF(A163&gt;0,VLOOKUP(A163,'BASE FEDERAÇÃO'!$B:$M,6,FALSE),"")</f>
        <v/>
      </c>
      <c r="H163" s="255" t="str">
        <f>IF(A163&gt;0,VLOOKUP(A163,'BASE FEDERAÇÃO'!$B:$M,7,FALSE),"")</f>
        <v/>
      </c>
      <c r="I163" s="255" t="str">
        <f>IF(A163&gt;0,VLOOKUP(A163,'BASE FEDERAÇÃO'!$B:$M,8,FALSE),"")</f>
        <v/>
      </c>
      <c r="J163" s="257" t="str">
        <f>IF(A163="","",VLOOKUP($A163,'BASE FEDERAÇÃO'!$B:$M,9,0))</f>
        <v/>
      </c>
      <c r="K163" s="257" t="str">
        <f>IF(B163="","",VLOOKUP($A163,'BASE FEDERAÇÃO'!$B:$M,10,0))</f>
        <v/>
      </c>
      <c r="L163" s="258" t="str">
        <f>IFERROR(VLOOKUP(A163,Apuracão!A:A,1,0),"NÃO CONSTA NA APURAÇÃO")</f>
        <v>NÃO CONSTA NA APURAÇÃO</v>
      </c>
      <c r="M163" s="258" t="str">
        <f>IFERROR(VLOOKUP(A163,GRUPOS!C:C,1,0),"SEM GRUPO")</f>
        <v>SEM GRUPO</v>
      </c>
      <c r="N163" s="259" t="str">
        <f t="shared" si="7"/>
        <v>OK</v>
      </c>
      <c r="O163" s="260" t="s">
        <v>1173</v>
      </c>
      <c r="AE163" s="261"/>
      <c r="AF163" s="262"/>
    </row>
    <row r="164" spans="1:32" ht="14.4">
      <c r="A164" s="23" t="s">
        <v>16</v>
      </c>
      <c r="B164" s="24" t="str">
        <f>IF(A164&gt;0,VLOOKUP(A164,'BASE FEDERAÇÃO'!$B:$M,2,FALSE),"")</f>
        <v>KAWAKAMI</v>
      </c>
      <c r="C164" s="24" t="str">
        <f>IF(A164&gt;0,VLOOKUP(A164,'BASE FEDERAÇÃO'!$B:$M,3,FALSE),"")</f>
        <v>LIKA</v>
      </c>
      <c r="D164" s="25" t="str">
        <f>IF(A164&gt;0,VLOOKUP(A164,'BASE FEDERAÇÃO'!$B:$M,4,FALSE),"")</f>
        <v>F</v>
      </c>
      <c r="E164" s="25" t="str">
        <f>IF(A164&gt;0,VLOOKUP(A164,'BASE FEDERAÇÃO'!$B:$M,5,FALSE),"")</f>
        <v>08. SMA</v>
      </c>
      <c r="F164" s="24" t="str">
        <f>IFERROR(VLOOKUP(E164,Base!$G:$H,2,0),"")</f>
        <v>SÃO M. ARCANJO</v>
      </c>
      <c r="G164" s="26">
        <f>IF(A164&gt;0,VLOOKUP(A164,'BASE FEDERAÇÃO'!$B:$M,6,FALSE),"")</f>
        <v>26516</v>
      </c>
      <c r="H164" s="25">
        <f>IF(A164&gt;0,VLOOKUP(A164,'BASE FEDERAÇÃO'!$B:$M,7,FALSE),"")</f>
        <v>3</v>
      </c>
      <c r="I164" s="25" t="str">
        <f>IF(A164&gt;0,VLOOKUP(A164,'BASE FEDERAÇÃO'!$B:$M,8,FALSE),"")</f>
        <v>EX</v>
      </c>
      <c r="J164" s="27" t="str">
        <f>IF(A164="","",VLOOKUP($A164,'BASE FEDERAÇÃO'!$B:$M,9,0))</f>
        <v>NSR</v>
      </c>
      <c r="K164" s="27" t="str">
        <f>IF(B164="","",VLOOKUP($A164,'BASE FEDERAÇÃO'!$B:$M,10,0))</f>
        <v/>
      </c>
      <c r="L164" s="211" t="str">
        <f>IFERROR(VLOOKUP(A164,Apuracão!A:A,1,0),"NÃO CONSTA NA APURAÇÃO")</f>
        <v>177</v>
      </c>
      <c r="M164" s="211" t="str">
        <f>IFERROR(VLOOKUP(A164,GRUPOS!C:C,1,0),"SEM GRUPO")</f>
        <v>177</v>
      </c>
      <c r="N164" s="212" t="str">
        <f t="shared" si="7"/>
        <v>OK</v>
      </c>
      <c r="AE164" s="32"/>
    </row>
    <row r="165" spans="1:32" ht="14.4">
      <c r="A165" s="23" t="s">
        <v>253</v>
      </c>
      <c r="B165" s="24" t="str">
        <f>IF(A165&gt;0,VLOOKUP(A165,'BASE FEDERAÇÃO'!$B:$M,2,FALSE),"")</f>
        <v>WATANABE</v>
      </c>
      <c r="C165" s="24" t="str">
        <f>IF(A165&gt;0,VLOOKUP(A165,'BASE FEDERAÇÃO'!$B:$M,3,FALSE),"")</f>
        <v>HIROMI</v>
      </c>
      <c r="D165" s="25" t="str">
        <f>IF(A165&gt;0,VLOOKUP(A165,'BASE FEDERAÇÃO'!$B:$M,4,FALSE),"")</f>
        <v>M</v>
      </c>
      <c r="E165" s="25" t="str">
        <f>IF(A165&gt;0,VLOOKUP(A165,'BASE FEDERAÇÃO'!$B:$M,5,FALSE),"")</f>
        <v>08. SMA</v>
      </c>
      <c r="F165" s="24" t="str">
        <f>IFERROR(VLOOKUP(E165,Base!$G:$H,2,0),"")</f>
        <v>SÃO M. ARCANJO</v>
      </c>
      <c r="G165" s="26">
        <f>IF(A165&gt;0,VLOOKUP(A165,'BASE FEDERAÇÃO'!$B:$M,6,FALSE),"")</f>
        <v>18070</v>
      </c>
      <c r="H165" s="25">
        <f>IF(A165&gt;0,VLOOKUP(A165,'BASE FEDERAÇÃO'!$B:$M,7,FALSE),"")</f>
        <v>0</v>
      </c>
      <c r="I165" s="25" t="str">
        <f>IF(A165&gt;0,VLOOKUP(A165,'BASE FEDERAÇÃO'!$B:$M,8,FALSE),"")</f>
        <v>EX</v>
      </c>
      <c r="J165" s="27" t="str">
        <f>IF(A165="","",VLOOKUP($A165,'BASE FEDERAÇÃO'!$B:$M,9,0))</f>
        <v>SR</v>
      </c>
      <c r="K165" s="27" t="str">
        <f>IF(B165="","",VLOOKUP($A165,'BASE FEDERAÇÃO'!$B:$M,10,0))</f>
        <v/>
      </c>
      <c r="L165" s="211" t="str">
        <f>IFERROR(VLOOKUP(A165,Apuracão!A:A,1,0),"NÃO CONSTA NA APURAÇÃO")</f>
        <v>271</v>
      </c>
      <c r="M165" s="211" t="str">
        <f>IFERROR(VLOOKUP(A165,GRUPOS!C:C,1,0),"SEM GRUPO")</f>
        <v>271</v>
      </c>
      <c r="N165" s="212" t="str">
        <f t="shared" si="7"/>
        <v>OK</v>
      </c>
      <c r="AE165" s="32"/>
    </row>
    <row r="166" spans="1:32" ht="14.4">
      <c r="A166" s="23" t="s">
        <v>602</v>
      </c>
      <c r="B166" s="24" t="str">
        <f>IF(A166&gt;0,VLOOKUP(A166,'BASE FEDERAÇÃO'!$B:$M,2,FALSE),"")</f>
        <v>SHINOZAKI</v>
      </c>
      <c r="C166" s="24" t="str">
        <f>IF(A166&gt;0,VLOOKUP(A166,'BASE FEDERAÇÃO'!$B:$M,3,FALSE),"")</f>
        <v>TERUMI</v>
      </c>
      <c r="D166" s="25" t="str">
        <f>IF(A166&gt;0,VLOOKUP(A166,'BASE FEDERAÇÃO'!$B:$M,4,FALSE),"")</f>
        <v>F</v>
      </c>
      <c r="E166" s="25" t="str">
        <f>IF(A166&gt;0,VLOOKUP(A166,'BASE FEDERAÇÃO'!$B:$M,5,FALSE),"")</f>
        <v>08. SMA</v>
      </c>
      <c r="F166" s="24" t="str">
        <f>IFERROR(VLOOKUP(E166,Base!$G:$H,2,0),"")</f>
        <v>SÃO M. ARCANJO</v>
      </c>
      <c r="G166" s="26">
        <f>IF(A166&gt;0,VLOOKUP(A166,'BASE FEDERAÇÃO'!$B:$M,6,FALSE),"")</f>
        <v>18579</v>
      </c>
      <c r="H166" s="25">
        <f>IF(A166&gt;0,VLOOKUP(A166,'BASE FEDERAÇÃO'!$B:$M,7,FALSE),"")</f>
        <v>9</v>
      </c>
      <c r="I166" s="25" t="str">
        <f>IF(A166&gt;0,VLOOKUP(A166,'BASE FEDERAÇÃO'!$B:$M,8,FALSE),"")</f>
        <v>B</v>
      </c>
      <c r="J166" s="27" t="str">
        <f>IF(A166="","",VLOOKUP($A166,'BASE FEDERAÇÃO'!$B:$M,9,0))</f>
        <v>SR</v>
      </c>
      <c r="K166" s="27" t="str">
        <f>IF(B166="","",VLOOKUP($A166,'BASE FEDERAÇÃO'!$B:$M,10,0))</f>
        <v>X</v>
      </c>
      <c r="L166" s="211" t="str">
        <f>IFERROR(VLOOKUP(A166,Apuracão!A:A,1,0),"NÃO CONSTA NA APURAÇÃO")</f>
        <v>453</v>
      </c>
      <c r="M166" s="211" t="str">
        <f>IFERROR(VLOOKUP(A166,GRUPOS!C:C,1,0),"SEM GRUPO")</f>
        <v>453</v>
      </c>
      <c r="N166" s="212" t="str">
        <f t="shared" si="7"/>
        <v>OK</v>
      </c>
      <c r="AE166" s="32"/>
    </row>
    <row r="167" spans="1:32" ht="14.4">
      <c r="A167" s="23" t="s">
        <v>426</v>
      </c>
      <c r="B167" s="24" t="str">
        <f>IF(A167&gt;0,VLOOKUP(A167,'BASE FEDERAÇÃO'!$B:$M,2,FALSE),"")</f>
        <v>NISHIOKA</v>
      </c>
      <c r="C167" s="24" t="str">
        <f>IF(A167&gt;0,VLOOKUP(A167,'BASE FEDERAÇÃO'!$B:$M,3,FALSE),"")</f>
        <v>LAYUDO</v>
      </c>
      <c r="D167" s="25" t="str">
        <f>IF(A167&gt;0,VLOOKUP(A167,'BASE FEDERAÇÃO'!$B:$M,4,FALSE),"")</f>
        <v>M</v>
      </c>
      <c r="E167" s="25" t="str">
        <f>IF(A167&gt;0,VLOOKUP(A167,'BASE FEDERAÇÃO'!$B:$M,5,FALSE),"")</f>
        <v>08. SMA</v>
      </c>
      <c r="F167" s="24" t="str">
        <f>IFERROR(VLOOKUP(E167,Base!$G:$H,2,0),"")</f>
        <v>SÃO M. ARCANJO</v>
      </c>
      <c r="G167" s="26">
        <f>IF(A167&gt;0,VLOOKUP(A167,'BASE FEDERAÇÃO'!$B:$M,6,FALSE),"")</f>
        <v>25717</v>
      </c>
      <c r="H167" s="25">
        <f>IF(A167&gt;0,VLOOKUP(A167,'BASE FEDERAÇÃO'!$B:$M,7,FALSE),"")</f>
        <v>3</v>
      </c>
      <c r="I167" s="25" t="str">
        <f>IF(A167&gt;0,VLOOKUP(A167,'BASE FEDERAÇÃO'!$B:$M,8,FALSE),"")</f>
        <v>EX</v>
      </c>
      <c r="J167" s="27" t="str">
        <f>IF(A167="","",VLOOKUP($A167,'BASE FEDERAÇÃO'!$B:$M,9,0))</f>
        <v>NSR</v>
      </c>
      <c r="K167" s="27" t="str">
        <f>IF(B167="","",VLOOKUP($A167,'BASE FEDERAÇÃO'!$B:$M,10,0))</f>
        <v>X</v>
      </c>
      <c r="L167" s="211" t="str">
        <f>IFERROR(VLOOKUP(A167,Apuracão!A:A,1,0),"NÃO CONSTA NA APURAÇÃO")</f>
        <v>552</v>
      </c>
      <c r="M167" s="211" t="str">
        <f>IFERROR(VLOOKUP(A167,GRUPOS!C:C,1,0),"SEM GRUPO")</f>
        <v>552</v>
      </c>
      <c r="N167" s="212" t="str">
        <f t="shared" si="7"/>
        <v>OK</v>
      </c>
      <c r="AE167" s="32"/>
    </row>
    <row r="168" spans="1:32" ht="14.4">
      <c r="A168" s="23" t="s">
        <v>261</v>
      </c>
      <c r="B168" s="24" t="str">
        <f>IF(A168&gt;0,VLOOKUP(A168,'BASE FEDERAÇÃO'!$B:$M,2,FALSE),"")</f>
        <v>OKAWARA</v>
      </c>
      <c r="C168" s="24" t="str">
        <f>IF(A168&gt;0,VLOOKUP(A168,'BASE FEDERAÇÃO'!$B:$M,3,FALSE),"")</f>
        <v>TOSHIO</v>
      </c>
      <c r="D168" s="25" t="str">
        <f>IF(A168&gt;0,VLOOKUP(A168,'BASE FEDERAÇÃO'!$B:$M,4,FALSE),"")</f>
        <v>M</v>
      </c>
      <c r="E168" s="25" t="str">
        <f>IF(A168&gt;0,VLOOKUP(A168,'BASE FEDERAÇÃO'!$B:$M,5,FALSE),"")</f>
        <v>08. SMA</v>
      </c>
      <c r="F168" s="24" t="str">
        <f>IFERROR(VLOOKUP(E168,Base!$G:$H,2,0),"")</f>
        <v>SÃO M. ARCANJO</v>
      </c>
      <c r="G168" s="26">
        <f>IF(A168&gt;0,VLOOKUP(A168,'BASE FEDERAÇÃO'!$B:$M,6,FALSE),"")</f>
        <v>24451</v>
      </c>
      <c r="H168" s="25">
        <f>IF(A168&gt;0,VLOOKUP(A168,'BASE FEDERAÇÃO'!$B:$M,7,FALSE),"")</f>
        <v>2</v>
      </c>
      <c r="I168" s="25" t="str">
        <f>IF(A168&gt;0,VLOOKUP(A168,'BASE FEDERAÇÃO'!$B:$M,8,FALSE),"")</f>
        <v>EX</v>
      </c>
      <c r="J168" s="27" t="str">
        <f>IF(A168="","",VLOOKUP($A168,'BASE FEDERAÇÃO'!$B:$M,9,0))</f>
        <v>NSR</v>
      </c>
      <c r="K168" s="27" t="str">
        <f>IF(B168="","",VLOOKUP($A168,'BASE FEDERAÇÃO'!$B:$M,10,0))</f>
        <v/>
      </c>
      <c r="L168" s="211" t="str">
        <f>IFERROR(VLOOKUP(A168,Apuracão!A:A,1,0),"NÃO CONSTA NA APURAÇÃO")</f>
        <v>671</v>
      </c>
      <c r="M168" s="211" t="str">
        <f>IFERROR(VLOOKUP(A168,GRUPOS!C:C,1,0),"SEM GRUPO")</f>
        <v>671</v>
      </c>
      <c r="N168" s="212" t="str">
        <f t="shared" si="7"/>
        <v>OK</v>
      </c>
      <c r="AE168" s="32"/>
    </row>
    <row r="169" spans="1:32" ht="14.4">
      <c r="A169" s="23" t="s">
        <v>262</v>
      </c>
      <c r="B169" s="24" t="str">
        <f>IF(A169&gt;0,VLOOKUP(A169,'BASE FEDERAÇÃO'!$B:$M,2,FALSE),"")</f>
        <v>OKAWARA</v>
      </c>
      <c r="C169" s="24" t="str">
        <f>IF(A169&gt;0,VLOOKUP(A169,'BASE FEDERAÇÃO'!$B:$M,3,FALSE),"")</f>
        <v>SUMIRE</v>
      </c>
      <c r="D169" s="25" t="str">
        <f>IF(A169&gt;0,VLOOKUP(A169,'BASE FEDERAÇÃO'!$B:$M,4,FALSE),"")</f>
        <v>F</v>
      </c>
      <c r="E169" s="25" t="str">
        <f>IF(A169&gt;0,VLOOKUP(A169,'BASE FEDERAÇÃO'!$B:$M,5,FALSE),"")</f>
        <v>08. SMA</v>
      </c>
      <c r="F169" s="24" t="str">
        <f>IFERROR(VLOOKUP(E169,Base!$G:$H,2,0),"")</f>
        <v>SÃO M. ARCANJO</v>
      </c>
      <c r="G169" s="26">
        <f>IF(A169&gt;0,VLOOKUP(A169,'BASE FEDERAÇÃO'!$B:$M,6,FALSE),"")</f>
        <v>23722</v>
      </c>
      <c r="H169" s="25">
        <f>IF(A169&gt;0,VLOOKUP(A169,'BASE FEDERAÇÃO'!$B:$M,7,FALSE),"")</f>
        <v>4</v>
      </c>
      <c r="I169" s="25" t="str">
        <f>IF(A169&gt;0,VLOOKUP(A169,'BASE FEDERAÇÃO'!$B:$M,8,FALSE),"")</f>
        <v>A</v>
      </c>
      <c r="J169" s="27" t="str">
        <f>IF(A169="","",VLOOKUP($A169,'BASE FEDERAÇÃO'!$B:$M,9,0))</f>
        <v>NSR</v>
      </c>
      <c r="K169" s="27" t="str">
        <f>IF(B169="","",VLOOKUP($A169,'BASE FEDERAÇÃO'!$B:$M,10,0))</f>
        <v>X</v>
      </c>
      <c r="L169" s="211" t="str">
        <f>IFERROR(VLOOKUP(A169,Apuracão!A:A,1,0),"NÃO CONSTA NA APURAÇÃO")</f>
        <v>676</v>
      </c>
      <c r="M169" s="211" t="str">
        <f>IFERROR(VLOOKUP(A169,GRUPOS!C:C,1,0),"SEM GRUPO")</f>
        <v>676</v>
      </c>
      <c r="N169" s="212" t="str">
        <f t="shared" si="7"/>
        <v>OK</v>
      </c>
      <c r="AE169" s="32"/>
    </row>
    <row r="170" spans="1:32" ht="14.4">
      <c r="A170" s="23" t="s">
        <v>1170</v>
      </c>
      <c r="B170" s="24" t="str">
        <f>IF(A170&gt;0,VLOOKUP(A170,'BASE FEDERAÇÃO'!$B:$M,2,FALSE),"")</f>
        <v>TSUDA</v>
      </c>
      <c r="C170" s="24" t="str">
        <f>IF(A170&gt;0,VLOOKUP(A170,'BASE FEDERAÇÃO'!$B:$M,3,FALSE),"")</f>
        <v>MILTON</v>
      </c>
      <c r="D170" s="25" t="str">
        <f>IF(A170&gt;0,VLOOKUP(A170,'BASE FEDERAÇÃO'!$B:$M,4,FALSE),"")</f>
        <v>M</v>
      </c>
      <c r="E170" s="25" t="str">
        <f>IF(A170&gt;0,VLOOKUP(A170,'BASE FEDERAÇÃO'!$B:$M,5,FALSE),"")</f>
        <v>08. SMA</v>
      </c>
      <c r="F170" s="24" t="str">
        <f>IFERROR(VLOOKUP(E170,Base!$G:$H,2,0),"")</f>
        <v>SÃO M. ARCANJO</v>
      </c>
      <c r="G170" s="26">
        <f>IF(A170&gt;0,VLOOKUP(A170,'BASE FEDERAÇÃO'!$B:$M,6,FALSE),"")</f>
        <v>21219</v>
      </c>
      <c r="H170" s="25">
        <f>IF(A170&gt;0,VLOOKUP(A170,'BASE FEDERAÇÃO'!$B:$M,7,FALSE),"")</f>
        <v>10</v>
      </c>
      <c r="I170" s="25" t="str">
        <f>IF(A170&gt;0,VLOOKUP(A170,'BASE FEDERAÇÃO'!$B:$M,8,FALSE),"")</f>
        <v>C</v>
      </c>
      <c r="J170" s="27" t="str">
        <f>IF(A170="","",VLOOKUP($A170,'BASE FEDERAÇÃO'!$B:$M,9,0))</f>
        <v>NSR</v>
      </c>
      <c r="K170" s="27" t="str">
        <f>IF(B170="","",VLOOKUP($A170,'BASE FEDERAÇÃO'!$B:$M,10,0))</f>
        <v/>
      </c>
      <c r="L170" s="211" t="str">
        <f>IFERROR(VLOOKUP(A170,Apuracão!A:A,1,0),"NÃO CONSTA NA APURAÇÃO")</f>
        <v>467</v>
      </c>
      <c r="M170" s="211" t="str">
        <f>IFERROR(VLOOKUP(A170,GRUPOS!C:C,1,0),"SEM GRUPO")</f>
        <v>467</v>
      </c>
      <c r="N170" s="212" t="str">
        <f t="shared" si="7"/>
        <v>OK</v>
      </c>
      <c r="AE170" s="32"/>
    </row>
    <row r="171" spans="1:32" ht="14.4">
      <c r="A171" s="23"/>
      <c r="B171" s="24" t="str">
        <f>IF(A171&gt;0,VLOOKUP(A171,'BASE FEDERAÇÃO'!$B:$M,2,FALSE),"")</f>
        <v/>
      </c>
      <c r="C171" s="24" t="str">
        <f>IF(A171&gt;0,VLOOKUP(A171,'BASE FEDERAÇÃO'!$B:$M,3,FALSE),"")</f>
        <v/>
      </c>
      <c r="D171" s="25" t="str">
        <f>IF(A171&gt;0,VLOOKUP(A171,'BASE FEDERAÇÃO'!$B:$M,4,FALSE),"")</f>
        <v/>
      </c>
      <c r="E171" s="25" t="str">
        <f>IF(A171&gt;0,VLOOKUP(A171,'BASE FEDERAÇÃO'!$B:$M,5,FALSE),"")</f>
        <v/>
      </c>
      <c r="F171" s="24" t="str">
        <f>IFERROR(VLOOKUP(E171,Base!$G:$H,2,0),"")</f>
        <v/>
      </c>
      <c r="G171" s="26" t="str">
        <f>IF(A171&gt;0,VLOOKUP(A171,'BASE FEDERAÇÃO'!$B:$M,6,FALSE),"")</f>
        <v/>
      </c>
      <c r="H171" s="25" t="str">
        <f>IF(A171&gt;0,VLOOKUP(A171,'BASE FEDERAÇÃO'!$B:$M,7,FALSE),"")</f>
        <v/>
      </c>
      <c r="I171" s="25" t="str">
        <f>IF(A171&gt;0,VLOOKUP(A171,'BASE FEDERAÇÃO'!$B:$M,8,FALSE),"")</f>
        <v/>
      </c>
      <c r="J171" s="27" t="str">
        <f>IF(A171="","",VLOOKUP($A171,'BASE FEDERAÇÃO'!$B:$M,9,0))</f>
        <v/>
      </c>
      <c r="K171" s="27" t="str">
        <f>IF(B171="","",VLOOKUP($A171,'BASE FEDERAÇÃO'!$B:$M,10,0))</f>
        <v/>
      </c>
      <c r="L171" s="211" t="str">
        <f>IFERROR(VLOOKUP(A171,Apuracão!A:A,1,0),"NÃO CONSTA NA APURAÇÃO")</f>
        <v>NÃO CONSTA NA APURAÇÃO</v>
      </c>
      <c r="M171" s="211" t="str">
        <f>IFERROR(VLOOKUP(A171,GRUPOS!C:C,1,0),"SEM GRUPO")</f>
        <v>SEM GRUPO</v>
      </c>
      <c r="N171" s="212" t="str">
        <f t="shared" si="7"/>
        <v>OK</v>
      </c>
      <c r="AE171" s="32"/>
    </row>
    <row r="172" spans="1:32" ht="14.4">
      <c r="A172" s="23" t="s">
        <v>413</v>
      </c>
      <c r="B172" s="24" t="str">
        <f>IF(A172&gt;0,VLOOKUP(A172,'BASE FEDERAÇÃO'!$B:$M,2,FALSE),"")</f>
        <v>TANIGUTI</v>
      </c>
      <c r="C172" s="24" t="str">
        <f>IF(A172&gt;0,VLOOKUP(A172,'BASE FEDERAÇÃO'!$B:$M,3,FALSE),"")</f>
        <v>PAULO HIDEAKI</v>
      </c>
      <c r="D172" s="25" t="str">
        <f>IF(A172&gt;0,VLOOKUP(A172,'BASE FEDERAÇÃO'!$B:$M,4,FALSE),"")</f>
        <v>M</v>
      </c>
      <c r="E172" s="25" t="str">
        <f>IF(A172&gt;0,VLOOKUP(A172,'BASE FEDERAÇÃO'!$B:$M,5,FALSE),"")</f>
        <v>16. SUM</v>
      </c>
      <c r="F172" s="24" t="str">
        <f>IFERROR(VLOOKUP(E172,Base!$G:$H,2,0),"")</f>
        <v>SUMARÉ</v>
      </c>
      <c r="G172" s="26">
        <f>IF(A172&gt;0,VLOOKUP(A172,'BASE FEDERAÇÃO'!$B:$M,6,FALSE),"")</f>
        <v>19749</v>
      </c>
      <c r="H172" s="25">
        <f>IF(A172&gt;0,VLOOKUP(A172,'BASE FEDERAÇÃO'!$B:$M,7,FALSE),"")</f>
        <v>1</v>
      </c>
      <c r="I172" s="25" t="str">
        <f>IF(A172&gt;0,VLOOKUP(A172,'BASE FEDERAÇÃO'!$B:$M,8,FALSE),"")</f>
        <v>EX</v>
      </c>
      <c r="J172" s="27" t="str">
        <f>IF(A172="","",VLOOKUP($A172,'BASE FEDERAÇÃO'!$B:$M,9,0))</f>
        <v>NSR</v>
      </c>
      <c r="K172" s="27" t="str">
        <f>IF(B172="","",VLOOKUP($A172,'BASE FEDERAÇÃO'!$B:$M,10,0))</f>
        <v/>
      </c>
      <c r="L172" s="211" t="str">
        <f>IFERROR(VLOOKUP(A172,Apuracão!A:A,1,0),"NÃO CONSTA NA APURAÇÃO")</f>
        <v>878</v>
      </c>
      <c r="M172" s="211" t="str">
        <f>IFERROR(VLOOKUP(A172,GRUPOS!C:C,1,0),"SEM GRUPO")</f>
        <v>878</v>
      </c>
      <c r="N172" s="212" t="str">
        <f t="shared" si="7"/>
        <v>OK</v>
      </c>
      <c r="AE172" s="32"/>
    </row>
    <row r="173" spans="1:32" ht="14.4">
      <c r="A173" s="23" t="s">
        <v>412</v>
      </c>
      <c r="B173" s="24" t="str">
        <f>IF(A173&gt;0,VLOOKUP(A173,'BASE FEDERAÇÃO'!$B:$M,2,FALSE),"")</f>
        <v>M. TANIGUTI</v>
      </c>
      <c r="C173" s="24" t="str">
        <f>IF(A173&gt;0,VLOOKUP(A173,'BASE FEDERAÇÃO'!$B:$M,3,FALSE),"")</f>
        <v>MARINA JUNKO</v>
      </c>
      <c r="D173" s="25" t="str">
        <f>IF(A173&gt;0,VLOOKUP(A173,'BASE FEDERAÇÃO'!$B:$M,4,FALSE),"")</f>
        <v>F</v>
      </c>
      <c r="E173" s="25" t="str">
        <f>IF(A173&gt;0,VLOOKUP(A173,'BASE FEDERAÇÃO'!$B:$M,5,FALSE),"")</f>
        <v>16. SUM</v>
      </c>
      <c r="F173" s="24" t="str">
        <f>IFERROR(VLOOKUP(E173,Base!$G:$H,2,0),"")</f>
        <v>SUMARÉ</v>
      </c>
      <c r="G173" s="26">
        <f>IF(A173&gt;0,VLOOKUP(A173,'BASE FEDERAÇÃO'!$B:$M,6,FALSE),"")</f>
        <v>23431</v>
      </c>
      <c r="H173" s="25">
        <f>IF(A173&gt;0,VLOOKUP(A173,'BASE FEDERAÇÃO'!$B:$M,7,FALSE),"")</f>
        <v>3</v>
      </c>
      <c r="I173" s="25" t="str">
        <f>IF(A173&gt;0,VLOOKUP(A173,'BASE FEDERAÇÃO'!$B:$M,8,FALSE),"")</f>
        <v>EX</v>
      </c>
      <c r="J173" s="27" t="str">
        <f>IF(A173="","",VLOOKUP($A173,'BASE FEDERAÇÃO'!$B:$M,9,0))</f>
        <v>NSR</v>
      </c>
      <c r="K173" s="27" t="str">
        <f>IF(B173="","",VLOOKUP($A173,'BASE FEDERAÇÃO'!$B:$M,10,0))</f>
        <v>X</v>
      </c>
      <c r="L173" s="211" t="str">
        <f>IFERROR(VLOOKUP(A173,Apuracão!A:A,1,0),"NÃO CONSTA NA APURAÇÃO")</f>
        <v>873</v>
      </c>
      <c r="M173" s="211" t="str">
        <f>IFERROR(VLOOKUP(A173,GRUPOS!C:C,1,0),"SEM GRUPO")</f>
        <v>873</v>
      </c>
      <c r="N173" s="212" t="str">
        <f t="shared" si="7"/>
        <v>OK</v>
      </c>
      <c r="AE173" s="32"/>
    </row>
    <row r="174" spans="1:32" ht="14.4">
      <c r="A174" s="23" t="s">
        <v>554</v>
      </c>
      <c r="B174" s="24" t="str">
        <f>IF(A174&gt;0,VLOOKUP(A174,'BASE FEDERAÇÃO'!$B:$M,2,FALSE),"")</f>
        <v>BAPTISTA</v>
      </c>
      <c r="C174" s="24" t="str">
        <f>IF(A174&gt;0,VLOOKUP(A174,'BASE FEDERAÇÃO'!$B:$M,3,FALSE),"")</f>
        <v>LUIZ CARLOS</v>
      </c>
      <c r="D174" s="25" t="str">
        <f>IF(A174&gt;0,VLOOKUP(A174,'BASE FEDERAÇÃO'!$B:$M,4,FALSE),"")</f>
        <v>M</v>
      </c>
      <c r="E174" s="25" t="str">
        <f>IF(A174&gt;0,VLOOKUP(A174,'BASE FEDERAÇÃO'!$B:$M,5,FALSE),"")</f>
        <v>16. SUM</v>
      </c>
      <c r="F174" s="24" t="str">
        <f>IFERROR(VLOOKUP(E174,Base!$G:$H,2,0),"")</f>
        <v>SUMARÉ</v>
      </c>
      <c r="G174" s="26">
        <f>IF(A174&gt;0,VLOOKUP(A174,'BASE FEDERAÇÃO'!$B:$M,6,FALSE),"")</f>
        <v>21818</v>
      </c>
      <c r="H174" s="25">
        <f>IF(A174&gt;0,VLOOKUP(A174,'BASE FEDERAÇÃO'!$B:$M,7,FALSE),"")</f>
        <v>7</v>
      </c>
      <c r="I174" s="25" t="str">
        <f>IF(A174&gt;0,VLOOKUP(A174,'BASE FEDERAÇÃO'!$B:$M,8,FALSE),"")</f>
        <v>B</v>
      </c>
      <c r="J174" s="27" t="str">
        <f>IF(A174="","",VLOOKUP($A174,'BASE FEDERAÇÃO'!$B:$M,9,0))</f>
        <v>NSR</v>
      </c>
      <c r="K174" s="27" t="str">
        <f>IF(B174="","",VLOOKUP($A174,'BASE FEDERAÇÃO'!$B:$M,10,0))</f>
        <v>X</v>
      </c>
      <c r="L174" s="211" t="str">
        <f>IFERROR(VLOOKUP(A174,Apuracão!A:A,1,0),"NÃO CONSTA NA APURAÇÃO")</f>
        <v>889</v>
      </c>
      <c r="M174" s="211" t="str">
        <f>IFERROR(VLOOKUP(A174,GRUPOS!C:C,1,0),"SEM GRUPO")</f>
        <v>889</v>
      </c>
      <c r="N174" s="212" t="str">
        <f t="shared" si="7"/>
        <v>OK</v>
      </c>
      <c r="AE174" s="32"/>
    </row>
    <row r="175" spans="1:32" ht="14.4">
      <c r="A175" s="23" t="s">
        <v>581</v>
      </c>
      <c r="B175" s="24" t="str">
        <f>IF(A175&gt;0,VLOOKUP(A175,'BASE FEDERAÇÃO'!$B:$M,2,FALSE),"")</f>
        <v>TOYONAGA</v>
      </c>
      <c r="C175" s="24" t="str">
        <f>IF(A175&gt;0,VLOOKUP(A175,'BASE FEDERAÇÃO'!$B:$M,3,FALSE),"")</f>
        <v>SEIJIN</v>
      </c>
      <c r="D175" s="25" t="str">
        <f>IF(A175&gt;0,VLOOKUP(A175,'BASE FEDERAÇÃO'!$B:$M,4,FALSE),"")</f>
        <v>M</v>
      </c>
      <c r="E175" s="25" t="str">
        <f>IF(A175&gt;0,VLOOKUP(A175,'BASE FEDERAÇÃO'!$B:$M,5,FALSE),"")</f>
        <v>16. SUM</v>
      </c>
      <c r="F175" s="24" t="str">
        <f>IFERROR(VLOOKUP(E175,Base!$G:$H,2,0),"")</f>
        <v>SUMARÉ</v>
      </c>
      <c r="G175" s="26">
        <f>IF(A175&gt;0,VLOOKUP(A175,'BASE FEDERAÇÃO'!$B:$M,6,FALSE),"")</f>
        <v>19733</v>
      </c>
      <c r="H175" s="25">
        <f>IF(A175&gt;0,VLOOKUP(A175,'BASE FEDERAÇÃO'!$B:$M,7,FALSE),"")</f>
        <v>9</v>
      </c>
      <c r="I175" s="25" t="str">
        <f>IF(A175&gt;0,VLOOKUP(A175,'BASE FEDERAÇÃO'!$B:$M,8,FALSE),"")</f>
        <v>B</v>
      </c>
      <c r="J175" s="27" t="str">
        <f>IF(A175="","",VLOOKUP($A175,'BASE FEDERAÇÃO'!$B:$M,9,0))</f>
        <v>NSR</v>
      </c>
      <c r="K175" s="27" t="str">
        <f>IF(B175="","",VLOOKUP($A175,'BASE FEDERAÇÃO'!$B:$M,10,0))</f>
        <v>X</v>
      </c>
      <c r="L175" s="211" t="str">
        <f>IFERROR(VLOOKUP(A175,Apuracão!A:A,1,0),"NÃO CONSTA NA APURAÇÃO")</f>
        <v>895</v>
      </c>
      <c r="M175" s="211" t="str">
        <f>IFERROR(VLOOKUP(A175,GRUPOS!C:C,1,0),"SEM GRUPO")</f>
        <v>895</v>
      </c>
      <c r="N175" s="212" t="str">
        <f t="shared" si="7"/>
        <v>OK</v>
      </c>
      <c r="AE175" s="32"/>
    </row>
    <row r="176" spans="1:32" ht="14.4">
      <c r="A176" s="23" t="s">
        <v>774</v>
      </c>
      <c r="B176" s="24" t="str">
        <f>IF(A176&gt;0,VLOOKUP(A176,'BASE FEDERAÇÃO'!$B:$M,2,FALSE),"")</f>
        <v>FERREIRA SOUTO</v>
      </c>
      <c r="C176" s="24" t="str">
        <f>IF(A176&gt;0,VLOOKUP(A176,'BASE FEDERAÇÃO'!$B:$M,3,FALSE),"")</f>
        <v>JOVENILIO</v>
      </c>
      <c r="D176" s="25" t="str">
        <f>IF(A176&gt;0,VLOOKUP(A176,'BASE FEDERAÇÃO'!$B:$M,4,FALSE),"")</f>
        <v>M</v>
      </c>
      <c r="E176" s="25" t="str">
        <f>IF(A176&gt;0,VLOOKUP(A176,'BASE FEDERAÇÃO'!$B:$M,5,FALSE),"")</f>
        <v>16. SUM</v>
      </c>
      <c r="F176" s="24" t="str">
        <f>IFERROR(VLOOKUP(E176,Base!$G:$H,2,0),"")</f>
        <v>SUMARÉ</v>
      </c>
      <c r="G176" s="26">
        <f>IF(A176&gt;0,VLOOKUP(A176,'BASE FEDERAÇÃO'!$B:$M,6,FALSE),"")</f>
        <v>27041</v>
      </c>
      <c r="H176" s="25">
        <f>IF(A176&gt;0,VLOOKUP(A176,'BASE FEDERAÇÃO'!$B:$M,7,FALSE),"")</f>
        <v>5</v>
      </c>
      <c r="I176" s="25" t="str">
        <f>IF(A176&gt;0,VLOOKUP(A176,'BASE FEDERAÇÃO'!$B:$M,8,FALSE),"")</f>
        <v>A</v>
      </c>
      <c r="J176" s="27" t="str">
        <f>IF(A176="","",VLOOKUP($A176,'BASE FEDERAÇÃO'!$B:$M,9,0))</f>
        <v>NSR</v>
      </c>
      <c r="K176" s="27" t="str">
        <f>IF(B176="","",VLOOKUP($A176,'BASE FEDERAÇÃO'!$B:$M,10,0))</f>
        <v>X</v>
      </c>
      <c r="L176" s="211" t="str">
        <f>IFERROR(VLOOKUP(A176,Apuracão!A:A,1,0),"NÃO CONSTA NA APURAÇÃO")</f>
        <v>892</v>
      </c>
      <c r="M176" s="211" t="str">
        <f>IFERROR(VLOOKUP(A176,GRUPOS!C:C,1,0),"SEM GRUPO")</f>
        <v>892</v>
      </c>
      <c r="N176" s="212" t="str">
        <f t="shared" si="7"/>
        <v>OK</v>
      </c>
      <c r="AE176" s="32"/>
    </row>
    <row r="177" spans="1:31" ht="14.4">
      <c r="A177" s="23" t="s">
        <v>770</v>
      </c>
      <c r="B177" s="24" t="str">
        <f>IF(A177&gt;0,VLOOKUP(A177,'BASE FEDERAÇÃO'!$B:$M,2,FALSE),"")</f>
        <v>CASSIMIRO</v>
      </c>
      <c r="C177" s="24" t="str">
        <f>IF(A177&gt;0,VLOOKUP(A177,'BASE FEDERAÇÃO'!$B:$M,3,FALSE),"")</f>
        <v>LUIZ CARLOS</v>
      </c>
      <c r="D177" s="25" t="str">
        <f>IF(A177&gt;0,VLOOKUP(A177,'BASE FEDERAÇÃO'!$B:$M,4,FALSE),"")</f>
        <v>M</v>
      </c>
      <c r="E177" s="25" t="str">
        <f>IF(A177&gt;0,VLOOKUP(A177,'BASE FEDERAÇÃO'!$B:$M,5,FALSE),"")</f>
        <v>16. SUM</v>
      </c>
      <c r="F177" s="24" t="str">
        <f>IFERROR(VLOOKUP(E177,Base!$G:$H,2,0),"")</f>
        <v>SUMARÉ</v>
      </c>
      <c r="G177" s="26">
        <f>IF(A177&gt;0,VLOOKUP(A177,'BASE FEDERAÇÃO'!$B:$M,6,FALSE),"")</f>
        <v>21936</v>
      </c>
      <c r="H177" s="25">
        <f>IF(A177&gt;0,VLOOKUP(A177,'BASE FEDERAÇÃO'!$B:$M,7,FALSE),"")</f>
        <v>7</v>
      </c>
      <c r="I177" s="25" t="str">
        <f>IF(A177&gt;0,VLOOKUP(A177,'BASE FEDERAÇÃO'!$B:$M,8,FALSE),"")</f>
        <v>B</v>
      </c>
      <c r="J177" s="27" t="str">
        <f>IF(A177="","",VLOOKUP($A177,'BASE FEDERAÇÃO'!$B:$M,9,0))</f>
        <v>NSR</v>
      </c>
      <c r="K177" s="27" t="str">
        <f>IF(B177="","",VLOOKUP($A177,'BASE FEDERAÇÃO'!$B:$M,10,0))</f>
        <v>X</v>
      </c>
      <c r="L177" s="211" t="str">
        <f>IFERROR(VLOOKUP(A177,Apuracão!A:A,1,0),"NÃO CONSTA NA APURAÇÃO")</f>
        <v>636</v>
      </c>
      <c r="M177" s="211" t="str">
        <f>IFERROR(VLOOKUP(A177,GRUPOS!C:C,1,0),"SEM GRUPO")</f>
        <v>636</v>
      </c>
      <c r="N177" s="212" t="str">
        <f t="shared" si="7"/>
        <v>OK</v>
      </c>
      <c r="AE177" s="32"/>
    </row>
    <row r="178" spans="1:31" ht="14.4">
      <c r="A178" s="23" t="s">
        <v>415</v>
      </c>
      <c r="B178" s="24" t="str">
        <f>IF(A178&gt;0,VLOOKUP(A178,'BASE FEDERAÇÃO'!$B:$M,2,FALSE),"")</f>
        <v>NAKAGAWA</v>
      </c>
      <c r="C178" s="24" t="str">
        <f>IF(A178&gt;0,VLOOKUP(A178,'BASE FEDERAÇÃO'!$B:$M,3,FALSE),"")</f>
        <v>MARIA</v>
      </c>
      <c r="D178" s="25" t="str">
        <f>IF(A178&gt;0,VLOOKUP(A178,'BASE FEDERAÇÃO'!$B:$M,4,FALSE),"")</f>
        <v>F</v>
      </c>
      <c r="E178" s="25" t="str">
        <f>IF(A178&gt;0,VLOOKUP(A178,'BASE FEDERAÇÃO'!$B:$M,5,FALSE),"")</f>
        <v>16. SUM</v>
      </c>
      <c r="F178" s="24" t="str">
        <f>IFERROR(VLOOKUP(E178,Base!$G:$H,2,0),"")</f>
        <v>SUMARÉ</v>
      </c>
      <c r="G178" s="26">
        <f>IF(A178&gt;0,VLOOKUP(A178,'BASE FEDERAÇÃO'!$B:$M,6,FALSE),"")</f>
        <v>16657</v>
      </c>
      <c r="H178" s="25">
        <f>IF(A178&gt;0,VLOOKUP(A178,'BASE FEDERAÇÃO'!$B:$M,7,FALSE),"")</f>
        <v>8</v>
      </c>
      <c r="I178" s="25" t="str">
        <f>IF(A178&gt;0,VLOOKUP(A178,'BASE FEDERAÇÃO'!$B:$M,8,FALSE),"")</f>
        <v>B</v>
      </c>
      <c r="J178" s="27" t="str">
        <f>IF(A178="","",VLOOKUP($A178,'BASE FEDERAÇÃO'!$B:$M,9,0))</f>
        <v>SR</v>
      </c>
      <c r="K178" s="27" t="str">
        <f>IF(B178="","",VLOOKUP($A178,'BASE FEDERAÇÃO'!$B:$M,10,0))</f>
        <v>X</v>
      </c>
      <c r="L178" s="211" t="str">
        <f>IFERROR(VLOOKUP(A178,Apuracão!A:A,1,0),"NÃO CONSTA NA APURAÇÃO")</f>
        <v>894</v>
      </c>
      <c r="M178" s="211" t="str">
        <f>IFERROR(VLOOKUP(A178,GRUPOS!C:C,1,0),"SEM GRUPO")</f>
        <v>894</v>
      </c>
      <c r="N178" s="212" t="str">
        <f t="shared" si="7"/>
        <v>OK</v>
      </c>
      <c r="AE178" s="32"/>
    </row>
    <row r="179" spans="1:31" ht="14.4">
      <c r="A179" s="23"/>
      <c r="B179" s="24" t="str">
        <f>IF(A179&gt;0,VLOOKUP(A179,'BASE FEDERAÇÃO'!$B:$M,2,FALSE),"")</f>
        <v/>
      </c>
      <c r="C179" s="24" t="str">
        <f>IF(A179&gt;0,VLOOKUP(A179,'BASE FEDERAÇÃO'!$B:$M,3,FALSE),"")</f>
        <v/>
      </c>
      <c r="D179" s="25" t="str">
        <f>IF(A179&gt;0,VLOOKUP(A179,'BASE FEDERAÇÃO'!$B:$M,4,FALSE),"")</f>
        <v/>
      </c>
      <c r="E179" s="25" t="str">
        <f>IF(A179&gt;0,VLOOKUP(A179,'BASE FEDERAÇÃO'!$B:$M,5,FALSE),"")</f>
        <v/>
      </c>
      <c r="F179" s="24" t="str">
        <f>IFERROR(VLOOKUP(E179,Base!$G:$H,2,0),"")</f>
        <v/>
      </c>
      <c r="G179" s="26" t="str">
        <f>IF(A179&gt;0,VLOOKUP(A179,'BASE FEDERAÇÃO'!$B:$M,6,FALSE),"")</f>
        <v/>
      </c>
      <c r="H179" s="25" t="str">
        <f>IF(A179&gt;0,VLOOKUP(A179,'BASE FEDERAÇÃO'!$B:$M,7,FALSE),"")</f>
        <v/>
      </c>
      <c r="I179" s="25" t="str">
        <f>IF(A179&gt;0,VLOOKUP(A179,'BASE FEDERAÇÃO'!$B:$M,8,FALSE),"")</f>
        <v/>
      </c>
      <c r="J179" s="27" t="str">
        <f>IF(A179="","",VLOOKUP($A179,'BASE FEDERAÇÃO'!$B:$M,9,0))</f>
        <v/>
      </c>
      <c r="K179" s="27" t="str">
        <f>IF(B179="","",VLOOKUP($A179,'BASE FEDERAÇÃO'!$B:$M,10,0))</f>
        <v/>
      </c>
      <c r="L179" s="211" t="str">
        <f>IFERROR(VLOOKUP(A179,Apuracão!A:A,1,0),"NÃO CONSTA NA APURAÇÃO")</f>
        <v>NÃO CONSTA NA APURAÇÃO</v>
      </c>
      <c r="M179" s="211" t="str">
        <f>IFERROR(VLOOKUP(A179,GRUPOS!C:C,1,0),"SEM GRUPO")</f>
        <v>SEM GRUPO</v>
      </c>
      <c r="N179" s="212" t="str">
        <f t="shared" si="7"/>
        <v>OK</v>
      </c>
      <c r="AE179" s="32"/>
    </row>
    <row r="180" spans="1:31" ht="14.4">
      <c r="A180" s="23" t="s">
        <v>102</v>
      </c>
      <c r="B180" s="24" t="str">
        <f>IF(A180&gt;0,VLOOKUP(A180,'BASE FEDERAÇÃO'!$B:$M,2,FALSE),"")</f>
        <v>OSADA</v>
      </c>
      <c r="C180" s="24" t="str">
        <f>IF(A180&gt;0,VLOOKUP(A180,'BASE FEDERAÇÃO'!$B:$M,3,FALSE),"")</f>
        <v>ASAO</v>
      </c>
      <c r="D180" s="25" t="str">
        <f>IF(A180&gt;0,VLOOKUP(A180,'BASE FEDERAÇÃO'!$B:$M,4,FALSE),"")</f>
        <v>M</v>
      </c>
      <c r="E180" s="25" t="str">
        <f>IF(A180&gt;0,VLOOKUP(A180,'BASE FEDERAÇÃO'!$B:$M,5,FALSE),"")</f>
        <v>18. SOR</v>
      </c>
      <c r="F180" s="24" t="str">
        <f>IFERROR(VLOOKUP(E180,Base!$G:$H,2,0),"")</f>
        <v>SOROCABA</v>
      </c>
      <c r="G180" s="26">
        <f>IF(A180&gt;0,VLOOKUP(A180,'BASE FEDERAÇÃO'!$B:$M,6,FALSE),"")</f>
        <v>13681</v>
      </c>
      <c r="H180" s="25">
        <f>IF(A180&gt;0,VLOOKUP(A180,'BASE FEDERAÇÃO'!$B:$M,7,FALSE),"")</f>
        <v>6</v>
      </c>
      <c r="I180" s="25" t="str">
        <f>IF(A180&gt;0,VLOOKUP(A180,'BASE FEDERAÇÃO'!$B:$M,8,FALSE),"")</f>
        <v>A</v>
      </c>
      <c r="J180" s="27" t="str">
        <f>IF(A180="","",VLOOKUP($A180,'BASE FEDERAÇÃO'!$B:$M,9,0))</f>
        <v>MR</v>
      </c>
      <c r="K180" s="27" t="str">
        <f>IF(B180="","",VLOOKUP($A180,'BASE FEDERAÇÃO'!$B:$M,10,0))</f>
        <v>X</v>
      </c>
      <c r="L180" s="211" t="str">
        <f>IFERROR(VLOOKUP(A180,Apuracão!A:A,1,0),"NÃO CONSTA NA APURAÇÃO")</f>
        <v>250</v>
      </c>
      <c r="M180" s="211" t="str">
        <f>IFERROR(VLOOKUP(A180,GRUPOS!C:C,1,0),"SEM GRUPO")</f>
        <v>250</v>
      </c>
      <c r="N180" s="212" t="str">
        <f t="shared" si="7"/>
        <v>OK</v>
      </c>
      <c r="AE180" s="32"/>
    </row>
    <row r="181" spans="1:31" ht="14.4">
      <c r="A181" s="23" t="s">
        <v>676</v>
      </c>
      <c r="B181" s="24" t="str">
        <f>IF(A181&gt;0,VLOOKUP(A181,'BASE FEDERAÇÃO'!$B:$M,2,FALSE),"")</f>
        <v>SIQUEIRA OLIVEIRA</v>
      </c>
      <c r="C181" s="24" t="str">
        <f>IF(A181&gt;0,VLOOKUP(A181,'BASE FEDERAÇÃO'!$B:$M,3,FALSE),"")</f>
        <v>HELVECIO</v>
      </c>
      <c r="D181" s="25" t="str">
        <f>IF(A181&gt;0,VLOOKUP(A181,'BASE FEDERAÇÃO'!$B:$M,4,FALSE),"")</f>
        <v>M</v>
      </c>
      <c r="E181" s="25" t="str">
        <f>IF(A181&gt;0,VLOOKUP(A181,'BASE FEDERAÇÃO'!$B:$M,5,FALSE),"")</f>
        <v>18. SOR</v>
      </c>
      <c r="F181" s="24" t="str">
        <f>IFERROR(VLOOKUP(E181,Base!$G:$H,2,0),"")</f>
        <v>SOROCABA</v>
      </c>
      <c r="G181" s="26">
        <f>IF(A181&gt;0,VLOOKUP(A181,'BASE FEDERAÇÃO'!$B:$M,6,FALSE),"")</f>
        <v>21411</v>
      </c>
      <c r="H181" s="25">
        <f>IF(A181&gt;0,VLOOKUP(A181,'BASE FEDERAÇÃO'!$B:$M,7,FALSE),"")</f>
        <v>6</v>
      </c>
      <c r="I181" s="25" t="str">
        <f>IF(A181&gt;0,VLOOKUP(A181,'BASE FEDERAÇÃO'!$B:$M,8,FALSE),"")</f>
        <v>A</v>
      </c>
      <c r="J181" s="27" t="str">
        <f>IF(A181="","",VLOOKUP($A181,'BASE FEDERAÇÃO'!$B:$M,9,0))</f>
        <v>NSR</v>
      </c>
      <c r="K181" s="27" t="str">
        <f>IF(B181="","",VLOOKUP($A181,'BASE FEDERAÇÃO'!$B:$M,10,0))</f>
        <v>X</v>
      </c>
      <c r="L181" s="211" t="str">
        <f>IFERROR(VLOOKUP(A181,Apuracão!A:A,1,0),"NÃO CONSTA NA APURAÇÃO")</f>
        <v>555</v>
      </c>
      <c r="M181" s="211" t="str">
        <f>IFERROR(VLOOKUP(A181,GRUPOS!C:C,1,0),"SEM GRUPO")</f>
        <v>555</v>
      </c>
      <c r="N181" s="212" t="str">
        <f t="shared" si="7"/>
        <v>OK</v>
      </c>
      <c r="AE181" s="32"/>
    </row>
    <row r="182" spans="1:31" ht="14.4">
      <c r="A182" s="23" t="s">
        <v>1168</v>
      </c>
      <c r="B182" s="24" t="str">
        <f>IF(A182&gt;0,VLOOKUP(A182,'BASE FEDERAÇÃO'!$B:$M,2,FALSE),"")</f>
        <v>TAKAHASHI</v>
      </c>
      <c r="C182" s="24" t="str">
        <f>IF(A182&gt;0,VLOOKUP(A182,'BASE FEDERAÇÃO'!$B:$M,3,FALSE),"")</f>
        <v>EDSON SHOJI</v>
      </c>
      <c r="D182" s="25" t="str">
        <f>IF(A182&gt;0,VLOOKUP(A182,'BASE FEDERAÇÃO'!$B:$M,4,FALSE),"")</f>
        <v>M</v>
      </c>
      <c r="E182" s="25" t="str">
        <f>IF(A182&gt;0,VLOOKUP(A182,'BASE FEDERAÇÃO'!$B:$M,5,FALSE),"")</f>
        <v>18. SOR</v>
      </c>
      <c r="F182" s="24" t="str">
        <f>IFERROR(VLOOKUP(E182,Base!$G:$H,2,0),"")</f>
        <v>SOROCABA</v>
      </c>
      <c r="G182" s="26">
        <f>IF(A182&gt;0,VLOOKUP(A182,'BASE FEDERAÇÃO'!$B:$M,6,FALSE),"")</f>
        <v>27163</v>
      </c>
      <c r="H182" s="25">
        <f>IF(A182&gt;0,VLOOKUP(A182,'BASE FEDERAÇÃO'!$B:$M,7,FALSE),"")</f>
        <v>2</v>
      </c>
      <c r="I182" s="25" t="str">
        <f>IF(A182&gt;0,VLOOKUP(A182,'BASE FEDERAÇÃO'!$B:$M,8,FALSE),"")</f>
        <v>EX</v>
      </c>
      <c r="J182" s="27" t="str">
        <f>IF(A182="","",VLOOKUP($A182,'BASE FEDERAÇÃO'!$B:$M,9,0))</f>
        <v>NSR</v>
      </c>
      <c r="K182" s="27" t="str">
        <f>IF(B182="","",VLOOKUP($A182,'BASE FEDERAÇÃO'!$B:$M,10,0))</f>
        <v/>
      </c>
      <c r="L182" s="211" t="str">
        <f>IFERROR(VLOOKUP(A182,Apuracão!A:A,1,0),"NÃO CONSTA NA APURAÇÃO")</f>
        <v>578</v>
      </c>
      <c r="M182" s="211" t="str">
        <f>IFERROR(VLOOKUP(A182,GRUPOS!C:C,1,0),"SEM GRUPO")</f>
        <v>578</v>
      </c>
      <c r="N182" s="212" t="str">
        <f t="shared" si="7"/>
        <v>OK</v>
      </c>
      <c r="AE182" s="32"/>
    </row>
    <row r="183" spans="1:31" ht="14.4">
      <c r="A183" s="23" t="s">
        <v>783</v>
      </c>
      <c r="B183" s="24" t="str">
        <f>IF(A183&gt;0,VLOOKUP(A183,'BASE FEDERAÇÃO'!$B:$M,2,FALSE),"")</f>
        <v>P. DA S. DE OLIVEIRA</v>
      </c>
      <c r="C183" s="24" t="str">
        <f>IF(A183&gt;0,VLOOKUP(A183,'BASE FEDERAÇÃO'!$B:$M,3,FALSE),"")</f>
        <v>MARIA APARECIDA</v>
      </c>
      <c r="D183" s="25" t="str">
        <f>IF(A183&gt;0,VLOOKUP(A183,'BASE FEDERAÇÃO'!$B:$M,4,FALSE),"")</f>
        <v>F</v>
      </c>
      <c r="E183" s="25" t="str">
        <f>IF(A183&gt;0,VLOOKUP(A183,'BASE FEDERAÇÃO'!$B:$M,5,FALSE),"")</f>
        <v>18. SOR</v>
      </c>
      <c r="F183" s="24" t="str">
        <f>IFERROR(VLOOKUP(E183,Base!$G:$H,2,0),"")</f>
        <v>SOROCABA</v>
      </c>
      <c r="G183" s="26">
        <f>IF(A183&gt;0,VLOOKUP(A183,'BASE FEDERAÇÃO'!$B:$M,6,FALSE),"")</f>
        <v>22044</v>
      </c>
      <c r="H183" s="25">
        <f>IF(A183&gt;0,VLOOKUP(A183,'BASE FEDERAÇÃO'!$B:$M,7,FALSE),"")</f>
        <v>9</v>
      </c>
      <c r="I183" s="25" t="str">
        <f>IF(A183&gt;0,VLOOKUP(A183,'BASE FEDERAÇÃO'!$B:$M,8,FALSE),"")</f>
        <v>B</v>
      </c>
      <c r="J183" s="27" t="str">
        <f>IF(A183="","",VLOOKUP($A183,'BASE FEDERAÇÃO'!$B:$M,9,0))</f>
        <v>NSR</v>
      </c>
      <c r="K183" s="27" t="str">
        <f>IF(B183="","",VLOOKUP($A183,'BASE FEDERAÇÃO'!$B:$M,10,0))</f>
        <v/>
      </c>
      <c r="L183" s="211" t="str">
        <f>IFERROR(VLOOKUP(A183,Apuracão!A:A,1,0),"NÃO CONSTA NA APURAÇÃO")</f>
        <v>604</v>
      </c>
      <c r="M183" s="211" t="str">
        <f>IFERROR(VLOOKUP(A183,GRUPOS!C:C,1,0),"SEM GRUPO")</f>
        <v>604</v>
      </c>
      <c r="N183" s="212" t="str">
        <f t="shared" si="7"/>
        <v>OK</v>
      </c>
      <c r="AE183" s="32"/>
    </row>
    <row r="184" spans="1:31" ht="14.4">
      <c r="A184" s="23" t="s">
        <v>993</v>
      </c>
      <c r="B184" s="24" t="str">
        <f>IF(A184&gt;0,VLOOKUP(A184,'BASE FEDERAÇÃO'!$B:$M,2,FALSE),"")</f>
        <v>PEREIRA T. MACHADO</v>
      </c>
      <c r="C184" s="24" t="str">
        <f>IF(A184&gt;0,VLOOKUP(A184,'BASE FEDERAÇÃO'!$B:$M,3,FALSE),"")</f>
        <v>MARIA DO SOCORRO</v>
      </c>
      <c r="D184" s="25" t="str">
        <f>IF(A184&gt;0,VLOOKUP(A184,'BASE FEDERAÇÃO'!$B:$M,4,FALSE),"")</f>
        <v>F</v>
      </c>
      <c r="E184" s="25" t="str">
        <f>IF(A184&gt;0,VLOOKUP(A184,'BASE FEDERAÇÃO'!$B:$M,5,FALSE),"")</f>
        <v>18. SOR</v>
      </c>
      <c r="F184" s="24" t="str">
        <f>IFERROR(VLOOKUP(E184,Base!$G:$H,2,0),"")</f>
        <v>SOROCABA</v>
      </c>
      <c r="G184" s="26">
        <f>IF(A184&gt;0,VLOOKUP(A184,'BASE FEDERAÇÃO'!$B:$M,6,FALSE),"")</f>
        <v>21554</v>
      </c>
      <c r="H184" s="25">
        <f>IF(A184&gt;0,VLOOKUP(A184,'BASE FEDERAÇÃO'!$B:$M,7,FALSE),"")</f>
        <v>12</v>
      </c>
      <c r="I184" s="25" t="str">
        <f>IF(A184&gt;0,VLOOKUP(A184,'BASE FEDERAÇÃO'!$B:$M,8,FALSE),"")</f>
        <v>C</v>
      </c>
      <c r="J184" s="27" t="str">
        <f>IF(A184="","",VLOOKUP($A184,'BASE FEDERAÇÃO'!$B:$M,9,0))</f>
        <v>NSR</v>
      </c>
      <c r="K184" s="27" t="str">
        <f>IF(B184="","",VLOOKUP($A184,'BASE FEDERAÇÃO'!$B:$M,10,0))</f>
        <v/>
      </c>
      <c r="L184" s="211" t="str">
        <f>IFERROR(VLOOKUP(A184,Apuracão!A:A,1,0),"NÃO CONSTA NA APURAÇÃO")</f>
        <v>693</v>
      </c>
      <c r="M184" s="211" t="str">
        <f>IFERROR(VLOOKUP(A184,GRUPOS!C:C,1,0),"SEM GRUPO")</f>
        <v>693</v>
      </c>
      <c r="N184" s="212" t="str">
        <f t="shared" si="7"/>
        <v>OK</v>
      </c>
      <c r="AE184" s="32"/>
    </row>
    <row r="185" spans="1:31" ht="14.4">
      <c r="A185" s="23" t="s">
        <v>959</v>
      </c>
      <c r="B185" s="24" t="str">
        <f>IF(A185&gt;0,VLOOKUP(A185,'BASE FEDERAÇÃO'!$B:$M,2,FALSE),"")</f>
        <v>DOS SANTOS LUZ LIMA</v>
      </c>
      <c r="C185" s="24" t="str">
        <f>IF(A185&gt;0,VLOOKUP(A185,'BASE FEDERAÇÃO'!$B:$M,3,FALSE),"")</f>
        <v>LUCILENA</v>
      </c>
      <c r="D185" s="25" t="str">
        <f>IF(A185&gt;0,VLOOKUP(A185,'BASE FEDERAÇÃO'!$B:$M,4,FALSE),"")</f>
        <v>F</v>
      </c>
      <c r="E185" s="25" t="str">
        <f>IF(A185&gt;0,VLOOKUP(A185,'BASE FEDERAÇÃO'!$B:$M,5,FALSE),"")</f>
        <v>18. SOR</v>
      </c>
      <c r="F185" s="24" t="str">
        <f>IFERROR(VLOOKUP(E185,Base!$G:$H,2,0),"")</f>
        <v>SOROCABA</v>
      </c>
      <c r="G185" s="26">
        <f>IF(A185&gt;0,VLOOKUP(A185,'BASE FEDERAÇÃO'!$B:$M,6,FALSE),"")</f>
        <v>25513</v>
      </c>
      <c r="H185" s="25">
        <f>IF(A185&gt;0,VLOOKUP(A185,'BASE FEDERAÇÃO'!$B:$M,7,FALSE),"")</f>
        <v>12</v>
      </c>
      <c r="I185" s="25" t="str">
        <f>IF(A185&gt;0,VLOOKUP(A185,'BASE FEDERAÇÃO'!$B:$M,8,FALSE),"")</f>
        <v>C</v>
      </c>
      <c r="J185" s="27" t="str">
        <f>IF(A185="","",VLOOKUP($A185,'BASE FEDERAÇÃO'!$B:$M,9,0))</f>
        <v>NSR</v>
      </c>
      <c r="K185" s="27" t="str">
        <f>IF(B185="","",VLOOKUP($A185,'BASE FEDERAÇÃO'!$B:$M,10,0))</f>
        <v/>
      </c>
      <c r="L185" s="211" t="str">
        <f>IFERROR(VLOOKUP(A185,Apuracão!A:A,1,0),"NÃO CONSTA NA APURAÇÃO")</f>
        <v>728</v>
      </c>
      <c r="M185" s="211" t="str">
        <f>IFERROR(VLOOKUP(A185,GRUPOS!C:C,1,0),"SEM GRUPO")</f>
        <v>728</v>
      </c>
      <c r="N185" s="212" t="str">
        <f t="shared" si="7"/>
        <v>OK</v>
      </c>
      <c r="O185" s="243"/>
      <c r="AE185" s="32"/>
    </row>
    <row r="186" spans="1:31" ht="14.4">
      <c r="A186" s="23" t="s">
        <v>957</v>
      </c>
      <c r="B186" s="24" t="str">
        <f>IF(A186&gt;0,VLOOKUP(A186,'BASE FEDERAÇÃO'!$B:$M,2,FALSE),"")</f>
        <v>BARBOSA DE LIMA</v>
      </c>
      <c r="C186" s="24" t="str">
        <f>IF(A186&gt;0,VLOOKUP(A186,'BASE FEDERAÇÃO'!$B:$M,3,FALSE),"")</f>
        <v>JOSE HILTON</v>
      </c>
      <c r="D186" s="25" t="str">
        <f>IF(A186&gt;0,VLOOKUP(A186,'BASE FEDERAÇÃO'!$B:$M,4,FALSE),"")</f>
        <v>M</v>
      </c>
      <c r="E186" s="25" t="str">
        <f>IF(A186&gt;0,VLOOKUP(A186,'BASE FEDERAÇÃO'!$B:$M,5,FALSE),"")</f>
        <v>18. SOR</v>
      </c>
      <c r="F186" s="24" t="str">
        <f>IFERROR(VLOOKUP(E186,Base!$G:$H,2,0),"")</f>
        <v>SOROCABA</v>
      </c>
      <c r="G186" s="26">
        <f>IF(A186&gt;0,VLOOKUP(A186,'BASE FEDERAÇÃO'!$B:$M,6,FALSE),"")</f>
        <v>24988</v>
      </c>
      <c r="H186" s="25">
        <f>IF(A186&gt;0,VLOOKUP(A186,'BASE FEDERAÇÃO'!$B:$M,7,FALSE),"")</f>
        <v>12</v>
      </c>
      <c r="I186" s="25" t="str">
        <f>IF(A186&gt;0,VLOOKUP(A186,'BASE FEDERAÇÃO'!$B:$M,8,FALSE),"")</f>
        <v>C</v>
      </c>
      <c r="J186" s="27" t="str">
        <f>IF(A186="","",VLOOKUP($A186,'BASE FEDERAÇÃO'!$B:$M,9,0))</f>
        <v>NSR</v>
      </c>
      <c r="K186" s="27" t="str">
        <f>IF(B186="","",VLOOKUP($A186,'BASE FEDERAÇÃO'!$B:$M,10,0))</f>
        <v/>
      </c>
      <c r="L186" s="211" t="str">
        <f>IFERROR(VLOOKUP(A186,Apuracão!A:A,1,0),"NÃO CONSTA NA APURAÇÃO")</f>
        <v>735</v>
      </c>
      <c r="M186" s="211" t="str">
        <f>IFERROR(VLOOKUP(A186,GRUPOS!C:C,1,0),"SEM GRUPO")</f>
        <v>735</v>
      </c>
      <c r="N186" s="212" t="str">
        <f t="shared" si="7"/>
        <v>OK</v>
      </c>
      <c r="AE186" s="32"/>
    </row>
    <row r="187" spans="1:31" ht="14.4">
      <c r="A187" s="23" t="s">
        <v>958</v>
      </c>
      <c r="B187" s="24" t="str">
        <f>IF(A187&gt;0,VLOOKUP(A187,'BASE FEDERAÇÃO'!$B:$M,2,FALSE),"")</f>
        <v>ANTUNES DE SOUZA</v>
      </c>
      <c r="C187" s="24" t="str">
        <f>IF(A187&gt;0,VLOOKUP(A187,'BASE FEDERAÇÃO'!$B:$M,3,FALSE),"")</f>
        <v>BRUNO RAFAEL</v>
      </c>
      <c r="D187" s="25" t="str">
        <f>IF(A187&gt;0,VLOOKUP(A187,'BASE FEDERAÇÃO'!$B:$M,4,FALSE),"")</f>
        <v>M</v>
      </c>
      <c r="E187" s="25" t="str">
        <f>IF(A187&gt;0,VLOOKUP(A187,'BASE FEDERAÇÃO'!$B:$M,5,FALSE),"")</f>
        <v>18. SOR</v>
      </c>
      <c r="F187" s="24" t="str">
        <f>IFERROR(VLOOKUP(E187,Base!$G:$H,2,0),"")</f>
        <v>SOROCABA</v>
      </c>
      <c r="G187" s="26">
        <f>IF(A187&gt;0,VLOOKUP(A187,'BASE FEDERAÇÃO'!$B:$M,6,FALSE),"")</f>
        <v>32057</v>
      </c>
      <c r="H187" s="25">
        <f>IF(A187&gt;0,VLOOKUP(A187,'BASE FEDERAÇÃO'!$B:$M,7,FALSE),"")</f>
        <v>11</v>
      </c>
      <c r="I187" s="25" t="str">
        <f>IF(A187&gt;0,VLOOKUP(A187,'BASE FEDERAÇÃO'!$B:$M,8,FALSE),"")</f>
        <v>C</v>
      </c>
      <c r="J187" s="27" t="str">
        <f>IF(A187="","",VLOOKUP($A187,'BASE FEDERAÇÃO'!$B:$M,9,0))</f>
        <v>NSR</v>
      </c>
      <c r="K187" s="27" t="str">
        <f>IF(B187="","",VLOOKUP($A187,'BASE FEDERAÇÃO'!$B:$M,10,0))</f>
        <v>X</v>
      </c>
      <c r="L187" s="211" t="str">
        <f>IFERROR(VLOOKUP(A187,Apuracão!A:A,1,0),"NÃO CONSTA NA APURAÇÃO")</f>
        <v>736</v>
      </c>
      <c r="M187" s="211" t="str">
        <f>IFERROR(VLOOKUP(A187,GRUPOS!C:C,1,0),"SEM GRUPO")</f>
        <v>736</v>
      </c>
      <c r="N187" s="212" t="str">
        <f t="shared" si="7"/>
        <v>OK</v>
      </c>
      <c r="AE187" s="32"/>
    </row>
    <row r="188" spans="1:31" ht="14.4">
      <c r="A188" s="23" t="s">
        <v>784</v>
      </c>
      <c r="B188" s="24" t="str">
        <f>IF(A188&gt;0,VLOOKUP(A188,'BASE FEDERAÇÃO'!$B:$M,2,FALSE),"")</f>
        <v>LAFAIETE</v>
      </c>
      <c r="C188" s="24" t="str">
        <f>IF(A188&gt;0,VLOOKUP(A188,'BASE FEDERAÇÃO'!$B:$M,3,FALSE),"")</f>
        <v>CELSO APARECIDO</v>
      </c>
      <c r="D188" s="25" t="str">
        <f>IF(A188&gt;0,VLOOKUP(A188,'BASE FEDERAÇÃO'!$B:$M,4,FALSE),"")</f>
        <v>M</v>
      </c>
      <c r="E188" s="25" t="str">
        <f>IF(A188&gt;0,VLOOKUP(A188,'BASE FEDERAÇÃO'!$B:$M,5,FALSE),"")</f>
        <v>18. SOR</v>
      </c>
      <c r="F188" s="24" t="str">
        <f>IFERROR(VLOOKUP(E188,Base!$G:$H,2,0),"")</f>
        <v>SOROCABA</v>
      </c>
      <c r="G188" s="26">
        <f>IF(A188&gt;0,VLOOKUP(A188,'BASE FEDERAÇÃO'!$B:$M,6,FALSE),"")</f>
        <v>16918</v>
      </c>
      <c r="H188" s="25">
        <f>IF(A188&gt;0,VLOOKUP(A188,'BASE FEDERAÇÃO'!$B:$M,7,FALSE),"")</f>
        <v>9</v>
      </c>
      <c r="I188" s="25" t="str">
        <f>IF(A188&gt;0,VLOOKUP(A188,'BASE FEDERAÇÃO'!$B:$M,8,FALSE),"")</f>
        <v>B</v>
      </c>
      <c r="J188" s="27" t="str">
        <f>IF(A188="","",VLOOKUP($A188,'BASE FEDERAÇÃO'!$B:$M,9,0))</f>
        <v>SR</v>
      </c>
      <c r="K188" s="27" t="str">
        <f>IF(B188="","",VLOOKUP($A188,'BASE FEDERAÇÃO'!$B:$M,10,0))</f>
        <v/>
      </c>
      <c r="L188" s="211" t="str">
        <f>IFERROR(VLOOKUP(A188,Apuracão!A:A,1,0),"NÃO CONSTA NA APURAÇÃO")</f>
        <v>891</v>
      </c>
      <c r="M188" s="211" t="str">
        <f>IFERROR(VLOOKUP(A188,GRUPOS!C:C,1,0),"SEM GRUPO")</f>
        <v>891</v>
      </c>
      <c r="N188" s="212" t="str">
        <f t="shared" si="7"/>
        <v>OK</v>
      </c>
      <c r="AE188" s="32"/>
    </row>
    <row r="189" spans="1:31" ht="14.4">
      <c r="A189" s="23" t="s">
        <v>889</v>
      </c>
      <c r="B189" s="24" t="str">
        <f>IF(A189&gt;0,VLOOKUP(A189,'BASE FEDERAÇÃO'!$B:$M,2,FALSE),"")</f>
        <v>CUKAUSKAS</v>
      </c>
      <c r="C189" s="24" t="str">
        <f>IF(A189&gt;0,VLOOKUP(A189,'BASE FEDERAÇÃO'!$B:$M,3,FALSE),"")</f>
        <v>ADELIA</v>
      </c>
      <c r="D189" s="25" t="str">
        <f>IF(A189&gt;0,VLOOKUP(A189,'BASE FEDERAÇÃO'!$B:$M,4,FALSE),"")</f>
        <v>F</v>
      </c>
      <c r="E189" s="25" t="str">
        <f>IF(A189&gt;0,VLOOKUP(A189,'BASE FEDERAÇÃO'!$B:$M,5,FALSE),"")</f>
        <v>18. SOR</v>
      </c>
      <c r="F189" s="24" t="str">
        <f>IFERROR(VLOOKUP(E189,Base!$G:$H,2,0),"")</f>
        <v>SOROCABA</v>
      </c>
      <c r="G189" s="26">
        <f>IF(A189&gt;0,VLOOKUP(A189,'BASE FEDERAÇÃO'!$B:$M,6,FALSE),"")</f>
        <v>19630</v>
      </c>
      <c r="H189" s="25">
        <f>IF(A189&gt;0,VLOOKUP(A189,'BASE FEDERAÇÃO'!$B:$M,7,FALSE),"")</f>
        <v>12</v>
      </c>
      <c r="I189" s="25" t="str">
        <f>IF(A189&gt;0,VLOOKUP(A189,'BASE FEDERAÇÃO'!$B:$M,8,FALSE),"")</f>
        <v>C</v>
      </c>
      <c r="J189" s="27" t="str">
        <f>IF(A189="","",VLOOKUP($A189,'BASE FEDERAÇÃO'!$B:$M,9,0))</f>
        <v>NSR</v>
      </c>
      <c r="K189" s="27" t="str">
        <f>IF(B189="","",VLOOKUP($A189,'BASE FEDERAÇÃO'!$B:$M,10,0))</f>
        <v/>
      </c>
      <c r="L189" s="211" t="str">
        <f>IFERROR(VLOOKUP(A189,Apuracão!A:A,1,0),"NÃO CONSTA NA APURAÇÃO")</f>
        <v>896</v>
      </c>
      <c r="M189" s="211" t="str">
        <f>IFERROR(VLOOKUP(A189,GRUPOS!C:C,1,0),"SEM GRUPO")</f>
        <v>896</v>
      </c>
      <c r="N189" s="212" t="str">
        <f t="shared" si="7"/>
        <v>OK</v>
      </c>
      <c r="AE189" s="32"/>
    </row>
    <row r="190" spans="1:31" ht="14.4">
      <c r="A190" s="23" t="s">
        <v>890</v>
      </c>
      <c r="B190" s="24" t="str">
        <f>IF(A190&gt;0,VLOOKUP(A190,'BASE FEDERAÇÃO'!$B:$M,2,FALSE),"")</f>
        <v>CUKAUSKAS</v>
      </c>
      <c r="C190" s="24" t="str">
        <f>IF(A190&gt;0,VLOOKUP(A190,'BASE FEDERAÇÃO'!$B:$M,3,FALSE),"")</f>
        <v>LUCIA</v>
      </c>
      <c r="D190" s="25" t="str">
        <f>IF(A190&gt;0,VLOOKUP(A190,'BASE FEDERAÇÃO'!$B:$M,4,FALSE),"")</f>
        <v>F</v>
      </c>
      <c r="E190" s="25" t="str">
        <f>IF(A190&gt;0,VLOOKUP(A190,'BASE FEDERAÇÃO'!$B:$M,5,FALSE),"")</f>
        <v>18. SOR</v>
      </c>
      <c r="F190" s="24" t="str">
        <f>IFERROR(VLOOKUP(E190,Base!$G:$H,2,0),"")</f>
        <v>SOROCABA</v>
      </c>
      <c r="G190" s="26">
        <f>IF(A190&gt;0,VLOOKUP(A190,'BASE FEDERAÇÃO'!$B:$M,6,FALSE),"")</f>
        <v>20800</v>
      </c>
      <c r="H190" s="25">
        <f>IF(A190&gt;0,VLOOKUP(A190,'BASE FEDERAÇÃO'!$B:$M,7,FALSE),"")</f>
        <v>12</v>
      </c>
      <c r="I190" s="25" t="str">
        <f>IF(A190&gt;0,VLOOKUP(A190,'BASE FEDERAÇÃO'!$B:$M,8,FALSE),"")</f>
        <v>C</v>
      </c>
      <c r="J190" s="27" t="str">
        <f>IF(A190="","",VLOOKUP($A190,'BASE FEDERAÇÃO'!$B:$M,9,0))</f>
        <v>NSR</v>
      </c>
      <c r="K190" s="27" t="str">
        <f>IF(B190="","",VLOOKUP($A190,'BASE FEDERAÇÃO'!$B:$M,10,0))</f>
        <v/>
      </c>
      <c r="L190" s="211" t="str">
        <f>IFERROR(VLOOKUP(A190,Apuracão!A:A,1,0),"NÃO CONSTA NA APURAÇÃO")</f>
        <v>898</v>
      </c>
      <c r="M190" s="211" t="str">
        <f>IFERROR(VLOOKUP(A190,GRUPOS!C:C,1,0),"SEM GRUPO")</f>
        <v>898</v>
      </c>
      <c r="N190" s="212" t="str">
        <f t="shared" si="7"/>
        <v>OK</v>
      </c>
      <c r="AE190" s="32"/>
    </row>
    <row r="191" spans="1:31" ht="14.4">
      <c r="A191" s="23" t="s">
        <v>948</v>
      </c>
      <c r="B191" s="24" t="str">
        <f>IF(A191&gt;0,VLOOKUP(A191,'BASE FEDERAÇÃO'!$B:$M,2,FALSE),"")</f>
        <v>KANDA</v>
      </c>
      <c r="C191" s="24" t="str">
        <f>IF(A191&gt;0,VLOOKUP(A191,'BASE FEDERAÇÃO'!$B:$M,3,FALSE),"")</f>
        <v>LUIZA</v>
      </c>
      <c r="D191" s="25" t="str">
        <f>IF(A191&gt;0,VLOOKUP(A191,'BASE FEDERAÇÃO'!$B:$M,4,FALSE),"")</f>
        <v>F</v>
      </c>
      <c r="E191" s="25" t="str">
        <f>IF(A191&gt;0,VLOOKUP(A191,'BASE FEDERAÇÃO'!$B:$M,5,FALSE),"")</f>
        <v>18. SOR</v>
      </c>
      <c r="F191" s="24" t="str">
        <f>IFERROR(VLOOKUP(E191,Base!$G:$H,2,0),"")</f>
        <v>SOROCABA</v>
      </c>
      <c r="G191" s="26">
        <f>IF(A191&gt;0,VLOOKUP(A191,'BASE FEDERAÇÃO'!$B:$M,6,FALSE),"")</f>
        <v>20897</v>
      </c>
      <c r="H191" s="25">
        <f>IF(A191&gt;0,VLOOKUP(A191,'BASE FEDERAÇÃO'!$B:$M,7,FALSE),"")</f>
        <v>12</v>
      </c>
      <c r="I191" s="25" t="str">
        <f>IF(A191&gt;0,VLOOKUP(A191,'BASE FEDERAÇÃO'!$B:$M,8,FALSE),"")</f>
        <v>C</v>
      </c>
      <c r="J191" s="27" t="str">
        <f>IF(A191="","",VLOOKUP($A191,'BASE FEDERAÇÃO'!$B:$M,9,0))</f>
        <v>NSR</v>
      </c>
      <c r="K191" s="27" t="str">
        <f>IF(B191="","",VLOOKUP($A191,'BASE FEDERAÇÃO'!$B:$M,10,0))</f>
        <v/>
      </c>
      <c r="L191" s="211" t="str">
        <f>IFERROR(VLOOKUP(A191,Apuracão!A:A,1,0),"NÃO CONSTA NA APURAÇÃO")</f>
        <v>978</v>
      </c>
      <c r="M191" s="211" t="str">
        <f>IFERROR(VLOOKUP(A191,GRUPOS!C:C,1,0),"SEM GRUPO")</f>
        <v>978</v>
      </c>
      <c r="N191" s="212" t="str">
        <f t="shared" si="7"/>
        <v>OK</v>
      </c>
      <c r="AE191" s="32"/>
    </row>
    <row r="192" spans="1:31" ht="14.4">
      <c r="A192" s="23" t="s">
        <v>419</v>
      </c>
      <c r="B192" s="24" t="str">
        <f>IF(A192&gt;0,VLOOKUP(A192,'BASE FEDERAÇÃO'!$B:$M,2,FALSE),"")</f>
        <v>OSAKO</v>
      </c>
      <c r="C192" s="24" t="str">
        <f>IF(A192&gt;0,VLOOKUP(A192,'BASE FEDERAÇÃO'!$B:$M,3,FALSE),"")</f>
        <v>SERGIO</v>
      </c>
      <c r="D192" s="25" t="str">
        <f>IF(A192&gt;0,VLOOKUP(A192,'BASE FEDERAÇÃO'!$B:$M,4,FALSE),"")</f>
        <v>M</v>
      </c>
      <c r="E192" s="25" t="str">
        <f>IF(A192&gt;0,VLOOKUP(A192,'BASE FEDERAÇÃO'!$B:$M,5,FALSE),"")</f>
        <v>18. SOR</v>
      </c>
      <c r="F192" s="24" t="str">
        <f>IFERROR(VLOOKUP(E192,Base!$G:$H,2,0),"")</f>
        <v>SOROCABA</v>
      </c>
      <c r="G192" s="26">
        <f>IF(A192&gt;0,VLOOKUP(A192,'BASE FEDERAÇÃO'!$B:$M,6,FALSE),"")</f>
        <v>16304</v>
      </c>
      <c r="H192" s="25">
        <f>IF(A192&gt;0,VLOOKUP(A192,'BASE FEDERAÇÃO'!$B:$M,7,FALSE),"")</f>
        <v>3</v>
      </c>
      <c r="I192" s="25" t="str">
        <f>IF(A192&gt;0,VLOOKUP(A192,'BASE FEDERAÇÃO'!$B:$M,8,FALSE),"")</f>
        <v>EX</v>
      </c>
      <c r="J192" s="27" t="str">
        <f>IF(A192="","",VLOOKUP($A192,'BASE FEDERAÇÃO'!$B:$M,9,0))</f>
        <v>SR</v>
      </c>
      <c r="K192" s="27" t="str">
        <f>IF(B192="","",VLOOKUP($A192,'BASE FEDERAÇÃO'!$B:$M,10,0))</f>
        <v/>
      </c>
      <c r="L192" s="211" t="str">
        <f>IFERROR(VLOOKUP(A192,Apuracão!A:A,1,0),"NÃO CONSTA NA APURAÇÃO")</f>
        <v>983</v>
      </c>
      <c r="M192" s="211" t="str">
        <f>IFERROR(VLOOKUP(A192,GRUPOS!C:C,1,0),"SEM GRUPO")</f>
        <v>983</v>
      </c>
      <c r="N192" s="212" t="str">
        <f t="shared" si="7"/>
        <v>OK</v>
      </c>
      <c r="AE192" s="32"/>
    </row>
    <row r="193" spans="1:32" ht="14.4">
      <c r="A193" s="23" t="s">
        <v>420</v>
      </c>
      <c r="B193" s="24" t="str">
        <f>IF(A193&gt;0,VLOOKUP(A193,'BASE FEDERAÇÃO'!$B:$M,2,FALSE),"")</f>
        <v>NAGAE</v>
      </c>
      <c r="C193" s="24" t="str">
        <f>IF(A193&gt;0,VLOOKUP(A193,'BASE FEDERAÇÃO'!$B:$M,3,FALSE),"")</f>
        <v>TOMIKO</v>
      </c>
      <c r="D193" s="25" t="str">
        <f>IF(A193&gt;0,VLOOKUP(A193,'BASE FEDERAÇÃO'!$B:$M,4,FALSE),"")</f>
        <v>F</v>
      </c>
      <c r="E193" s="25" t="str">
        <f>IF(A193&gt;0,VLOOKUP(A193,'BASE FEDERAÇÃO'!$B:$M,5,FALSE),"")</f>
        <v>18. SOR</v>
      </c>
      <c r="F193" s="24" t="str">
        <f>IFERROR(VLOOKUP(E193,Base!$G:$H,2,0),"")</f>
        <v>SOROCABA</v>
      </c>
      <c r="G193" s="26">
        <f>IF(A193&gt;0,VLOOKUP(A193,'BASE FEDERAÇÃO'!$B:$M,6,FALSE),"")</f>
        <v>14991</v>
      </c>
      <c r="H193" s="25">
        <f>IF(A193&gt;0,VLOOKUP(A193,'BASE FEDERAÇÃO'!$B:$M,7,FALSE),"")</f>
        <v>9</v>
      </c>
      <c r="I193" s="25" t="str">
        <f>IF(A193&gt;0,VLOOKUP(A193,'BASE FEDERAÇÃO'!$B:$M,8,FALSE),"")</f>
        <v>B</v>
      </c>
      <c r="J193" s="27" t="str">
        <f>IF(A193="","",VLOOKUP($A193,'BASE FEDERAÇÃO'!$B:$M,9,0))</f>
        <v>MR</v>
      </c>
      <c r="K193" s="27" t="str">
        <f>IF(B193="","",VLOOKUP($A193,'BASE FEDERAÇÃO'!$B:$M,10,0))</f>
        <v/>
      </c>
      <c r="L193" s="211" t="str">
        <f>IFERROR(VLOOKUP(A193,Apuracão!A:A,1,0),"NÃO CONSTA NA APURAÇÃO")</f>
        <v>986</v>
      </c>
      <c r="M193" s="211" t="str">
        <f>IFERROR(VLOOKUP(A193,GRUPOS!C:C,1,0),"SEM GRUPO")</f>
        <v>986</v>
      </c>
      <c r="N193" s="212" t="str">
        <f t="shared" si="7"/>
        <v>OK</v>
      </c>
      <c r="AE193" s="32"/>
    </row>
    <row r="194" spans="1:32" ht="14.4">
      <c r="A194" s="23"/>
      <c r="B194" s="24" t="str">
        <f>IF(A194&gt;0,VLOOKUP(A194,'BASE FEDERAÇÃO'!$B:$M,2,FALSE),"")</f>
        <v/>
      </c>
      <c r="C194" s="24" t="str">
        <f>IF(A194&gt;0,VLOOKUP(A194,'BASE FEDERAÇÃO'!$B:$M,3,FALSE),"")</f>
        <v/>
      </c>
      <c r="D194" s="25" t="str">
        <f>IF(A194&gt;0,VLOOKUP(A194,'BASE FEDERAÇÃO'!$B:$M,4,FALSE),"")</f>
        <v/>
      </c>
      <c r="E194" s="25" t="str">
        <f>IF(A194&gt;0,VLOOKUP(A194,'BASE FEDERAÇÃO'!$B:$M,5,FALSE),"")</f>
        <v/>
      </c>
      <c r="F194" s="24" t="str">
        <f>IFERROR(VLOOKUP(E194,Base!$G:$H,2,0),"")</f>
        <v/>
      </c>
      <c r="G194" s="26" t="str">
        <f>IF(A194&gt;0,VLOOKUP(A194,'BASE FEDERAÇÃO'!$B:$M,6,FALSE),"")</f>
        <v/>
      </c>
      <c r="H194" s="25" t="str">
        <f>IF(A194&gt;0,VLOOKUP(A194,'BASE FEDERAÇÃO'!$B:$M,7,FALSE),"")</f>
        <v/>
      </c>
      <c r="I194" s="25" t="str">
        <f>IF(A194&gt;0,VLOOKUP(A194,'BASE FEDERAÇÃO'!$B:$M,8,FALSE),"")</f>
        <v/>
      </c>
      <c r="J194" s="27" t="str">
        <f>IF(A194="","",VLOOKUP($A194,'BASE FEDERAÇÃO'!$B:$M,9,0))</f>
        <v/>
      </c>
      <c r="K194" s="27" t="str">
        <f>IF(B194="","",VLOOKUP($A194,'BASE FEDERAÇÃO'!$B:$M,10,0))</f>
        <v/>
      </c>
      <c r="L194" s="211" t="str">
        <f>IFERROR(VLOOKUP(A194,Apuracão!A:A,1,0),"NÃO CONSTA NA APURAÇÃO")</f>
        <v>NÃO CONSTA NA APURAÇÃO</v>
      </c>
      <c r="M194" s="211" t="str">
        <f>IFERROR(VLOOKUP(A194,GRUPOS!C:C,1,0),"SEM GRUPO")</f>
        <v>SEM GRUPO</v>
      </c>
      <c r="N194" s="212" t="str">
        <f t="shared" ref="N194:N218" si="8">IF(COUNTIF(A:A,A194)&gt;1,"REPETIDO - CORRIGIR","OK")</f>
        <v>OK</v>
      </c>
      <c r="AE194" s="32"/>
    </row>
    <row r="195" spans="1:32" ht="14.4">
      <c r="A195" s="23" t="s">
        <v>269</v>
      </c>
      <c r="B195" s="24" t="str">
        <f>IF(A195&gt;0,VLOOKUP(A195,'BASE FEDERAÇÃO'!$B:$M,2,FALSE),"")</f>
        <v>ITO</v>
      </c>
      <c r="C195" s="24" t="str">
        <f>IF(A195&gt;0,VLOOKUP(A195,'BASE FEDERAÇÃO'!$B:$M,3,FALSE),"")</f>
        <v>MINORU</v>
      </c>
      <c r="D195" s="25" t="str">
        <f>IF(A195&gt;0,VLOOKUP(A195,'BASE FEDERAÇÃO'!$B:$M,4,FALSE),"")</f>
        <v>M</v>
      </c>
      <c r="E195" s="25" t="str">
        <f>IF(A195&gt;0,VLOOKUP(A195,'BASE FEDERAÇÃO'!$B:$M,5,FALSE),"")</f>
        <v>10. ITA</v>
      </c>
      <c r="F195" s="24" t="str">
        <f>IFERROR(VLOOKUP(E195,Base!$G:$H,2,0),"")</f>
        <v>ITAPETININGA</v>
      </c>
      <c r="G195" s="26">
        <f>IF(A195&gt;0,VLOOKUP(A195,'BASE FEDERAÇÃO'!$B:$M,6,FALSE),"")</f>
        <v>14704</v>
      </c>
      <c r="H195" s="25">
        <f>IF(A195&gt;0,VLOOKUP(A195,'BASE FEDERAÇÃO'!$B:$M,7,FALSE),"")</f>
        <v>9</v>
      </c>
      <c r="I195" s="25" t="str">
        <f>IF(A195&gt;0,VLOOKUP(A195,'BASE FEDERAÇÃO'!$B:$M,8,FALSE),"")</f>
        <v>B</v>
      </c>
      <c r="J195" s="27" t="str">
        <f>IF(A195="","",VLOOKUP($A195,'BASE FEDERAÇÃO'!$B:$M,9,0))</f>
        <v>MR</v>
      </c>
      <c r="K195" s="27" t="str">
        <f>IF(B195="","",VLOOKUP($A195,'BASE FEDERAÇÃO'!$B:$M,10,0))</f>
        <v>X</v>
      </c>
      <c r="L195" s="211" t="str">
        <f>IFERROR(VLOOKUP(A195,Apuracão!A:A,1,0),"NÃO CONSTA NA APURAÇÃO")</f>
        <v>215</v>
      </c>
      <c r="M195" s="211" t="str">
        <f>IFERROR(VLOOKUP(A195,GRUPOS!C:C,1,0),"SEM GRUPO")</f>
        <v>215</v>
      </c>
      <c r="N195" s="212" t="str">
        <f t="shared" si="8"/>
        <v>OK</v>
      </c>
      <c r="AE195" s="32"/>
    </row>
    <row r="196" spans="1:32" ht="14.4">
      <c r="A196" s="23" t="s">
        <v>270</v>
      </c>
      <c r="B196" s="24" t="str">
        <f>IF(A196&gt;0,VLOOKUP(A196,'BASE FEDERAÇÃO'!$B:$M,2,FALSE),"")</f>
        <v>ADATI</v>
      </c>
      <c r="C196" s="24" t="str">
        <f>IF(A196&gt;0,VLOOKUP(A196,'BASE FEDERAÇÃO'!$B:$M,3,FALSE),"")</f>
        <v>MARCIO SHIGUEO</v>
      </c>
      <c r="D196" s="25" t="str">
        <f>IF(A196&gt;0,VLOOKUP(A196,'BASE FEDERAÇÃO'!$B:$M,4,FALSE),"")</f>
        <v>M</v>
      </c>
      <c r="E196" s="25" t="str">
        <f>IF(A196&gt;0,VLOOKUP(A196,'BASE FEDERAÇÃO'!$B:$M,5,FALSE),"")</f>
        <v>10. ITA</v>
      </c>
      <c r="F196" s="24" t="str">
        <f>IFERROR(VLOOKUP(E196,Base!$G:$H,2,0),"")</f>
        <v>ITAPETININGA</v>
      </c>
      <c r="G196" s="26">
        <f>IF(A196&gt;0,VLOOKUP(A196,'BASE FEDERAÇÃO'!$B:$M,6,FALSE),"")</f>
        <v>21219</v>
      </c>
      <c r="H196" s="25">
        <f>IF(A196&gt;0,VLOOKUP(A196,'BASE FEDERAÇÃO'!$B:$M,7,FALSE),"")</f>
        <v>2</v>
      </c>
      <c r="I196" s="25" t="str">
        <f>IF(A196&gt;0,VLOOKUP(A196,'BASE FEDERAÇÃO'!$B:$M,8,FALSE),"")</f>
        <v>EX</v>
      </c>
      <c r="J196" s="27" t="str">
        <f>IF(A196="","",VLOOKUP($A196,'BASE FEDERAÇÃO'!$B:$M,9,0))</f>
        <v>NSR</v>
      </c>
      <c r="K196" s="27" t="str">
        <f>IF(B196="","",VLOOKUP($A196,'BASE FEDERAÇÃO'!$B:$M,10,0))</f>
        <v>X</v>
      </c>
      <c r="L196" s="211" t="str">
        <f>IFERROR(VLOOKUP(A196,Apuracão!A:A,1,0),"NÃO CONSTA NA APURAÇÃO")</f>
        <v>216</v>
      </c>
      <c r="M196" s="211" t="str">
        <f>IFERROR(VLOOKUP(A196,GRUPOS!C:C,1,0),"SEM GRUPO")</f>
        <v>216</v>
      </c>
      <c r="N196" s="212" t="str">
        <f t="shared" si="8"/>
        <v>OK</v>
      </c>
      <c r="AE196" s="32"/>
    </row>
    <row r="197" spans="1:32" ht="14.4">
      <c r="A197" s="23" t="s">
        <v>275</v>
      </c>
      <c r="B197" s="24" t="str">
        <f>IF(A197&gt;0,VLOOKUP(A197,'BASE FEDERAÇÃO'!$B:$M,2,FALSE),"")</f>
        <v>DE MATOS</v>
      </c>
      <c r="C197" s="24" t="str">
        <f>IF(A197&gt;0,VLOOKUP(A197,'BASE FEDERAÇÃO'!$B:$M,3,FALSE),"")</f>
        <v>VANETE CLARO</v>
      </c>
      <c r="D197" s="25" t="str">
        <f>IF(A197&gt;0,VLOOKUP(A197,'BASE FEDERAÇÃO'!$B:$M,4,FALSE),"")</f>
        <v>F</v>
      </c>
      <c r="E197" s="25" t="str">
        <f>IF(A197&gt;0,VLOOKUP(A197,'BASE FEDERAÇÃO'!$B:$M,5,FALSE),"")</f>
        <v>10. ITA</v>
      </c>
      <c r="F197" s="24" t="str">
        <f>IFERROR(VLOOKUP(E197,Base!$G:$H,2,0),"")</f>
        <v>ITAPETININGA</v>
      </c>
      <c r="G197" s="26">
        <f>IF(A197&gt;0,VLOOKUP(A197,'BASE FEDERAÇÃO'!$B:$M,6,FALSE),"")</f>
        <v>26024</v>
      </c>
      <c r="H197" s="25">
        <f>IF(A197&gt;0,VLOOKUP(A197,'BASE FEDERAÇÃO'!$B:$M,7,FALSE),"")</f>
        <v>6</v>
      </c>
      <c r="I197" s="25" t="str">
        <f>IF(A197&gt;0,VLOOKUP(A197,'BASE FEDERAÇÃO'!$B:$M,8,FALSE),"")</f>
        <v>A</v>
      </c>
      <c r="J197" s="27" t="str">
        <f>IF(A197="","",VLOOKUP($A197,'BASE FEDERAÇÃO'!$B:$M,9,0))</f>
        <v>NSR</v>
      </c>
      <c r="K197" s="27" t="str">
        <f>IF(B197="","",VLOOKUP($A197,'BASE FEDERAÇÃO'!$B:$M,10,0))</f>
        <v>X</v>
      </c>
      <c r="L197" s="211" t="str">
        <f>IFERROR(VLOOKUP(A197,Apuracão!A:A,1,0),"NÃO CONSTA NA APURAÇÃO")</f>
        <v>511</v>
      </c>
      <c r="M197" s="211" t="str">
        <f>IFERROR(VLOOKUP(A197,GRUPOS!C:C,1,0),"SEM GRUPO")</f>
        <v>511</v>
      </c>
      <c r="N197" s="212" t="str">
        <f t="shared" si="8"/>
        <v>OK</v>
      </c>
      <c r="AE197" s="32"/>
    </row>
    <row r="198" spans="1:32" ht="14.4">
      <c r="A198" s="23" t="s">
        <v>278</v>
      </c>
      <c r="B198" s="24" t="str">
        <f>IF(A198&gt;0,VLOOKUP(A198,'BASE FEDERAÇÃO'!$B:$M,2,FALSE),"")</f>
        <v>FREITAS MENDES</v>
      </c>
      <c r="C198" s="24" t="str">
        <f>IF(A198&gt;0,VLOOKUP(A198,'BASE FEDERAÇÃO'!$B:$M,3,FALSE),"")</f>
        <v>BENEDITO</v>
      </c>
      <c r="D198" s="25" t="str">
        <f>IF(A198&gt;0,VLOOKUP(A198,'BASE FEDERAÇÃO'!$B:$M,4,FALSE),"")</f>
        <v>M</v>
      </c>
      <c r="E198" s="25" t="str">
        <f>IF(A198&gt;0,VLOOKUP(A198,'BASE FEDERAÇÃO'!$B:$M,5,FALSE),"")</f>
        <v>10. ITA</v>
      </c>
      <c r="F198" s="24" t="str">
        <f>IFERROR(VLOOKUP(E198,Base!$G:$H,2,0),"")</f>
        <v>ITAPETININGA</v>
      </c>
      <c r="G198" s="26">
        <f>IF(A198&gt;0,VLOOKUP(A198,'BASE FEDERAÇÃO'!$B:$M,6,FALSE),"")</f>
        <v>17592</v>
      </c>
      <c r="H198" s="25">
        <f>IF(A198&gt;0,VLOOKUP(A198,'BASE FEDERAÇÃO'!$B:$M,7,FALSE),"")</f>
        <v>12</v>
      </c>
      <c r="I198" s="25" t="str">
        <f>IF(A198&gt;0,VLOOKUP(A198,'BASE FEDERAÇÃO'!$B:$M,8,FALSE),"")</f>
        <v>C</v>
      </c>
      <c r="J198" s="27" t="str">
        <f>IF(A198="","",VLOOKUP($A198,'BASE FEDERAÇÃO'!$B:$M,9,0))</f>
        <v>SR</v>
      </c>
      <c r="K198" s="27" t="str">
        <f>IF(B198="","",VLOOKUP($A198,'BASE FEDERAÇÃO'!$B:$M,10,0))</f>
        <v/>
      </c>
      <c r="L198" s="211" t="str">
        <f>IFERROR(VLOOKUP(A198,Apuracão!A:A,1,0),"NÃO CONSTA NA APURAÇÃO")</f>
        <v>532</v>
      </c>
      <c r="M198" s="211" t="str">
        <f>IFERROR(VLOOKUP(A198,GRUPOS!C:C,1,0),"SEM GRUPO")</f>
        <v>532</v>
      </c>
      <c r="N198" s="212" t="str">
        <f t="shared" si="8"/>
        <v>OK</v>
      </c>
      <c r="AE198" s="32"/>
    </row>
    <row r="199" spans="1:32" ht="14.4">
      <c r="A199" s="23" t="s">
        <v>828</v>
      </c>
      <c r="B199" s="24" t="str">
        <f>IF(A199&gt;0,VLOOKUP(A199,'BASE FEDERAÇÃO'!$B:$M,2,FALSE),"")</f>
        <v>RIBEIRO</v>
      </c>
      <c r="C199" s="24" t="str">
        <f>IF(A199&gt;0,VLOOKUP(A199,'BASE FEDERAÇÃO'!$B:$M,3,FALSE),"")</f>
        <v>JORGE LUIZ</v>
      </c>
      <c r="D199" s="25" t="str">
        <f>IF(A199&gt;0,VLOOKUP(A199,'BASE FEDERAÇÃO'!$B:$M,4,FALSE),"")</f>
        <v>M</v>
      </c>
      <c r="E199" s="25" t="str">
        <f>IF(A199&gt;0,VLOOKUP(A199,'BASE FEDERAÇÃO'!$B:$M,5,FALSE),"")</f>
        <v>10. ITA</v>
      </c>
      <c r="F199" s="24" t="str">
        <f>IFERROR(VLOOKUP(E199,Base!$G:$H,2,0),"")</f>
        <v>ITAPETININGA</v>
      </c>
      <c r="G199" s="26">
        <f>IF(A199&gt;0,VLOOKUP(A199,'BASE FEDERAÇÃO'!$B:$M,6,FALSE),"")</f>
        <v>19037</v>
      </c>
      <c r="H199" s="25">
        <f>IF(A199&gt;0,VLOOKUP(A199,'BASE FEDERAÇÃO'!$B:$M,7,FALSE),"")</f>
        <v>12</v>
      </c>
      <c r="I199" s="25" t="str">
        <f>IF(A199&gt;0,VLOOKUP(A199,'BASE FEDERAÇÃO'!$B:$M,8,FALSE),"")</f>
        <v>C</v>
      </c>
      <c r="J199" s="27" t="str">
        <f>IF(A199="","",VLOOKUP($A199,'BASE FEDERAÇÃO'!$B:$M,9,0))</f>
        <v>NSR</v>
      </c>
      <c r="K199" s="27" t="str">
        <f>IF(B199="","",VLOOKUP($A199,'BASE FEDERAÇÃO'!$B:$M,10,0))</f>
        <v/>
      </c>
      <c r="L199" s="211" t="str">
        <f>IFERROR(VLOOKUP(A199,Apuracão!A:A,1,0),"NÃO CONSTA NA APURAÇÃO")</f>
        <v>820</v>
      </c>
      <c r="M199" s="211" t="str">
        <f>IFERROR(VLOOKUP(A199,GRUPOS!C:C,1,0),"SEM GRUPO")</f>
        <v>820</v>
      </c>
      <c r="N199" s="212" t="str">
        <f t="shared" si="8"/>
        <v>OK</v>
      </c>
      <c r="AE199" s="32"/>
    </row>
    <row r="200" spans="1:32" ht="14.4">
      <c r="A200" s="23" t="s">
        <v>933</v>
      </c>
      <c r="B200" s="24" t="str">
        <f>IF(A200&gt;0,VLOOKUP(A200,'BASE FEDERAÇÃO'!$B:$M,2,FALSE),"")</f>
        <v>CYRINEO</v>
      </c>
      <c r="C200" s="24" t="str">
        <f>IF(A200&gt;0,VLOOKUP(A200,'BASE FEDERAÇÃO'!$B:$M,3,FALSE),"")</f>
        <v>JORGE</v>
      </c>
      <c r="D200" s="25" t="str">
        <f>IF(A200&gt;0,VLOOKUP(A200,'BASE FEDERAÇÃO'!$B:$M,4,FALSE),"")</f>
        <v>M</v>
      </c>
      <c r="E200" s="25" t="str">
        <f>IF(A200&gt;0,VLOOKUP(A200,'BASE FEDERAÇÃO'!$B:$M,5,FALSE),"")</f>
        <v>10. ITA</v>
      </c>
      <c r="F200" s="24" t="str">
        <f>IFERROR(VLOOKUP(E200,Base!$G:$H,2,0),"")</f>
        <v>ITAPETININGA</v>
      </c>
      <c r="G200" s="26">
        <f>IF(A200&gt;0,VLOOKUP(A200,'BASE FEDERAÇÃO'!$B:$M,6,FALSE),"")</f>
        <v>21169</v>
      </c>
      <c r="H200" s="25">
        <f>IF(A200&gt;0,VLOOKUP(A200,'BASE FEDERAÇÃO'!$B:$M,7,FALSE),"")</f>
        <v>5</v>
      </c>
      <c r="I200" s="25" t="str">
        <f>IF(A200&gt;0,VLOOKUP(A200,'BASE FEDERAÇÃO'!$B:$M,8,FALSE),"")</f>
        <v>A</v>
      </c>
      <c r="J200" s="27" t="str">
        <f>IF(A200="","",VLOOKUP($A200,'BASE FEDERAÇÃO'!$B:$M,9,0))</f>
        <v>NSR</v>
      </c>
      <c r="K200" s="27" t="str">
        <f>IF(B200="","",VLOOKUP($A200,'BASE FEDERAÇÃO'!$B:$M,10,0))</f>
        <v>X</v>
      </c>
      <c r="L200" s="211" t="str">
        <f>IFERROR(VLOOKUP(A200,Apuracão!A:A,1,0),"NÃO CONSTA NA APURAÇÃO")</f>
        <v>990</v>
      </c>
      <c r="M200" s="211" t="str">
        <f>IFERROR(VLOOKUP(A200,GRUPOS!C:C,1,0),"SEM GRUPO")</f>
        <v>990</v>
      </c>
      <c r="N200" s="212" t="str">
        <f t="shared" si="8"/>
        <v>OK</v>
      </c>
      <c r="AE200" s="32"/>
    </row>
    <row r="201" spans="1:32" ht="14.4">
      <c r="A201" s="23"/>
      <c r="B201" s="24" t="str">
        <f>IF(A201&gt;0,VLOOKUP(A201,'BASE FEDERAÇÃO'!$B:$M,2,FALSE),"")</f>
        <v/>
      </c>
      <c r="C201" s="24" t="str">
        <f>IF(A201&gt;0,VLOOKUP(A201,'BASE FEDERAÇÃO'!$B:$M,3,FALSE),"")</f>
        <v/>
      </c>
      <c r="D201" s="25" t="str">
        <f>IF(A201&gt;0,VLOOKUP(A201,'BASE FEDERAÇÃO'!$B:$M,4,FALSE),"")</f>
        <v/>
      </c>
      <c r="E201" s="25" t="str">
        <f>IF(A201&gt;0,VLOOKUP(A201,'BASE FEDERAÇÃO'!$B:$M,5,FALSE),"")</f>
        <v/>
      </c>
      <c r="F201" s="24" t="str">
        <f>IFERROR(VLOOKUP(E201,Base!$G:$H,2,0),"")</f>
        <v/>
      </c>
      <c r="G201" s="26" t="str">
        <f>IF(A201&gt;0,VLOOKUP(A201,'BASE FEDERAÇÃO'!$B:$M,6,FALSE),"")</f>
        <v/>
      </c>
      <c r="H201" s="25" t="str">
        <f>IF(A201&gt;0,VLOOKUP(A201,'BASE FEDERAÇÃO'!$B:$M,7,FALSE),"")</f>
        <v/>
      </c>
      <c r="I201" s="25" t="str">
        <f>IF(A201&gt;0,VLOOKUP(A201,'BASE FEDERAÇÃO'!$B:$M,8,FALSE),"")</f>
        <v/>
      </c>
      <c r="J201" s="27" t="str">
        <f>IF(A201="","",VLOOKUP($A201,'BASE FEDERAÇÃO'!$B:$M,9,0))</f>
        <v/>
      </c>
      <c r="K201" s="27" t="str">
        <f>IF(B201="","",VLOOKUP($A201,'BASE FEDERAÇÃO'!$B:$M,10,0))</f>
        <v/>
      </c>
      <c r="L201" s="211" t="str">
        <f>IFERROR(VLOOKUP(A201,Apuracão!A:A,1,0),"NÃO CONSTA NA APURAÇÃO")</f>
        <v>NÃO CONSTA NA APURAÇÃO</v>
      </c>
      <c r="M201" s="211" t="str">
        <f>IFERROR(VLOOKUP(A201,GRUPOS!C:C,1,0),"SEM GRUPO")</f>
        <v>SEM GRUPO</v>
      </c>
      <c r="N201" s="212" t="str">
        <f t="shared" si="8"/>
        <v>OK</v>
      </c>
      <c r="AE201" s="32"/>
    </row>
    <row r="202" spans="1:32" ht="14.4">
      <c r="A202" s="23" t="s">
        <v>301</v>
      </c>
      <c r="B202" s="24" t="str">
        <f>IF(A202&gt;0,VLOOKUP(A202,'BASE FEDERAÇÃO'!$B:$M,2,FALSE),"")</f>
        <v>COGA</v>
      </c>
      <c r="C202" s="24" t="str">
        <f>IF(A202&gt;0,VLOOKUP(A202,'BASE FEDERAÇÃO'!$B:$M,3,FALSE),"")</f>
        <v>IOSHISHIRO</v>
      </c>
      <c r="D202" s="25" t="str">
        <f>IF(A202&gt;0,VLOOKUP(A202,'BASE FEDERAÇÃO'!$B:$M,4,FALSE),"")</f>
        <v>M</v>
      </c>
      <c r="E202" s="25" t="str">
        <f>IF(A202&gt;0,VLOOKUP(A202,'BASE FEDERAÇÃO'!$B:$M,5,FALSE),"")</f>
        <v>12. COO</v>
      </c>
      <c r="F202" s="24" t="str">
        <f>IFERROR(VLOOKUP(E202,Base!$G:$H,2,0),"")</f>
        <v>COOPER COTIA</v>
      </c>
      <c r="G202" s="26">
        <f>IF(A202&gt;0,VLOOKUP(A202,'BASE FEDERAÇÃO'!$B:$M,6,FALSE),"")</f>
        <v>15622</v>
      </c>
      <c r="H202" s="25">
        <f>IF(A202&gt;0,VLOOKUP(A202,'BASE FEDERAÇÃO'!$B:$M,7,FALSE),"")</f>
        <v>9</v>
      </c>
      <c r="I202" s="25" t="str">
        <f>IF(A202&gt;0,VLOOKUP(A202,'BASE FEDERAÇÃO'!$B:$M,8,FALSE),"")</f>
        <v>B</v>
      </c>
      <c r="J202" s="27" t="str">
        <f>IF(A202="","",VLOOKUP($A202,'BASE FEDERAÇÃO'!$B:$M,9,0))</f>
        <v>SR</v>
      </c>
      <c r="K202" s="27" t="str">
        <f>IF(B202="","",VLOOKUP($A202,'BASE FEDERAÇÃO'!$B:$M,10,0))</f>
        <v/>
      </c>
      <c r="L202" s="211" t="str">
        <f>IFERROR(VLOOKUP(A202,Apuracão!A:A,1,0),"NÃO CONSTA NA APURAÇÃO")</f>
        <v>NÃO CONSTA NA APURAÇÃO</v>
      </c>
      <c r="M202" s="211" t="str">
        <f>IFERROR(VLOOKUP(A202,GRUPOS!C:C,1,0),"SEM GRUPO")</f>
        <v>306</v>
      </c>
      <c r="N202" s="212" t="str">
        <f t="shared" si="8"/>
        <v>OK</v>
      </c>
      <c r="AE202" s="32"/>
    </row>
    <row r="203" spans="1:32" ht="14.4">
      <c r="A203" s="23" t="s">
        <v>314</v>
      </c>
      <c r="B203" s="24" t="str">
        <f>IF(A203&gt;0,VLOOKUP(A203,'BASE FEDERAÇÃO'!$B:$M,2,FALSE),"")</f>
        <v>COGA</v>
      </c>
      <c r="C203" s="24" t="str">
        <f>IF(A203&gt;0,VLOOKUP(A203,'BASE FEDERAÇÃO'!$B:$M,3,FALSE),"")</f>
        <v>FUMIE</v>
      </c>
      <c r="D203" s="25" t="str">
        <f>IF(A203&gt;0,VLOOKUP(A203,'BASE FEDERAÇÃO'!$B:$M,4,FALSE),"")</f>
        <v>F</v>
      </c>
      <c r="E203" s="25" t="str">
        <f>IF(A203&gt;0,VLOOKUP(A203,'BASE FEDERAÇÃO'!$B:$M,5,FALSE),"")</f>
        <v>12. COO</v>
      </c>
      <c r="F203" s="24" t="str">
        <f>IFERROR(VLOOKUP(E203,Base!$G:$H,2,0),"")</f>
        <v>COOPER COTIA</v>
      </c>
      <c r="G203" s="26">
        <f>IF(A203&gt;0,VLOOKUP(A203,'BASE FEDERAÇÃO'!$B:$M,6,FALSE),"")</f>
        <v>16466</v>
      </c>
      <c r="H203" s="25">
        <f>IF(A203&gt;0,VLOOKUP(A203,'BASE FEDERAÇÃO'!$B:$M,7,FALSE),"")</f>
        <v>12</v>
      </c>
      <c r="I203" s="25" t="str">
        <f>IF(A203&gt;0,VLOOKUP(A203,'BASE FEDERAÇÃO'!$B:$M,8,FALSE),"")</f>
        <v>C</v>
      </c>
      <c r="J203" s="27" t="str">
        <f>IF(A203="","",VLOOKUP($A203,'BASE FEDERAÇÃO'!$B:$M,9,0))</f>
        <v>SR</v>
      </c>
      <c r="K203" s="27" t="str">
        <f>IF(B203="","",VLOOKUP($A203,'BASE FEDERAÇÃO'!$B:$M,10,0))</f>
        <v/>
      </c>
      <c r="L203" s="211" t="str">
        <f>IFERROR(VLOOKUP(A203,Apuracão!A:A,1,0),"NÃO CONSTA NA APURAÇÃO")</f>
        <v>NÃO CONSTA NA APURAÇÃO</v>
      </c>
      <c r="M203" s="211" t="str">
        <f>IFERROR(VLOOKUP(A203,GRUPOS!C:C,1,0),"SEM GRUPO")</f>
        <v>322</v>
      </c>
      <c r="N203" s="212" t="str">
        <f t="shared" si="8"/>
        <v>OK</v>
      </c>
      <c r="AE203" s="32"/>
    </row>
    <row r="204" spans="1:32" ht="14.4">
      <c r="A204" s="23" t="s">
        <v>665</v>
      </c>
      <c r="B204" s="24" t="str">
        <f>IF(A204&gt;0,VLOOKUP(A204,'BASE FEDERAÇÃO'!$B:$M,2,FALSE),"")</f>
        <v>SHIMANOE</v>
      </c>
      <c r="C204" s="24" t="str">
        <f>IF(A204&gt;0,VLOOKUP(A204,'BASE FEDERAÇÃO'!$B:$M,3,FALSE),"")</f>
        <v>PAULO MASSATO</v>
      </c>
      <c r="D204" s="25" t="str">
        <f>IF(A204&gt;0,VLOOKUP(A204,'BASE FEDERAÇÃO'!$B:$M,4,FALSE),"")</f>
        <v>M</v>
      </c>
      <c r="E204" s="25" t="str">
        <f>IF(A204&gt;0,VLOOKUP(A204,'BASE FEDERAÇÃO'!$B:$M,5,FALSE),"")</f>
        <v>12. COO</v>
      </c>
      <c r="F204" s="24" t="str">
        <f>IFERROR(VLOOKUP(E204,Base!$G:$H,2,0),"")</f>
        <v>COOPER COTIA</v>
      </c>
      <c r="G204" s="26">
        <f>IF(A204&gt;0,VLOOKUP(A204,'BASE FEDERAÇÃO'!$B:$M,6,FALSE),"")</f>
        <v>18911</v>
      </c>
      <c r="H204" s="25">
        <f>IF(A204&gt;0,VLOOKUP(A204,'BASE FEDERAÇÃO'!$B:$M,7,FALSE),"")</f>
        <v>9</v>
      </c>
      <c r="I204" s="25" t="str">
        <f>IF(A204&gt;0,VLOOKUP(A204,'BASE FEDERAÇÃO'!$B:$M,8,FALSE),"")</f>
        <v>B</v>
      </c>
      <c r="J204" s="27" t="str">
        <f>IF(A204="","",VLOOKUP($A204,'BASE FEDERAÇÃO'!$B:$M,9,0))</f>
        <v>SR</v>
      </c>
      <c r="K204" s="27" t="str">
        <f>IF(B204="","",VLOOKUP($A204,'BASE FEDERAÇÃO'!$B:$M,10,0))</f>
        <v/>
      </c>
      <c r="L204" s="211" t="str">
        <f>IFERROR(VLOOKUP(A204,Apuracão!A:A,1,0),"NÃO CONSTA NA APURAÇÃO")</f>
        <v>495</v>
      </c>
      <c r="M204" s="211" t="str">
        <f>IFERROR(VLOOKUP(A204,GRUPOS!C:C,1,0),"SEM GRUPO")</f>
        <v>495</v>
      </c>
      <c r="N204" s="212" t="str">
        <f t="shared" si="8"/>
        <v>OK</v>
      </c>
      <c r="S204" s="257"/>
      <c r="T204" s="257"/>
      <c r="U204" s="257"/>
      <c r="V204" s="257"/>
      <c r="W204" s="257"/>
      <c r="X204" s="257"/>
      <c r="Y204" s="257"/>
      <c r="Z204" s="257"/>
      <c r="AA204" s="257"/>
      <c r="AB204" s="257"/>
      <c r="AC204" s="257"/>
      <c r="AE204" s="32"/>
    </row>
    <row r="205" spans="1:32" ht="14.4">
      <c r="A205" s="23" t="s">
        <v>364</v>
      </c>
      <c r="B205" s="24" t="str">
        <f>IF(A205&gt;0,VLOOKUP(A205,'BASE FEDERAÇÃO'!$B:$M,2,FALSE),"")</f>
        <v>NAGATA</v>
      </c>
      <c r="C205" s="24" t="str">
        <f>IF(A205&gt;0,VLOOKUP(A205,'BASE FEDERAÇÃO'!$B:$M,3,FALSE),"")</f>
        <v>MASARU</v>
      </c>
      <c r="D205" s="25" t="str">
        <f>IF(A205&gt;0,VLOOKUP(A205,'BASE FEDERAÇÃO'!$B:$M,4,FALSE),"")</f>
        <v>M</v>
      </c>
      <c r="E205" s="25" t="str">
        <f>IF(A205&gt;0,VLOOKUP(A205,'BASE FEDERAÇÃO'!$B:$M,5,FALSE),"")</f>
        <v>12. COO</v>
      </c>
      <c r="F205" s="24" t="str">
        <f>IFERROR(VLOOKUP(E205,Base!$G:$H,2,0),"")</f>
        <v>COOPER COTIA</v>
      </c>
      <c r="G205" s="26">
        <f>IF(A205&gt;0,VLOOKUP(A205,'BASE FEDERAÇÃO'!$B:$M,6,FALSE),"")</f>
        <v>14590</v>
      </c>
      <c r="H205" s="25">
        <f>IF(A205&gt;0,VLOOKUP(A205,'BASE FEDERAÇÃO'!$B:$M,7,FALSE),"")</f>
        <v>9</v>
      </c>
      <c r="I205" s="25" t="str">
        <f>IF(A205&gt;0,VLOOKUP(A205,'BASE FEDERAÇÃO'!$B:$M,8,FALSE),"")</f>
        <v>B</v>
      </c>
      <c r="J205" s="27" t="str">
        <f>IF(A205="","",VLOOKUP($A205,'BASE FEDERAÇÃO'!$B:$M,9,0))</f>
        <v>MR</v>
      </c>
      <c r="K205" s="27" t="str">
        <f>IF(B205="","",VLOOKUP($A205,'BASE FEDERAÇÃO'!$B:$M,10,0))</f>
        <v/>
      </c>
      <c r="L205" s="211" t="str">
        <f>IFERROR(VLOOKUP(A205,Apuracão!A:A,1,0),"NÃO CONSTA NA APURAÇÃO")</f>
        <v>446</v>
      </c>
      <c r="M205" s="211" t="str">
        <f>IFERROR(VLOOKUP(A205,GRUPOS!C:C,1,0),"SEM GRUPO")</f>
        <v>446</v>
      </c>
      <c r="N205" s="212" t="str">
        <f t="shared" si="8"/>
        <v>OK</v>
      </c>
      <c r="AE205" s="32"/>
    </row>
    <row r="206" spans="1:32" s="257" customFormat="1" ht="14.4">
      <c r="A206" s="253"/>
      <c r="B206" s="254" t="str">
        <f>IF(A206&gt;0,VLOOKUP(A206,'BASE FEDERAÇÃO'!$B:$M,2,FALSE),"")</f>
        <v/>
      </c>
      <c r="C206" s="254" t="str">
        <f>IF(A206&gt;0,VLOOKUP(A206,'BASE FEDERAÇÃO'!$B:$M,3,FALSE),"")</f>
        <v/>
      </c>
      <c r="D206" s="255" t="str">
        <f>IF(A206&gt;0,VLOOKUP(A206,'BASE FEDERAÇÃO'!$B:$M,4,FALSE),"")</f>
        <v/>
      </c>
      <c r="E206" s="255" t="str">
        <f>IF(A206&gt;0,VLOOKUP(A206,'BASE FEDERAÇÃO'!$B:$M,5,FALSE),"")</f>
        <v/>
      </c>
      <c r="F206" s="254" t="str">
        <f>IFERROR(VLOOKUP(E206,Base!$G:$H,2,0),"")</f>
        <v/>
      </c>
      <c r="G206" s="256" t="str">
        <f>IF(A206&gt;0,VLOOKUP(A206,'BASE FEDERAÇÃO'!$B:$M,6,FALSE),"")</f>
        <v/>
      </c>
      <c r="H206" s="255" t="str">
        <f>IF(A206&gt;0,VLOOKUP(A206,'BASE FEDERAÇÃO'!$B:$M,7,FALSE),"")</f>
        <v/>
      </c>
      <c r="I206" s="255" t="str">
        <f>IF(A206&gt;0,VLOOKUP(A206,'BASE FEDERAÇÃO'!$B:$M,8,FALSE),"")</f>
        <v/>
      </c>
      <c r="J206" s="257" t="str">
        <f>IF(A206="","",VLOOKUP($A206,'BASE FEDERAÇÃO'!$B:$M,9,0))</f>
        <v/>
      </c>
      <c r="K206" s="257" t="str">
        <f>IF(B206="","",VLOOKUP($A206,'BASE FEDERAÇÃO'!$B:$M,10,0))</f>
        <v/>
      </c>
      <c r="L206" s="258" t="str">
        <f>IFERROR(VLOOKUP(A206,Apuracão!A:A,1,0),"NÃO CONSTA NA APURAÇÃO")</f>
        <v>NÃO CONSTA NA APURAÇÃO</v>
      </c>
      <c r="M206" s="258" t="str">
        <f>IFERROR(VLOOKUP(A206,GRUPOS!C:C,1,0),"SEM GRUPO")</f>
        <v>SEM GRUPO</v>
      </c>
      <c r="N206" s="259" t="str">
        <f t="shared" si="8"/>
        <v>OK</v>
      </c>
      <c r="O206" s="260" t="s">
        <v>1190</v>
      </c>
      <c r="AE206" s="261"/>
      <c r="AF206" s="262"/>
    </row>
    <row r="207" spans="1:32" ht="14.4">
      <c r="A207" s="23" t="s">
        <v>371</v>
      </c>
      <c r="B207" s="24" t="str">
        <f>IF(A207&gt;0,VLOOKUP(A207,'BASE FEDERAÇÃO'!$B:$M,2,FALSE),"")</f>
        <v>ASHITANI</v>
      </c>
      <c r="C207" s="24" t="str">
        <f>IF(A207&gt;0,VLOOKUP(A207,'BASE FEDERAÇÃO'!$B:$M,3,FALSE),"")</f>
        <v>TADATAKA</v>
      </c>
      <c r="D207" s="25" t="str">
        <f>IF(A207&gt;0,VLOOKUP(A207,'BASE FEDERAÇÃO'!$B:$M,4,FALSE),"")</f>
        <v>M</v>
      </c>
      <c r="E207" s="25" t="str">
        <f>IF(A207&gt;0,VLOOKUP(A207,'BASE FEDERAÇÃO'!$B:$M,5,FALSE),"")</f>
        <v>12. COO</v>
      </c>
      <c r="F207" s="24" t="str">
        <f>IFERROR(VLOOKUP(E207,Base!$G:$H,2,0),"")</f>
        <v>COOPER COTIA</v>
      </c>
      <c r="G207" s="26">
        <f>IF(A207&gt;0,VLOOKUP(A207,'BASE FEDERAÇÃO'!$B:$M,6,FALSE),"")</f>
        <v>15313</v>
      </c>
      <c r="H207" s="25">
        <f>IF(A207&gt;0,VLOOKUP(A207,'BASE FEDERAÇÃO'!$B:$M,7,FALSE),"")</f>
        <v>6</v>
      </c>
      <c r="I207" s="25" t="str">
        <f>IF(A207&gt;0,VLOOKUP(A207,'BASE FEDERAÇÃO'!$B:$M,8,FALSE),"")</f>
        <v>A</v>
      </c>
      <c r="J207" s="27" t="str">
        <f>IF(A207="","",VLOOKUP($A207,'BASE FEDERAÇÃO'!$B:$M,9,0))</f>
        <v>MR</v>
      </c>
      <c r="K207" s="27" t="str">
        <f>IF(B207="","",VLOOKUP($A207,'BASE FEDERAÇÃO'!$B:$M,10,0))</f>
        <v>X</v>
      </c>
      <c r="L207" s="211" t="str">
        <f>IFERROR(VLOOKUP(A207,Apuracão!A:A,1,0),"NÃO CONSTA NA APURAÇÃO")</f>
        <v>535</v>
      </c>
      <c r="M207" s="211" t="str">
        <f>IFERROR(VLOOKUP(A207,GRUPOS!C:C,1,0),"SEM GRUPO")</f>
        <v>535</v>
      </c>
      <c r="N207" s="212" t="str">
        <f t="shared" si="8"/>
        <v>OK</v>
      </c>
      <c r="AE207" s="32"/>
    </row>
    <row r="208" spans="1:32" ht="14.4">
      <c r="A208" s="23" t="s">
        <v>374</v>
      </c>
      <c r="B208" s="24" t="str">
        <f>IF(A208&gt;0,VLOOKUP(A208,'BASE FEDERAÇÃO'!$B:$M,2,FALSE),"")</f>
        <v>ANZAI</v>
      </c>
      <c r="C208" s="24" t="str">
        <f>IF(A208&gt;0,VLOOKUP(A208,'BASE FEDERAÇÃO'!$B:$M,3,FALSE),"")</f>
        <v>YOSHIO</v>
      </c>
      <c r="D208" s="25" t="str">
        <f>IF(A208&gt;0,VLOOKUP(A208,'BASE FEDERAÇÃO'!$B:$M,4,FALSE),"")</f>
        <v>M</v>
      </c>
      <c r="E208" s="25" t="str">
        <f>IF(A208&gt;0,VLOOKUP(A208,'BASE FEDERAÇÃO'!$B:$M,5,FALSE),"")</f>
        <v>12. COO</v>
      </c>
      <c r="F208" s="24" t="str">
        <f>IFERROR(VLOOKUP(E208,Base!$G:$H,2,0),"")</f>
        <v>COOPER COTIA</v>
      </c>
      <c r="G208" s="26">
        <f>IF(A208&gt;0,VLOOKUP(A208,'BASE FEDERAÇÃO'!$B:$M,6,FALSE),"")</f>
        <v>17424</v>
      </c>
      <c r="H208" s="25">
        <f>IF(A208&gt;0,VLOOKUP(A208,'BASE FEDERAÇÃO'!$B:$M,7,FALSE),"")</f>
        <v>12</v>
      </c>
      <c r="I208" s="25" t="str">
        <f>IF(A208&gt;0,VLOOKUP(A208,'BASE FEDERAÇÃO'!$B:$M,8,FALSE),"")</f>
        <v>C</v>
      </c>
      <c r="J208" s="27" t="str">
        <f>IF(A208="","",VLOOKUP($A208,'BASE FEDERAÇÃO'!$B:$M,9,0))</f>
        <v>SR</v>
      </c>
      <c r="K208" s="27" t="str">
        <f>IF(B208="","",VLOOKUP($A208,'BASE FEDERAÇÃO'!$B:$M,10,0))</f>
        <v/>
      </c>
      <c r="L208" s="211" t="str">
        <f>IFERROR(VLOOKUP(A208,Apuracão!A:A,1,0),"NÃO CONSTA NA APURAÇÃO")</f>
        <v>540</v>
      </c>
      <c r="M208" s="211" t="str">
        <f>IFERROR(VLOOKUP(A208,GRUPOS!C:C,1,0),"SEM GRUPO")</f>
        <v>540</v>
      </c>
      <c r="N208" s="212" t="str">
        <f t="shared" si="8"/>
        <v>OK</v>
      </c>
      <c r="AE208" s="32"/>
    </row>
    <row r="209" spans="1:32" ht="14.4">
      <c r="A209" s="23" t="s">
        <v>425</v>
      </c>
      <c r="B209" s="24" t="str">
        <f>IF(A209&gt;0,VLOOKUP(A209,'BASE FEDERAÇÃO'!$B:$M,2,FALSE),"")</f>
        <v>SAITO</v>
      </c>
      <c r="C209" s="24" t="str">
        <f>IF(A209&gt;0,VLOOKUP(A209,'BASE FEDERAÇÃO'!$B:$M,3,FALSE),"")</f>
        <v>YOLANDO TOSHIO</v>
      </c>
      <c r="D209" s="25" t="str">
        <f>IF(A209&gt;0,VLOOKUP(A209,'BASE FEDERAÇÃO'!$B:$M,4,FALSE),"")</f>
        <v>M</v>
      </c>
      <c r="E209" s="25" t="str">
        <f>IF(A209&gt;0,VLOOKUP(A209,'BASE FEDERAÇÃO'!$B:$M,5,FALSE),"")</f>
        <v>12. COO</v>
      </c>
      <c r="F209" s="24" t="str">
        <f>IFERROR(VLOOKUP(E209,Base!$G:$H,2,0),"")</f>
        <v>COOPER COTIA</v>
      </c>
      <c r="G209" s="26">
        <f>IF(A209&gt;0,VLOOKUP(A209,'BASE FEDERAÇÃO'!$B:$M,6,FALSE),"")</f>
        <v>18875</v>
      </c>
      <c r="H209" s="25">
        <f>IF(A209&gt;0,VLOOKUP(A209,'BASE FEDERAÇÃO'!$B:$M,7,FALSE),"")</f>
        <v>12</v>
      </c>
      <c r="I209" s="25" t="str">
        <f>IF(A209&gt;0,VLOOKUP(A209,'BASE FEDERAÇÃO'!$B:$M,8,FALSE),"")</f>
        <v>C</v>
      </c>
      <c r="J209" s="27" t="str">
        <f>IF(A209="","",VLOOKUP($A209,'BASE FEDERAÇÃO'!$B:$M,9,0))</f>
        <v>SR</v>
      </c>
      <c r="K209" s="27" t="str">
        <f>IF(B209="","",VLOOKUP($A209,'BASE FEDERAÇÃO'!$B:$M,10,0))</f>
        <v/>
      </c>
      <c r="L209" s="211" t="str">
        <f>IFERROR(VLOOKUP(A209,Apuracão!A:A,1,0),"NÃO CONSTA NA APURAÇÃO")</f>
        <v>550</v>
      </c>
      <c r="M209" s="211" t="str">
        <f>IFERROR(VLOOKUP(A209,GRUPOS!C:C,1,0),"SEM GRUPO")</f>
        <v>550</v>
      </c>
      <c r="N209" s="212" t="str">
        <f t="shared" si="8"/>
        <v>OK</v>
      </c>
      <c r="AE209" s="32"/>
    </row>
    <row r="210" spans="1:32" ht="14.4">
      <c r="A210" s="23" t="s">
        <v>754</v>
      </c>
      <c r="B210" s="24" t="str">
        <f>IF(A210&gt;0,VLOOKUP(A210,'BASE FEDERAÇÃO'!$B:$M,2,FALSE),"")</f>
        <v>TAKAHASHI</v>
      </c>
      <c r="C210" s="24" t="str">
        <f>IF(A210&gt;0,VLOOKUP(A210,'BASE FEDERAÇÃO'!$B:$M,3,FALSE),"")</f>
        <v>KATUMI</v>
      </c>
      <c r="D210" s="25" t="str">
        <f>IF(A210&gt;0,VLOOKUP(A210,'BASE FEDERAÇÃO'!$B:$M,4,FALSE),"")</f>
        <v>F</v>
      </c>
      <c r="E210" s="25" t="str">
        <f>IF(A210&gt;0,VLOOKUP(A210,'BASE FEDERAÇÃO'!$B:$M,5,FALSE),"")</f>
        <v>12. COO</v>
      </c>
      <c r="F210" s="24" t="str">
        <f>IFERROR(VLOOKUP(E210,Base!$G:$H,2,0),"")</f>
        <v>COOPER COTIA</v>
      </c>
      <c r="G210" s="26">
        <f>IF(A210&gt;0,VLOOKUP(A210,'BASE FEDERAÇÃO'!$B:$M,6,FALSE),"")</f>
        <v>16757</v>
      </c>
      <c r="H210" s="25">
        <f>IF(A210&gt;0,VLOOKUP(A210,'BASE FEDERAÇÃO'!$B:$M,7,FALSE),"")</f>
        <v>9</v>
      </c>
      <c r="I210" s="25" t="str">
        <f>IF(A210&gt;0,VLOOKUP(A210,'BASE FEDERAÇÃO'!$B:$M,8,FALSE),"")</f>
        <v>B</v>
      </c>
      <c r="J210" s="27" t="str">
        <f>IF(A210="","",VLOOKUP($A210,'BASE FEDERAÇÃO'!$B:$M,9,0))</f>
        <v>SR</v>
      </c>
      <c r="K210" s="27" t="str">
        <f>IF(B210="","",VLOOKUP($A210,'BASE FEDERAÇÃO'!$B:$M,10,0))</f>
        <v/>
      </c>
      <c r="L210" s="211" t="str">
        <f>IFERROR(VLOOKUP(A210,Apuracão!A:A,1,0),"NÃO CONSTA NA APURAÇÃO")</f>
        <v>642</v>
      </c>
      <c r="M210" s="211" t="str">
        <f>IFERROR(VLOOKUP(A210,GRUPOS!C:C,1,0),"SEM GRUPO")</f>
        <v>642</v>
      </c>
      <c r="N210" s="212" t="str">
        <f t="shared" si="8"/>
        <v>OK</v>
      </c>
      <c r="AE210" s="32"/>
    </row>
    <row r="211" spans="1:32" ht="14.4">
      <c r="A211" s="23" t="s">
        <v>385</v>
      </c>
      <c r="B211" s="24" t="str">
        <f>IF(A211&gt;0,VLOOKUP(A211,'BASE FEDERAÇÃO'!$B:$M,2,FALSE),"")</f>
        <v>SOTOTUKA</v>
      </c>
      <c r="C211" s="24" t="str">
        <f>IF(A211&gt;0,VLOOKUP(A211,'BASE FEDERAÇÃO'!$B:$M,3,FALSE),"")</f>
        <v>MASSAHIKO</v>
      </c>
      <c r="D211" s="25" t="str">
        <f>IF(A211&gt;0,VLOOKUP(A211,'BASE FEDERAÇÃO'!$B:$M,4,FALSE),"")</f>
        <v>M</v>
      </c>
      <c r="E211" s="25" t="str">
        <f>IF(A211&gt;0,VLOOKUP(A211,'BASE FEDERAÇÃO'!$B:$M,5,FALSE),"")</f>
        <v>12. COO</v>
      </c>
      <c r="F211" s="24" t="str">
        <f>IFERROR(VLOOKUP(E211,Base!$G:$H,2,0),"")</f>
        <v>COOPER COTIA</v>
      </c>
      <c r="G211" s="26">
        <f>IF(A211&gt;0,VLOOKUP(A211,'BASE FEDERAÇÃO'!$B:$M,6,FALSE),"")</f>
        <v>17868</v>
      </c>
      <c r="H211" s="25">
        <f>IF(A211&gt;0,VLOOKUP(A211,'BASE FEDERAÇÃO'!$B:$M,7,FALSE),"")</f>
        <v>9</v>
      </c>
      <c r="I211" s="25" t="str">
        <f>IF(A211&gt;0,VLOOKUP(A211,'BASE FEDERAÇÃO'!$B:$M,8,FALSE),"")</f>
        <v>B</v>
      </c>
      <c r="J211" s="27" t="str">
        <f>IF(A211="","",VLOOKUP($A211,'BASE FEDERAÇÃO'!$B:$M,9,0))</f>
        <v>SR</v>
      </c>
      <c r="K211" s="27" t="str">
        <f>IF(B211="","",VLOOKUP($A211,'BASE FEDERAÇÃO'!$B:$M,10,0))</f>
        <v>X</v>
      </c>
      <c r="L211" s="211" t="str">
        <f>IFERROR(VLOOKUP(A211,Apuracão!A:A,1,0),"NÃO CONSTA NA APURAÇÃO")</f>
        <v>769</v>
      </c>
      <c r="M211" s="211" t="str">
        <f>IFERROR(VLOOKUP(A211,GRUPOS!C:C,1,0),"SEM GRUPO")</f>
        <v>769</v>
      </c>
      <c r="N211" s="212" t="str">
        <f t="shared" si="8"/>
        <v>OK</v>
      </c>
      <c r="AE211" s="32"/>
    </row>
    <row r="212" spans="1:32" ht="14.4">
      <c r="A212" s="23" t="s">
        <v>546</v>
      </c>
      <c r="B212" s="24" t="str">
        <f>IF(A212&gt;0,VLOOKUP(A212,'BASE FEDERAÇÃO'!$B:$M,2,FALSE),"")</f>
        <v>KUADA</v>
      </c>
      <c r="C212" s="24" t="str">
        <f>IF(A212&gt;0,VLOOKUP(A212,'BASE FEDERAÇÃO'!$B:$M,3,FALSE),"")</f>
        <v>TEREZINHA ARICO</v>
      </c>
      <c r="D212" s="25" t="str">
        <f>IF(A212&gt;0,VLOOKUP(A212,'BASE FEDERAÇÃO'!$B:$M,4,FALSE),"")</f>
        <v>F</v>
      </c>
      <c r="E212" s="25" t="str">
        <f>IF(A212&gt;0,VLOOKUP(A212,'BASE FEDERAÇÃO'!$B:$M,5,FALSE),"")</f>
        <v>12. COO</v>
      </c>
      <c r="F212" s="24" t="str">
        <f>IFERROR(VLOOKUP(E212,Base!$G:$H,2,0),"")</f>
        <v>COOPER COTIA</v>
      </c>
      <c r="G212" s="26">
        <f>IF(A212&gt;0,VLOOKUP(A212,'BASE FEDERAÇÃO'!$B:$M,6,FALSE),"")</f>
        <v>19916</v>
      </c>
      <c r="H212" s="25">
        <f>IF(A212&gt;0,VLOOKUP(A212,'BASE FEDERAÇÃO'!$B:$M,7,FALSE),"")</f>
        <v>9</v>
      </c>
      <c r="I212" s="25" t="str">
        <f>IF(A212&gt;0,VLOOKUP(A212,'BASE FEDERAÇÃO'!$B:$M,8,FALSE),"")</f>
        <v>B</v>
      </c>
      <c r="J212" s="27" t="str">
        <f>IF(A212="","",VLOOKUP($A212,'BASE FEDERAÇÃO'!$B:$M,9,0))</f>
        <v>NSR</v>
      </c>
      <c r="K212" s="27" t="str">
        <f>IF(B212="","",VLOOKUP($A212,'BASE FEDERAÇÃO'!$B:$M,10,0))</f>
        <v/>
      </c>
      <c r="L212" s="211" t="str">
        <f>IFERROR(VLOOKUP(A212,Apuracão!A:A,1,0),"NÃO CONSTA NA APURAÇÃO")</f>
        <v>815</v>
      </c>
      <c r="M212" s="211" t="str">
        <f>IFERROR(VLOOKUP(A212,GRUPOS!C:C,1,0),"SEM GRUPO")</f>
        <v>815</v>
      </c>
      <c r="N212" s="212" t="str">
        <f t="shared" si="8"/>
        <v>OK</v>
      </c>
      <c r="AE212" s="32"/>
    </row>
    <row r="213" spans="1:32" ht="14.4">
      <c r="A213" s="23" t="s">
        <v>759</v>
      </c>
      <c r="B213" s="24" t="str">
        <f>IF(A213&gt;0,VLOOKUP(A213,'BASE FEDERAÇÃO'!$B:$M,2,FALSE),"")</f>
        <v xml:space="preserve">KODA </v>
      </c>
      <c r="C213" s="24" t="str">
        <f>IF(A213&gt;0,VLOOKUP(A213,'BASE FEDERAÇÃO'!$B:$M,3,FALSE),"")</f>
        <v>MASAO</v>
      </c>
      <c r="D213" s="25" t="str">
        <f>IF(A213&gt;0,VLOOKUP(A213,'BASE FEDERAÇÃO'!$B:$M,4,FALSE),"")</f>
        <v>M</v>
      </c>
      <c r="E213" s="25" t="str">
        <f>IF(A213&gt;0,VLOOKUP(A213,'BASE FEDERAÇÃO'!$B:$M,5,FALSE),"")</f>
        <v>12. COO</v>
      </c>
      <c r="F213" s="24" t="str">
        <f>IFERROR(VLOOKUP(E213,Base!$G:$H,2,0),"")</f>
        <v>COOPER COTIA</v>
      </c>
      <c r="G213" s="26">
        <f>IF(A213&gt;0,VLOOKUP(A213,'BASE FEDERAÇÃO'!$B:$M,6,FALSE),"")</f>
        <v>16228</v>
      </c>
      <c r="H213" s="25">
        <f>IF(A213&gt;0,VLOOKUP(A213,'BASE FEDERAÇÃO'!$B:$M,7,FALSE),"")</f>
        <v>7</v>
      </c>
      <c r="I213" s="25" t="str">
        <f>IF(A213&gt;0,VLOOKUP(A213,'BASE FEDERAÇÃO'!$B:$M,8,FALSE),"")</f>
        <v>B</v>
      </c>
      <c r="J213" s="27" t="str">
        <f>IF(A213="","",VLOOKUP($A213,'BASE FEDERAÇÃO'!$B:$M,9,0))</f>
        <v>SR</v>
      </c>
      <c r="K213" s="27" t="str">
        <f>IF(B213="","",VLOOKUP($A213,'BASE FEDERAÇÃO'!$B:$M,10,0))</f>
        <v>X</v>
      </c>
      <c r="L213" s="211" t="str">
        <f>IFERROR(VLOOKUP(A213,Apuracão!A:A,1,0),"NÃO CONSTA NA APURAÇÃO")</f>
        <v>884</v>
      </c>
      <c r="M213" s="211" t="str">
        <f>IFERROR(VLOOKUP(A213,GRUPOS!C:C,1,0),"SEM GRUPO")</f>
        <v>884</v>
      </c>
      <c r="N213" s="212" t="str">
        <f t="shared" si="8"/>
        <v>OK</v>
      </c>
      <c r="AE213" s="32"/>
    </row>
    <row r="214" spans="1:32" ht="14.4">
      <c r="A214" s="23" t="s">
        <v>886</v>
      </c>
      <c r="B214" s="24" t="str">
        <f>IF(A214&gt;0,VLOOKUP(A214,'BASE FEDERAÇÃO'!$B:$M,2,FALSE),"")</f>
        <v>OGATA</v>
      </c>
      <c r="C214" s="24" t="str">
        <f>IF(A214&gt;0,VLOOKUP(A214,'BASE FEDERAÇÃO'!$B:$M,3,FALSE),"")</f>
        <v>YOSHITAKA</v>
      </c>
      <c r="D214" s="25" t="str">
        <f>IF(A214&gt;0,VLOOKUP(A214,'BASE FEDERAÇÃO'!$B:$M,4,FALSE),"")</f>
        <v>M</v>
      </c>
      <c r="E214" s="25" t="str">
        <f>IF(A214&gt;0,VLOOKUP(A214,'BASE FEDERAÇÃO'!$B:$M,5,FALSE),"")</f>
        <v>12. COO</v>
      </c>
      <c r="F214" s="24" t="str">
        <f>IFERROR(VLOOKUP(E214,Base!$G:$H,2,0),"")</f>
        <v>COOPER COTIA</v>
      </c>
      <c r="G214" s="26">
        <f>IF(A214&gt;0,VLOOKUP(A214,'BASE FEDERAÇÃO'!$B:$M,6,FALSE),"")</f>
        <v>16971</v>
      </c>
      <c r="H214" s="25">
        <f>IF(A214&gt;0,VLOOKUP(A214,'BASE FEDERAÇÃO'!$B:$M,7,FALSE),"")</f>
        <v>7</v>
      </c>
      <c r="I214" s="25" t="str">
        <f>IF(A214&gt;0,VLOOKUP(A214,'BASE FEDERAÇÃO'!$B:$M,8,FALSE),"")</f>
        <v>B</v>
      </c>
      <c r="J214" s="27" t="str">
        <f>IF(A214="","",VLOOKUP($A214,'BASE FEDERAÇÃO'!$B:$M,9,0))</f>
        <v>SR</v>
      </c>
      <c r="K214" s="27" t="str">
        <f>IF(B214="","",VLOOKUP($A214,'BASE FEDERAÇÃO'!$B:$M,10,0))</f>
        <v>X</v>
      </c>
      <c r="L214" s="211" t="str">
        <f>IFERROR(VLOOKUP(A214,Apuracão!A:A,1,0),"NÃO CONSTA NA APURAÇÃO")</f>
        <v>899</v>
      </c>
      <c r="M214" s="211" t="str">
        <f>IFERROR(VLOOKUP(A214,GRUPOS!C:C,1,0),"SEM GRUPO")</f>
        <v>899</v>
      </c>
      <c r="N214" s="212" t="str">
        <f t="shared" si="8"/>
        <v>OK</v>
      </c>
      <c r="AE214" s="32"/>
    </row>
    <row r="215" spans="1:32" ht="14.4">
      <c r="A215" s="23" t="s">
        <v>887</v>
      </c>
      <c r="B215" s="24" t="str">
        <f>IF(A215&gt;0,VLOOKUP(A215,'BASE FEDERAÇÃO'!$B:$M,2,FALSE),"")</f>
        <v>OGATA</v>
      </c>
      <c r="C215" s="24" t="str">
        <f>IF(A215&gt;0,VLOOKUP(A215,'BASE FEDERAÇÃO'!$B:$M,3,FALSE),"")</f>
        <v>MITIKO</v>
      </c>
      <c r="D215" s="25" t="str">
        <f>IF(A215&gt;0,VLOOKUP(A215,'BASE FEDERAÇÃO'!$B:$M,4,FALSE),"")</f>
        <v>F</v>
      </c>
      <c r="E215" s="25" t="str">
        <f>IF(A215&gt;0,VLOOKUP(A215,'BASE FEDERAÇÃO'!$B:$M,5,FALSE),"")</f>
        <v>12. COO</v>
      </c>
      <c r="F215" s="24" t="str">
        <f>IFERROR(VLOOKUP(E215,Base!$G:$H,2,0),"")</f>
        <v>COOPER COTIA</v>
      </c>
      <c r="G215" s="26">
        <f>IF(A215&gt;0,VLOOKUP(A215,'BASE FEDERAÇÃO'!$B:$M,6,FALSE),"")</f>
        <v>20316</v>
      </c>
      <c r="H215" s="25">
        <f>IF(A215&gt;0,VLOOKUP(A215,'BASE FEDERAÇÃO'!$B:$M,7,FALSE),"")</f>
        <v>9</v>
      </c>
      <c r="I215" s="25" t="str">
        <f>IF(A215&gt;0,VLOOKUP(A215,'BASE FEDERAÇÃO'!$B:$M,8,FALSE),"")</f>
        <v>B</v>
      </c>
      <c r="J215" s="27" t="str">
        <f>IF(A215="","",VLOOKUP($A215,'BASE FEDERAÇÃO'!$B:$M,9,0))</f>
        <v>NSR</v>
      </c>
      <c r="K215" s="27" t="str">
        <f>IF(B215="","",VLOOKUP($A215,'BASE FEDERAÇÃO'!$B:$M,10,0))</f>
        <v/>
      </c>
      <c r="L215" s="211" t="str">
        <f>IFERROR(VLOOKUP(A215,Apuracão!A:A,1,0),"NÃO CONSTA NA APURAÇÃO")</f>
        <v>900</v>
      </c>
      <c r="M215" s="211" t="str">
        <f>IFERROR(VLOOKUP(A215,GRUPOS!C:C,1,0),"SEM GRUPO")</f>
        <v>900</v>
      </c>
      <c r="N215" s="212" t="str">
        <f t="shared" si="8"/>
        <v>OK</v>
      </c>
      <c r="AE215" s="32"/>
    </row>
    <row r="216" spans="1:32" ht="14.4">
      <c r="A216" s="23" t="s">
        <v>888</v>
      </c>
      <c r="B216" s="24" t="str">
        <f>IF(A216&gt;0,VLOOKUP(A216,'BASE FEDERAÇÃO'!$B:$M,2,FALSE),"")</f>
        <v>NAGATA</v>
      </c>
      <c r="C216" s="24" t="str">
        <f>IF(A216&gt;0,VLOOKUP(A216,'BASE FEDERAÇÃO'!$B:$M,3,FALSE),"")</f>
        <v>AROLDO KOJI</v>
      </c>
      <c r="D216" s="25" t="str">
        <f>IF(A216&gt;0,VLOOKUP(A216,'BASE FEDERAÇÃO'!$B:$M,4,FALSE),"")</f>
        <v>M</v>
      </c>
      <c r="E216" s="25" t="str">
        <f>IF(A216&gt;0,VLOOKUP(A216,'BASE FEDERAÇÃO'!$B:$M,5,FALSE),"")</f>
        <v>12. COO</v>
      </c>
      <c r="F216" s="24" t="str">
        <f>IFERROR(VLOOKUP(E216,Base!$G:$H,2,0),"")</f>
        <v>COOPER COTIA</v>
      </c>
      <c r="G216" s="26">
        <f>IF(A216&gt;0,VLOOKUP(A216,'BASE FEDERAÇÃO'!$B:$M,6,FALSE),"")</f>
        <v>27807</v>
      </c>
      <c r="H216" s="25">
        <f>IF(A216&gt;0,VLOOKUP(A216,'BASE FEDERAÇÃO'!$B:$M,7,FALSE),"")</f>
        <v>5</v>
      </c>
      <c r="I216" s="25" t="str">
        <f>IF(A216&gt;0,VLOOKUP(A216,'BASE FEDERAÇÃO'!$B:$M,8,FALSE),"")</f>
        <v>A</v>
      </c>
      <c r="J216" s="27" t="str">
        <f>IF(A216="","",VLOOKUP($A216,'BASE FEDERAÇÃO'!$B:$M,9,0))</f>
        <v>NSR</v>
      </c>
      <c r="K216" s="27" t="str">
        <f>IF(B216="","",VLOOKUP($A216,'BASE FEDERAÇÃO'!$B:$M,10,0))</f>
        <v/>
      </c>
      <c r="L216" s="211" t="str">
        <f>IFERROR(VLOOKUP(A216,Apuracão!A:A,1,0),"NÃO CONSTA NA APURAÇÃO")</f>
        <v>903</v>
      </c>
      <c r="M216" s="211" t="str">
        <f>IFERROR(VLOOKUP(A216,GRUPOS!C:C,1,0),"SEM GRUPO")</f>
        <v>903</v>
      </c>
      <c r="N216" s="212" t="str">
        <f t="shared" si="8"/>
        <v>OK</v>
      </c>
      <c r="AE216" s="32"/>
    </row>
    <row r="217" spans="1:32" ht="14.4">
      <c r="A217" s="23"/>
      <c r="B217" s="24" t="str">
        <f>IF(A217&gt;0,VLOOKUP(A217,'BASE FEDERAÇÃO'!$B:$M,2,FALSE),"")</f>
        <v/>
      </c>
      <c r="C217" s="24" t="str">
        <f>IF(A217&gt;0,VLOOKUP(A217,'BASE FEDERAÇÃO'!$B:$M,3,FALSE),"")</f>
        <v/>
      </c>
      <c r="D217" s="25" t="str">
        <f>IF(A217&gt;0,VLOOKUP(A217,'BASE FEDERAÇÃO'!$B:$M,4,FALSE),"")</f>
        <v/>
      </c>
      <c r="E217" s="25" t="str">
        <f>IF(A217&gt;0,VLOOKUP(A217,'BASE FEDERAÇÃO'!$B:$M,5,FALSE),"")</f>
        <v/>
      </c>
      <c r="F217" s="24" t="str">
        <f>IFERROR(VLOOKUP(E217,Base!$G:$H,2,0),"")</f>
        <v/>
      </c>
      <c r="G217" s="26" t="str">
        <f>IF(A217&gt;0,VLOOKUP(A217,'BASE FEDERAÇÃO'!$B:$M,6,FALSE),"")</f>
        <v/>
      </c>
      <c r="H217" s="25" t="str">
        <f>IF(A217&gt;0,VLOOKUP(A217,'BASE FEDERAÇÃO'!$B:$M,7,FALSE),"")</f>
        <v/>
      </c>
      <c r="I217" s="25" t="str">
        <f>IF(A217&gt;0,VLOOKUP(A217,'BASE FEDERAÇÃO'!$B:$M,8,FALSE),"")</f>
        <v/>
      </c>
      <c r="J217" s="27" t="str">
        <f>IF(A217="","",VLOOKUP($A217,'BASE FEDERAÇÃO'!$B:$M,9,0))</f>
        <v/>
      </c>
      <c r="K217" s="27" t="str">
        <f>IF(B217="","",VLOOKUP($A217,'BASE FEDERAÇÃO'!$B:$M,10,0))</f>
        <v/>
      </c>
      <c r="L217" s="211" t="str">
        <f>IFERROR(VLOOKUP(A217,Apuracão!A:A,1,0),"NÃO CONSTA NA APURAÇÃO")</f>
        <v>NÃO CONSTA NA APURAÇÃO</v>
      </c>
      <c r="M217" s="211" t="str">
        <f>IFERROR(VLOOKUP(A217,GRUPOS!C:C,1,0),"SEM GRUPO")</f>
        <v>SEM GRUPO</v>
      </c>
      <c r="N217" s="212" t="str">
        <f t="shared" si="8"/>
        <v>OK</v>
      </c>
      <c r="AE217" s="32"/>
    </row>
    <row r="218" spans="1:32" ht="14.4">
      <c r="A218" s="23" t="s">
        <v>28</v>
      </c>
      <c r="B218" s="24" t="str">
        <f>IF(A218&gt;0,VLOOKUP(A218,'BASE FEDERAÇÃO'!$B:$M,2,FALSE),"")</f>
        <v>NISHIMURA</v>
      </c>
      <c r="C218" s="24" t="str">
        <f>IF(A218&gt;0,VLOOKUP(A218,'BASE FEDERAÇÃO'!$B:$M,3,FALSE),"")</f>
        <v>MITIKO</v>
      </c>
      <c r="D218" s="25" t="str">
        <f>IF(A218&gt;0,VLOOKUP(A218,'BASE FEDERAÇÃO'!$B:$M,4,FALSE),"")</f>
        <v>F</v>
      </c>
      <c r="E218" s="25" t="str">
        <f>IF(A218&gt;0,VLOOKUP(A218,'BASE FEDERAÇÃO'!$B:$M,5,FALSE),"")</f>
        <v>01. PIE</v>
      </c>
      <c r="F218" s="24" t="str">
        <f>IFERROR(VLOOKUP(E218,Base!$G:$H,2,0),"")</f>
        <v>PIEDADE</v>
      </c>
      <c r="G218" s="26">
        <f>IF(A218&gt;0,VLOOKUP(A218,'BASE FEDERAÇÃO'!$B:$M,6,FALSE),"")</f>
        <v>15668</v>
      </c>
      <c r="H218" s="25">
        <f>IF(A218&gt;0,VLOOKUP(A218,'BASE FEDERAÇÃO'!$B:$M,7,FALSE),"")</f>
        <v>9</v>
      </c>
      <c r="I218" s="25" t="str">
        <f>IF(A218&gt;0,VLOOKUP(A218,'BASE FEDERAÇÃO'!$B:$M,8,FALSE),"")</f>
        <v>B</v>
      </c>
      <c r="J218" s="27" t="str">
        <f>IF(A218="","",VLOOKUP($A218,'BASE FEDERAÇÃO'!$B:$M,9,0))</f>
        <v>SR</v>
      </c>
      <c r="K218" s="27" t="str">
        <f>IF(B218="","",VLOOKUP($A218,'BASE FEDERAÇÃO'!$B:$M,10,0))</f>
        <v/>
      </c>
      <c r="L218" s="211" t="str">
        <f>IFERROR(VLOOKUP(A218,Apuracão!A:A,1,0),"NÃO CONSTA NA APURAÇÃO")</f>
        <v>249</v>
      </c>
      <c r="M218" s="211" t="str">
        <f>IFERROR(VLOOKUP(A218,GRUPOS!C:C,1,0),"SEM GRUPO")</f>
        <v>249</v>
      </c>
      <c r="N218" s="212" t="str">
        <f t="shared" si="8"/>
        <v>OK</v>
      </c>
      <c r="AE218" s="32"/>
    </row>
    <row r="219" spans="1:32" s="257" customFormat="1" ht="14.4">
      <c r="A219" s="253"/>
      <c r="B219" s="254" t="str">
        <f>IF(A219&gt;0,VLOOKUP(A219,'BASE FEDERAÇÃO'!$B:$M,2,FALSE),"")</f>
        <v/>
      </c>
      <c r="C219" s="254" t="str">
        <f>IF(A219&gt;0,VLOOKUP(A219,'BASE FEDERAÇÃO'!$B:$M,3,FALSE),"")</f>
        <v/>
      </c>
      <c r="D219" s="255" t="str">
        <f>IF(A219&gt;0,VLOOKUP(A219,'BASE FEDERAÇÃO'!$B:$M,4,FALSE),"")</f>
        <v/>
      </c>
      <c r="E219" s="255" t="str">
        <f>IF(A219&gt;0,VLOOKUP(A219,'BASE FEDERAÇÃO'!$B:$M,5,FALSE),"")</f>
        <v/>
      </c>
      <c r="F219" s="254" t="str">
        <f>IFERROR(VLOOKUP(E219,Base!$G:$H,2,0),"")</f>
        <v/>
      </c>
      <c r="G219" s="256" t="str">
        <f>IF(A219&gt;0,VLOOKUP(A219,'BASE FEDERAÇÃO'!$B:$M,6,FALSE),"")</f>
        <v/>
      </c>
      <c r="H219" s="255" t="str">
        <f>IF(A219&gt;0,VLOOKUP(A219,'BASE FEDERAÇÃO'!$B:$M,7,FALSE),"")</f>
        <v/>
      </c>
      <c r="I219" s="255" t="str">
        <f>IF(A219&gt;0,VLOOKUP(A219,'BASE FEDERAÇÃO'!$B:$M,8,FALSE),"")</f>
        <v/>
      </c>
      <c r="J219" s="257" t="str">
        <f>IF(A219="","",VLOOKUP($A219,'BASE FEDERAÇÃO'!$B:$M,9,0))</f>
        <v/>
      </c>
      <c r="K219" s="257" t="str">
        <f>IF(B219="","",VLOOKUP($A219,'BASE FEDERAÇÃO'!$B:$M,10,0))</f>
        <v/>
      </c>
      <c r="L219" s="258" t="str">
        <f>IFERROR(VLOOKUP(A219,Apuracão!A:A,1,0),"NÃO CONSTA NA APURAÇÃO")</f>
        <v>NÃO CONSTA NA APURAÇÃO</v>
      </c>
      <c r="M219" s="258" t="str">
        <f>IFERROR(VLOOKUP(A219,GRUPOS!C:C,1,0),"SEM GRUPO")</f>
        <v>SEM GRUPO</v>
      </c>
      <c r="N219" s="259" t="str">
        <f t="shared" ref="N219" si="9">IF(COUNTIF(A:A,A219)&gt;1,"REPETIDO - CORRIGIR","OK")</f>
        <v>OK</v>
      </c>
      <c r="O219" s="260" t="s">
        <v>1189</v>
      </c>
      <c r="AE219" s="261"/>
      <c r="AF219" s="262"/>
    </row>
  </sheetData>
  <autoFilter ref="A1:N219" xr:uid="{00000000-0001-0000-0100-000000000000}"/>
  <printOptions horizontalCentered="1"/>
  <pageMargins left="0.19685039370078741" right="0.19685039370078741" top="0.19685039370078741" bottom="0.19685039370078741" header="0.31496062992125984" footer="0.31496062992125984"/>
  <pageSetup paperSize="9" fitToHeight="0" orientation="portrait" horizontalDpi="300" verticalDpi="300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50"/>
    <pageSetUpPr fitToPage="1"/>
  </sheetPr>
  <dimension ref="A1:AI257"/>
  <sheetViews>
    <sheetView showGridLines="0" zoomScale="85" zoomScaleNormal="85" workbookViewId="0">
      <pane ySplit="3" topLeftCell="A4" activePane="bottomLeft" state="frozen"/>
      <selection activeCell="Q194" sqref="Q194"/>
      <selection pane="bottomLeft" activeCell="A4" sqref="A4"/>
    </sheetView>
  </sheetViews>
  <sheetFormatPr defaultRowHeight="14.4"/>
  <cols>
    <col min="1" max="1" width="4.44140625" style="31" customWidth="1"/>
    <col min="2" max="2" width="1.44140625" style="31" customWidth="1"/>
    <col min="3" max="3" width="5.109375" style="32" bestFit="1" customWidth="1"/>
    <col min="4" max="6" width="5.109375" style="32" customWidth="1"/>
    <col min="7" max="7" width="28.33203125" style="33" customWidth="1"/>
    <col min="8" max="8" width="24.88671875" style="33" bestFit="1" customWidth="1"/>
    <col min="9" max="9" width="5.6640625" style="34" bestFit="1" customWidth="1"/>
    <col min="10" max="10" width="10.6640625" style="34" bestFit="1" customWidth="1"/>
    <col min="11" max="11" width="24.6640625" style="34" bestFit="1" customWidth="1"/>
    <col min="12" max="12" width="14.88671875" style="35" bestFit="1" customWidth="1"/>
    <col min="13" max="13" width="5.44140625" style="36" bestFit="1" customWidth="1"/>
    <col min="14" max="14" width="3.44140625" style="36" customWidth="1"/>
    <col min="15" max="15" width="9.6640625" style="36" bestFit="1" customWidth="1"/>
    <col min="16" max="16" width="8.44140625" style="36" hidden="1" customWidth="1"/>
    <col min="17" max="17" width="1.33203125" style="36" customWidth="1"/>
    <col min="18" max="18" width="19.6640625" style="31" bestFit="1" customWidth="1"/>
    <col min="19" max="19" width="9.33203125" style="31" bestFit="1" customWidth="1"/>
    <col min="20" max="20" width="17.88671875" style="37" bestFit="1" customWidth="1"/>
    <col min="21" max="29" width="9.109375" style="31"/>
    <col min="30" max="30" width="20.88671875" style="31" customWidth="1"/>
    <col min="31" max="105" width="9.109375" style="31"/>
    <col min="106" max="106" width="11.88671875" style="31" customWidth="1"/>
    <col min="107" max="107" width="3.33203125" style="31" customWidth="1"/>
    <col min="108" max="108" width="12.88671875" style="31" customWidth="1"/>
    <col min="109" max="109" width="14.33203125" style="31" customWidth="1"/>
    <col min="110" max="110" width="2" style="31" customWidth="1"/>
    <col min="111" max="111" width="2.6640625" style="31" customWidth="1"/>
    <col min="112" max="112" width="9.109375" style="31" customWidth="1"/>
    <col min="113" max="184" width="9" style="31" customWidth="1"/>
    <col min="185" max="185" width="3.6640625" style="31" customWidth="1"/>
    <col min="186" max="186" width="3.5546875" style="31" customWidth="1"/>
    <col min="187" max="187" width="1.33203125" style="31" customWidth="1"/>
    <col min="188" max="188" width="4.109375" style="31" customWidth="1"/>
    <col min="189" max="189" width="3" style="31" customWidth="1"/>
    <col min="190" max="190" width="5.44140625" style="31" customWidth="1"/>
    <col min="191" max="191" width="3.88671875" style="31" customWidth="1"/>
    <col min="192" max="192" width="2.44140625" style="31" customWidth="1"/>
    <col min="193" max="361" width="9.109375" style="31"/>
    <col min="362" max="362" width="11.88671875" style="31" customWidth="1"/>
    <col min="363" max="363" width="3.33203125" style="31" customWidth="1"/>
    <col min="364" max="364" width="12.88671875" style="31" customWidth="1"/>
    <col min="365" max="365" width="14.33203125" style="31" customWidth="1"/>
    <col min="366" max="366" width="2" style="31" customWidth="1"/>
    <col min="367" max="367" width="2.6640625" style="31" customWidth="1"/>
    <col min="368" max="368" width="9.109375" style="31" customWidth="1"/>
    <col min="369" max="440" width="9" style="31" customWidth="1"/>
    <col min="441" max="441" width="3.6640625" style="31" customWidth="1"/>
    <col min="442" max="442" width="3.5546875" style="31" customWidth="1"/>
    <col min="443" max="443" width="1.33203125" style="31" customWidth="1"/>
    <col min="444" max="444" width="4.109375" style="31" customWidth="1"/>
    <col min="445" max="445" width="3" style="31" customWidth="1"/>
    <col min="446" max="446" width="5.44140625" style="31" customWidth="1"/>
    <col min="447" max="447" width="3.88671875" style="31" customWidth="1"/>
    <col min="448" max="448" width="2.44140625" style="31" customWidth="1"/>
    <col min="449" max="617" width="9.109375" style="31"/>
    <col min="618" max="618" width="11.88671875" style="31" customWidth="1"/>
    <col min="619" max="619" width="3.33203125" style="31" customWidth="1"/>
    <col min="620" max="620" width="12.88671875" style="31" customWidth="1"/>
    <col min="621" max="621" width="14.33203125" style="31" customWidth="1"/>
    <col min="622" max="622" width="2" style="31" customWidth="1"/>
    <col min="623" max="623" width="2.6640625" style="31" customWidth="1"/>
    <col min="624" max="624" width="9.109375" style="31" customWidth="1"/>
    <col min="625" max="696" width="9" style="31" customWidth="1"/>
    <col min="697" max="697" width="3.6640625" style="31" customWidth="1"/>
    <col min="698" max="698" width="3.5546875" style="31" customWidth="1"/>
    <col min="699" max="699" width="1.33203125" style="31" customWidth="1"/>
    <col min="700" max="700" width="4.109375" style="31" customWidth="1"/>
    <col min="701" max="701" width="3" style="31" customWidth="1"/>
    <col min="702" max="702" width="5.44140625" style="31" customWidth="1"/>
    <col min="703" max="703" width="3.88671875" style="31" customWidth="1"/>
    <col min="704" max="704" width="2.44140625" style="31" customWidth="1"/>
    <col min="705" max="873" width="9.109375" style="31"/>
    <col min="874" max="874" width="11.88671875" style="31" customWidth="1"/>
    <col min="875" max="875" width="3.33203125" style="31" customWidth="1"/>
    <col min="876" max="876" width="12.88671875" style="31" customWidth="1"/>
    <col min="877" max="877" width="14.33203125" style="31" customWidth="1"/>
    <col min="878" max="878" width="2" style="31" customWidth="1"/>
    <col min="879" max="879" width="2.6640625" style="31" customWidth="1"/>
    <col min="880" max="880" width="9.109375" style="31" customWidth="1"/>
    <col min="881" max="952" width="9" style="31" customWidth="1"/>
    <col min="953" max="953" width="3.6640625" style="31" customWidth="1"/>
    <col min="954" max="954" width="3.5546875" style="31" customWidth="1"/>
    <col min="955" max="955" width="1.33203125" style="31" customWidth="1"/>
    <col min="956" max="956" width="4.109375" style="31" customWidth="1"/>
    <col min="957" max="957" width="3" style="31" customWidth="1"/>
    <col min="958" max="958" width="5.44140625" style="31" customWidth="1"/>
    <col min="959" max="959" width="3.88671875" style="31" customWidth="1"/>
    <col min="960" max="960" width="2.44140625" style="31" customWidth="1"/>
    <col min="961" max="1129" width="9.109375" style="31"/>
    <col min="1130" max="1130" width="11.88671875" style="31" customWidth="1"/>
    <col min="1131" max="1131" width="3.33203125" style="31" customWidth="1"/>
    <col min="1132" max="1132" width="12.88671875" style="31" customWidth="1"/>
    <col min="1133" max="1133" width="14.33203125" style="31" customWidth="1"/>
    <col min="1134" max="1134" width="2" style="31" customWidth="1"/>
    <col min="1135" max="1135" width="2.6640625" style="31" customWidth="1"/>
    <col min="1136" max="1136" width="9.109375" style="31" customWidth="1"/>
    <col min="1137" max="1208" width="9" style="31" customWidth="1"/>
    <col min="1209" max="1209" width="3.6640625" style="31" customWidth="1"/>
    <col min="1210" max="1210" width="3.5546875" style="31" customWidth="1"/>
    <col min="1211" max="1211" width="1.33203125" style="31" customWidth="1"/>
    <col min="1212" max="1212" width="4.109375" style="31" customWidth="1"/>
    <col min="1213" max="1213" width="3" style="31" customWidth="1"/>
    <col min="1214" max="1214" width="5.44140625" style="31" customWidth="1"/>
    <col min="1215" max="1215" width="3.88671875" style="31" customWidth="1"/>
    <col min="1216" max="1216" width="2.44140625" style="31" customWidth="1"/>
    <col min="1217" max="1385" width="9.109375" style="31"/>
    <col min="1386" max="1386" width="11.88671875" style="31" customWidth="1"/>
    <col min="1387" max="1387" width="3.33203125" style="31" customWidth="1"/>
    <col min="1388" max="1388" width="12.88671875" style="31" customWidth="1"/>
    <col min="1389" max="1389" width="14.33203125" style="31" customWidth="1"/>
    <col min="1390" max="1390" width="2" style="31" customWidth="1"/>
    <col min="1391" max="1391" width="2.6640625" style="31" customWidth="1"/>
    <col min="1392" max="1392" width="9.109375" style="31" customWidth="1"/>
    <col min="1393" max="1464" width="9" style="31" customWidth="1"/>
    <col min="1465" max="1465" width="3.6640625" style="31" customWidth="1"/>
    <col min="1466" max="1466" width="3.5546875" style="31" customWidth="1"/>
    <col min="1467" max="1467" width="1.33203125" style="31" customWidth="1"/>
    <col min="1468" max="1468" width="4.109375" style="31" customWidth="1"/>
    <col min="1469" max="1469" width="3" style="31" customWidth="1"/>
    <col min="1470" max="1470" width="5.44140625" style="31" customWidth="1"/>
    <col min="1471" max="1471" width="3.88671875" style="31" customWidth="1"/>
    <col min="1472" max="1472" width="2.44140625" style="31" customWidth="1"/>
    <col min="1473" max="1641" width="9.109375" style="31"/>
    <col min="1642" max="1642" width="11.88671875" style="31" customWidth="1"/>
    <col min="1643" max="1643" width="3.33203125" style="31" customWidth="1"/>
    <col min="1644" max="1644" width="12.88671875" style="31" customWidth="1"/>
    <col min="1645" max="1645" width="14.33203125" style="31" customWidth="1"/>
    <col min="1646" max="1646" width="2" style="31" customWidth="1"/>
    <col min="1647" max="1647" width="2.6640625" style="31" customWidth="1"/>
    <col min="1648" max="1648" width="9.109375" style="31" customWidth="1"/>
    <col min="1649" max="1720" width="9" style="31" customWidth="1"/>
    <col min="1721" max="1721" width="3.6640625" style="31" customWidth="1"/>
    <col min="1722" max="1722" width="3.5546875" style="31" customWidth="1"/>
    <col min="1723" max="1723" width="1.33203125" style="31" customWidth="1"/>
    <col min="1724" max="1724" width="4.109375" style="31" customWidth="1"/>
    <col min="1725" max="1725" width="3" style="31" customWidth="1"/>
    <col min="1726" max="1726" width="5.44140625" style="31" customWidth="1"/>
    <col min="1727" max="1727" width="3.88671875" style="31" customWidth="1"/>
    <col min="1728" max="1728" width="2.44140625" style="31" customWidth="1"/>
    <col min="1729" max="1897" width="9.109375" style="31"/>
    <col min="1898" max="1898" width="11.88671875" style="31" customWidth="1"/>
    <col min="1899" max="1899" width="3.33203125" style="31" customWidth="1"/>
    <col min="1900" max="1900" width="12.88671875" style="31" customWidth="1"/>
    <col min="1901" max="1901" width="14.33203125" style="31" customWidth="1"/>
    <col min="1902" max="1902" width="2" style="31" customWidth="1"/>
    <col min="1903" max="1903" width="2.6640625" style="31" customWidth="1"/>
    <col min="1904" max="1904" width="9.109375" style="31" customWidth="1"/>
    <col min="1905" max="1976" width="9" style="31" customWidth="1"/>
    <col min="1977" max="1977" width="3.6640625" style="31" customWidth="1"/>
    <col min="1978" max="1978" width="3.5546875" style="31" customWidth="1"/>
    <col min="1979" max="1979" width="1.33203125" style="31" customWidth="1"/>
    <col min="1980" max="1980" width="4.109375" style="31" customWidth="1"/>
    <col min="1981" max="1981" width="3" style="31" customWidth="1"/>
    <col min="1982" max="1982" width="5.44140625" style="31" customWidth="1"/>
    <col min="1983" max="1983" width="3.88671875" style="31" customWidth="1"/>
    <col min="1984" max="1984" width="2.44140625" style="31" customWidth="1"/>
    <col min="1985" max="2153" width="9.109375" style="31"/>
    <col min="2154" max="2154" width="11.88671875" style="31" customWidth="1"/>
    <col min="2155" max="2155" width="3.33203125" style="31" customWidth="1"/>
    <col min="2156" max="2156" width="12.88671875" style="31" customWidth="1"/>
    <col min="2157" max="2157" width="14.33203125" style="31" customWidth="1"/>
    <col min="2158" max="2158" width="2" style="31" customWidth="1"/>
    <col min="2159" max="2159" width="2.6640625" style="31" customWidth="1"/>
    <col min="2160" max="2160" width="9.109375" style="31" customWidth="1"/>
    <col min="2161" max="2232" width="9" style="31" customWidth="1"/>
    <col min="2233" max="2233" width="3.6640625" style="31" customWidth="1"/>
    <col min="2234" max="2234" width="3.5546875" style="31" customWidth="1"/>
    <col min="2235" max="2235" width="1.33203125" style="31" customWidth="1"/>
    <col min="2236" max="2236" width="4.109375" style="31" customWidth="1"/>
    <col min="2237" max="2237" width="3" style="31" customWidth="1"/>
    <col min="2238" max="2238" width="5.44140625" style="31" customWidth="1"/>
    <col min="2239" max="2239" width="3.88671875" style="31" customWidth="1"/>
    <col min="2240" max="2240" width="2.44140625" style="31" customWidth="1"/>
    <col min="2241" max="2409" width="9.109375" style="31"/>
    <col min="2410" max="2410" width="11.88671875" style="31" customWidth="1"/>
    <col min="2411" max="2411" width="3.33203125" style="31" customWidth="1"/>
    <col min="2412" max="2412" width="12.88671875" style="31" customWidth="1"/>
    <col min="2413" max="2413" width="14.33203125" style="31" customWidth="1"/>
    <col min="2414" max="2414" width="2" style="31" customWidth="1"/>
    <col min="2415" max="2415" width="2.6640625" style="31" customWidth="1"/>
    <col min="2416" max="2416" width="9.109375" style="31" customWidth="1"/>
    <col min="2417" max="2488" width="9" style="31" customWidth="1"/>
    <col min="2489" max="2489" width="3.6640625" style="31" customWidth="1"/>
    <col min="2490" max="2490" width="3.5546875" style="31" customWidth="1"/>
    <col min="2491" max="2491" width="1.33203125" style="31" customWidth="1"/>
    <col min="2492" max="2492" width="4.109375" style="31" customWidth="1"/>
    <col min="2493" max="2493" width="3" style="31" customWidth="1"/>
    <col min="2494" max="2494" width="5.44140625" style="31" customWidth="1"/>
    <col min="2495" max="2495" width="3.88671875" style="31" customWidth="1"/>
    <col min="2496" max="2496" width="2.44140625" style="31" customWidth="1"/>
    <col min="2497" max="2665" width="9.109375" style="31"/>
    <col min="2666" max="2666" width="11.88671875" style="31" customWidth="1"/>
    <col min="2667" max="2667" width="3.33203125" style="31" customWidth="1"/>
    <col min="2668" max="2668" width="12.88671875" style="31" customWidth="1"/>
    <col min="2669" max="2669" width="14.33203125" style="31" customWidth="1"/>
    <col min="2670" max="2670" width="2" style="31" customWidth="1"/>
    <col min="2671" max="2671" width="2.6640625" style="31" customWidth="1"/>
    <col min="2672" max="2672" width="9.109375" style="31" customWidth="1"/>
    <col min="2673" max="2744" width="9" style="31" customWidth="1"/>
    <col min="2745" max="2745" width="3.6640625" style="31" customWidth="1"/>
    <col min="2746" max="2746" width="3.5546875" style="31" customWidth="1"/>
    <col min="2747" max="2747" width="1.33203125" style="31" customWidth="1"/>
    <col min="2748" max="2748" width="4.109375" style="31" customWidth="1"/>
    <col min="2749" max="2749" width="3" style="31" customWidth="1"/>
    <col min="2750" max="2750" width="5.44140625" style="31" customWidth="1"/>
    <col min="2751" max="2751" width="3.88671875" style="31" customWidth="1"/>
    <col min="2752" max="2752" width="2.44140625" style="31" customWidth="1"/>
    <col min="2753" max="2921" width="9.109375" style="31"/>
    <col min="2922" max="2922" width="11.88671875" style="31" customWidth="1"/>
    <col min="2923" max="2923" width="3.33203125" style="31" customWidth="1"/>
    <col min="2924" max="2924" width="12.88671875" style="31" customWidth="1"/>
    <col min="2925" max="2925" width="14.33203125" style="31" customWidth="1"/>
    <col min="2926" max="2926" width="2" style="31" customWidth="1"/>
    <col min="2927" max="2927" width="2.6640625" style="31" customWidth="1"/>
    <col min="2928" max="2928" width="9.109375" style="31" customWidth="1"/>
    <col min="2929" max="3000" width="9" style="31" customWidth="1"/>
    <col min="3001" max="3001" width="3.6640625" style="31" customWidth="1"/>
    <col min="3002" max="3002" width="3.5546875" style="31" customWidth="1"/>
    <col min="3003" max="3003" width="1.33203125" style="31" customWidth="1"/>
    <col min="3004" max="3004" width="4.109375" style="31" customWidth="1"/>
    <col min="3005" max="3005" width="3" style="31" customWidth="1"/>
    <col min="3006" max="3006" width="5.44140625" style="31" customWidth="1"/>
    <col min="3007" max="3007" width="3.88671875" style="31" customWidth="1"/>
    <col min="3008" max="3008" width="2.44140625" style="31" customWidth="1"/>
    <col min="3009" max="3177" width="9.109375" style="31"/>
    <col min="3178" max="3178" width="11.88671875" style="31" customWidth="1"/>
    <col min="3179" max="3179" width="3.33203125" style="31" customWidth="1"/>
    <col min="3180" max="3180" width="12.88671875" style="31" customWidth="1"/>
    <col min="3181" max="3181" width="14.33203125" style="31" customWidth="1"/>
    <col min="3182" max="3182" width="2" style="31" customWidth="1"/>
    <col min="3183" max="3183" width="2.6640625" style="31" customWidth="1"/>
    <col min="3184" max="3184" width="9.109375" style="31" customWidth="1"/>
    <col min="3185" max="3256" width="9" style="31" customWidth="1"/>
    <col min="3257" max="3257" width="3.6640625" style="31" customWidth="1"/>
    <col min="3258" max="3258" width="3.5546875" style="31" customWidth="1"/>
    <col min="3259" max="3259" width="1.33203125" style="31" customWidth="1"/>
    <col min="3260" max="3260" width="4.109375" style="31" customWidth="1"/>
    <col min="3261" max="3261" width="3" style="31" customWidth="1"/>
    <col min="3262" max="3262" width="5.44140625" style="31" customWidth="1"/>
    <col min="3263" max="3263" width="3.88671875" style="31" customWidth="1"/>
    <col min="3264" max="3264" width="2.44140625" style="31" customWidth="1"/>
    <col min="3265" max="3433" width="9.109375" style="31"/>
    <col min="3434" max="3434" width="11.88671875" style="31" customWidth="1"/>
    <col min="3435" max="3435" width="3.33203125" style="31" customWidth="1"/>
    <col min="3436" max="3436" width="12.88671875" style="31" customWidth="1"/>
    <col min="3437" max="3437" width="14.33203125" style="31" customWidth="1"/>
    <col min="3438" max="3438" width="2" style="31" customWidth="1"/>
    <col min="3439" max="3439" width="2.6640625" style="31" customWidth="1"/>
    <col min="3440" max="3440" width="9.109375" style="31" customWidth="1"/>
    <col min="3441" max="3512" width="9" style="31" customWidth="1"/>
    <col min="3513" max="3513" width="3.6640625" style="31" customWidth="1"/>
    <col min="3514" max="3514" width="3.5546875" style="31" customWidth="1"/>
    <col min="3515" max="3515" width="1.33203125" style="31" customWidth="1"/>
    <col min="3516" max="3516" width="4.109375" style="31" customWidth="1"/>
    <col min="3517" max="3517" width="3" style="31" customWidth="1"/>
    <col min="3518" max="3518" width="5.44140625" style="31" customWidth="1"/>
    <col min="3519" max="3519" width="3.88671875" style="31" customWidth="1"/>
    <col min="3520" max="3520" width="2.44140625" style="31" customWidth="1"/>
    <col min="3521" max="3689" width="9.109375" style="31"/>
    <col min="3690" max="3690" width="11.88671875" style="31" customWidth="1"/>
    <col min="3691" max="3691" width="3.33203125" style="31" customWidth="1"/>
    <col min="3692" max="3692" width="12.88671875" style="31" customWidth="1"/>
    <col min="3693" max="3693" width="14.33203125" style="31" customWidth="1"/>
    <col min="3694" max="3694" width="2" style="31" customWidth="1"/>
    <col min="3695" max="3695" width="2.6640625" style="31" customWidth="1"/>
    <col min="3696" max="3696" width="9.109375" style="31" customWidth="1"/>
    <col min="3697" max="3768" width="9" style="31" customWidth="1"/>
    <col min="3769" max="3769" width="3.6640625" style="31" customWidth="1"/>
    <col min="3770" max="3770" width="3.5546875" style="31" customWidth="1"/>
    <col min="3771" max="3771" width="1.33203125" style="31" customWidth="1"/>
    <col min="3772" max="3772" width="4.109375" style="31" customWidth="1"/>
    <col min="3773" max="3773" width="3" style="31" customWidth="1"/>
    <col min="3774" max="3774" width="5.44140625" style="31" customWidth="1"/>
    <col min="3775" max="3775" width="3.88671875" style="31" customWidth="1"/>
    <col min="3776" max="3776" width="2.44140625" style="31" customWidth="1"/>
    <col min="3777" max="3945" width="9.109375" style="31"/>
    <col min="3946" max="3946" width="11.88671875" style="31" customWidth="1"/>
    <col min="3947" max="3947" width="3.33203125" style="31" customWidth="1"/>
    <col min="3948" max="3948" width="12.88671875" style="31" customWidth="1"/>
    <col min="3949" max="3949" width="14.33203125" style="31" customWidth="1"/>
    <col min="3950" max="3950" width="2" style="31" customWidth="1"/>
    <col min="3951" max="3951" width="2.6640625" style="31" customWidth="1"/>
    <col min="3952" max="3952" width="9.109375" style="31" customWidth="1"/>
    <col min="3953" max="4024" width="9" style="31" customWidth="1"/>
    <col min="4025" max="4025" width="3.6640625" style="31" customWidth="1"/>
    <col min="4026" max="4026" width="3.5546875" style="31" customWidth="1"/>
    <col min="4027" max="4027" width="1.33203125" style="31" customWidth="1"/>
    <col min="4028" max="4028" width="4.109375" style="31" customWidth="1"/>
    <col min="4029" max="4029" width="3" style="31" customWidth="1"/>
    <col min="4030" max="4030" width="5.44140625" style="31" customWidth="1"/>
    <col min="4031" max="4031" width="3.88671875" style="31" customWidth="1"/>
    <col min="4032" max="4032" width="2.44140625" style="31" customWidth="1"/>
    <col min="4033" max="4201" width="9.109375" style="31"/>
    <col min="4202" max="4202" width="11.88671875" style="31" customWidth="1"/>
    <col min="4203" max="4203" width="3.33203125" style="31" customWidth="1"/>
    <col min="4204" max="4204" width="12.88671875" style="31" customWidth="1"/>
    <col min="4205" max="4205" width="14.33203125" style="31" customWidth="1"/>
    <col min="4206" max="4206" width="2" style="31" customWidth="1"/>
    <col min="4207" max="4207" width="2.6640625" style="31" customWidth="1"/>
    <col min="4208" max="4208" width="9.109375" style="31" customWidth="1"/>
    <col min="4209" max="4280" width="9" style="31" customWidth="1"/>
    <col min="4281" max="4281" width="3.6640625" style="31" customWidth="1"/>
    <col min="4282" max="4282" width="3.5546875" style="31" customWidth="1"/>
    <col min="4283" max="4283" width="1.33203125" style="31" customWidth="1"/>
    <col min="4284" max="4284" width="4.109375" style="31" customWidth="1"/>
    <col min="4285" max="4285" width="3" style="31" customWidth="1"/>
    <col min="4286" max="4286" width="5.44140625" style="31" customWidth="1"/>
    <col min="4287" max="4287" width="3.88671875" style="31" customWidth="1"/>
    <col min="4288" max="4288" width="2.44140625" style="31" customWidth="1"/>
    <col min="4289" max="4457" width="9.109375" style="31"/>
    <col min="4458" max="4458" width="11.88671875" style="31" customWidth="1"/>
    <col min="4459" max="4459" width="3.33203125" style="31" customWidth="1"/>
    <col min="4460" max="4460" width="12.88671875" style="31" customWidth="1"/>
    <col min="4461" max="4461" width="14.33203125" style="31" customWidth="1"/>
    <col min="4462" max="4462" width="2" style="31" customWidth="1"/>
    <col min="4463" max="4463" width="2.6640625" style="31" customWidth="1"/>
    <col min="4464" max="4464" width="9.109375" style="31" customWidth="1"/>
    <col min="4465" max="4536" width="9" style="31" customWidth="1"/>
    <col min="4537" max="4537" width="3.6640625" style="31" customWidth="1"/>
    <col min="4538" max="4538" width="3.5546875" style="31" customWidth="1"/>
    <col min="4539" max="4539" width="1.33203125" style="31" customWidth="1"/>
    <col min="4540" max="4540" width="4.109375" style="31" customWidth="1"/>
    <col min="4541" max="4541" width="3" style="31" customWidth="1"/>
    <col min="4542" max="4542" width="5.44140625" style="31" customWidth="1"/>
    <col min="4543" max="4543" width="3.88671875" style="31" customWidth="1"/>
    <col min="4544" max="4544" width="2.44140625" style="31" customWidth="1"/>
    <col min="4545" max="4713" width="9.109375" style="31"/>
    <col min="4714" max="4714" width="11.88671875" style="31" customWidth="1"/>
    <col min="4715" max="4715" width="3.33203125" style="31" customWidth="1"/>
    <col min="4716" max="4716" width="12.88671875" style="31" customWidth="1"/>
    <col min="4717" max="4717" width="14.33203125" style="31" customWidth="1"/>
    <col min="4718" max="4718" width="2" style="31" customWidth="1"/>
    <col min="4719" max="4719" width="2.6640625" style="31" customWidth="1"/>
    <col min="4720" max="4720" width="9.109375" style="31" customWidth="1"/>
    <col min="4721" max="4792" width="9" style="31" customWidth="1"/>
    <col min="4793" max="4793" width="3.6640625" style="31" customWidth="1"/>
    <col min="4794" max="4794" width="3.5546875" style="31" customWidth="1"/>
    <col min="4795" max="4795" width="1.33203125" style="31" customWidth="1"/>
    <col min="4796" max="4796" width="4.109375" style="31" customWidth="1"/>
    <col min="4797" max="4797" width="3" style="31" customWidth="1"/>
    <col min="4798" max="4798" width="5.44140625" style="31" customWidth="1"/>
    <col min="4799" max="4799" width="3.88671875" style="31" customWidth="1"/>
    <col min="4800" max="4800" width="2.44140625" style="31" customWidth="1"/>
    <col min="4801" max="4969" width="9.109375" style="31"/>
    <col min="4970" max="4970" width="11.88671875" style="31" customWidth="1"/>
    <col min="4971" max="4971" width="3.33203125" style="31" customWidth="1"/>
    <col min="4972" max="4972" width="12.88671875" style="31" customWidth="1"/>
    <col min="4973" max="4973" width="14.33203125" style="31" customWidth="1"/>
    <col min="4974" max="4974" width="2" style="31" customWidth="1"/>
    <col min="4975" max="4975" width="2.6640625" style="31" customWidth="1"/>
    <col min="4976" max="4976" width="9.109375" style="31" customWidth="1"/>
    <col min="4977" max="5048" width="9" style="31" customWidth="1"/>
    <col min="5049" max="5049" width="3.6640625" style="31" customWidth="1"/>
    <col min="5050" max="5050" width="3.5546875" style="31" customWidth="1"/>
    <col min="5051" max="5051" width="1.33203125" style="31" customWidth="1"/>
    <col min="5052" max="5052" width="4.109375" style="31" customWidth="1"/>
    <col min="5053" max="5053" width="3" style="31" customWidth="1"/>
    <col min="5054" max="5054" width="5.44140625" style="31" customWidth="1"/>
    <col min="5055" max="5055" width="3.88671875" style="31" customWidth="1"/>
    <col min="5056" max="5056" width="2.44140625" style="31" customWidth="1"/>
    <col min="5057" max="5225" width="9.109375" style="31"/>
    <col min="5226" max="5226" width="11.88671875" style="31" customWidth="1"/>
    <col min="5227" max="5227" width="3.33203125" style="31" customWidth="1"/>
    <col min="5228" max="5228" width="12.88671875" style="31" customWidth="1"/>
    <col min="5229" max="5229" width="14.33203125" style="31" customWidth="1"/>
    <col min="5230" max="5230" width="2" style="31" customWidth="1"/>
    <col min="5231" max="5231" width="2.6640625" style="31" customWidth="1"/>
    <col min="5232" max="5232" width="9.109375" style="31" customWidth="1"/>
    <col min="5233" max="5304" width="9" style="31" customWidth="1"/>
    <col min="5305" max="5305" width="3.6640625" style="31" customWidth="1"/>
    <col min="5306" max="5306" width="3.5546875" style="31" customWidth="1"/>
    <col min="5307" max="5307" width="1.33203125" style="31" customWidth="1"/>
    <col min="5308" max="5308" width="4.109375" style="31" customWidth="1"/>
    <col min="5309" max="5309" width="3" style="31" customWidth="1"/>
    <col min="5310" max="5310" width="5.44140625" style="31" customWidth="1"/>
    <col min="5311" max="5311" width="3.88671875" style="31" customWidth="1"/>
    <col min="5312" max="5312" width="2.44140625" style="31" customWidth="1"/>
    <col min="5313" max="5481" width="9.109375" style="31"/>
    <col min="5482" max="5482" width="11.88671875" style="31" customWidth="1"/>
    <col min="5483" max="5483" width="3.33203125" style="31" customWidth="1"/>
    <col min="5484" max="5484" width="12.88671875" style="31" customWidth="1"/>
    <col min="5485" max="5485" width="14.33203125" style="31" customWidth="1"/>
    <col min="5486" max="5486" width="2" style="31" customWidth="1"/>
    <col min="5487" max="5487" width="2.6640625" style="31" customWidth="1"/>
    <col min="5488" max="5488" width="9.109375" style="31" customWidth="1"/>
    <col min="5489" max="5560" width="9" style="31" customWidth="1"/>
    <col min="5561" max="5561" width="3.6640625" style="31" customWidth="1"/>
    <col min="5562" max="5562" width="3.5546875" style="31" customWidth="1"/>
    <col min="5563" max="5563" width="1.33203125" style="31" customWidth="1"/>
    <col min="5564" max="5564" width="4.109375" style="31" customWidth="1"/>
    <col min="5565" max="5565" width="3" style="31" customWidth="1"/>
    <col min="5566" max="5566" width="5.44140625" style="31" customWidth="1"/>
    <col min="5567" max="5567" width="3.88671875" style="31" customWidth="1"/>
    <col min="5568" max="5568" width="2.44140625" style="31" customWidth="1"/>
    <col min="5569" max="5737" width="9.109375" style="31"/>
    <col min="5738" max="5738" width="11.88671875" style="31" customWidth="1"/>
    <col min="5739" max="5739" width="3.33203125" style="31" customWidth="1"/>
    <col min="5740" max="5740" width="12.88671875" style="31" customWidth="1"/>
    <col min="5741" max="5741" width="14.33203125" style="31" customWidth="1"/>
    <col min="5742" max="5742" width="2" style="31" customWidth="1"/>
    <col min="5743" max="5743" width="2.6640625" style="31" customWidth="1"/>
    <col min="5744" max="5744" width="9.109375" style="31" customWidth="1"/>
    <col min="5745" max="5816" width="9" style="31" customWidth="1"/>
    <col min="5817" max="5817" width="3.6640625" style="31" customWidth="1"/>
    <col min="5818" max="5818" width="3.5546875" style="31" customWidth="1"/>
    <col min="5819" max="5819" width="1.33203125" style="31" customWidth="1"/>
    <col min="5820" max="5820" width="4.109375" style="31" customWidth="1"/>
    <col min="5821" max="5821" width="3" style="31" customWidth="1"/>
    <col min="5822" max="5822" width="5.44140625" style="31" customWidth="1"/>
    <col min="5823" max="5823" width="3.88671875" style="31" customWidth="1"/>
    <col min="5824" max="5824" width="2.44140625" style="31" customWidth="1"/>
    <col min="5825" max="5993" width="9.109375" style="31"/>
    <col min="5994" max="5994" width="11.88671875" style="31" customWidth="1"/>
    <col min="5995" max="5995" width="3.33203125" style="31" customWidth="1"/>
    <col min="5996" max="5996" width="12.88671875" style="31" customWidth="1"/>
    <col min="5997" max="5997" width="14.33203125" style="31" customWidth="1"/>
    <col min="5998" max="5998" width="2" style="31" customWidth="1"/>
    <col min="5999" max="5999" width="2.6640625" style="31" customWidth="1"/>
    <col min="6000" max="6000" width="9.109375" style="31" customWidth="1"/>
    <col min="6001" max="6072" width="9" style="31" customWidth="1"/>
    <col min="6073" max="6073" width="3.6640625" style="31" customWidth="1"/>
    <col min="6074" max="6074" width="3.5546875" style="31" customWidth="1"/>
    <col min="6075" max="6075" width="1.33203125" style="31" customWidth="1"/>
    <col min="6076" max="6076" width="4.109375" style="31" customWidth="1"/>
    <col min="6077" max="6077" width="3" style="31" customWidth="1"/>
    <col min="6078" max="6078" width="5.44140625" style="31" customWidth="1"/>
    <col min="6079" max="6079" width="3.88671875" style="31" customWidth="1"/>
    <col min="6080" max="6080" width="2.44140625" style="31" customWidth="1"/>
    <col min="6081" max="6249" width="9.109375" style="31"/>
    <col min="6250" max="6250" width="11.88671875" style="31" customWidth="1"/>
    <col min="6251" max="6251" width="3.33203125" style="31" customWidth="1"/>
    <col min="6252" max="6252" width="12.88671875" style="31" customWidth="1"/>
    <col min="6253" max="6253" width="14.33203125" style="31" customWidth="1"/>
    <col min="6254" max="6254" width="2" style="31" customWidth="1"/>
    <col min="6255" max="6255" width="2.6640625" style="31" customWidth="1"/>
    <col min="6256" max="6256" width="9.109375" style="31" customWidth="1"/>
    <col min="6257" max="6328" width="9" style="31" customWidth="1"/>
    <col min="6329" max="6329" width="3.6640625" style="31" customWidth="1"/>
    <col min="6330" max="6330" width="3.5546875" style="31" customWidth="1"/>
    <col min="6331" max="6331" width="1.33203125" style="31" customWidth="1"/>
    <col min="6332" max="6332" width="4.109375" style="31" customWidth="1"/>
    <col min="6333" max="6333" width="3" style="31" customWidth="1"/>
    <col min="6334" max="6334" width="5.44140625" style="31" customWidth="1"/>
    <col min="6335" max="6335" width="3.88671875" style="31" customWidth="1"/>
    <col min="6336" max="6336" width="2.44140625" style="31" customWidth="1"/>
    <col min="6337" max="6505" width="9.109375" style="31"/>
    <col min="6506" max="6506" width="11.88671875" style="31" customWidth="1"/>
    <col min="6507" max="6507" width="3.33203125" style="31" customWidth="1"/>
    <col min="6508" max="6508" width="12.88671875" style="31" customWidth="1"/>
    <col min="6509" max="6509" width="14.33203125" style="31" customWidth="1"/>
    <col min="6510" max="6510" width="2" style="31" customWidth="1"/>
    <col min="6511" max="6511" width="2.6640625" style="31" customWidth="1"/>
    <col min="6512" max="6512" width="9.109375" style="31" customWidth="1"/>
    <col min="6513" max="6584" width="9" style="31" customWidth="1"/>
    <col min="6585" max="6585" width="3.6640625" style="31" customWidth="1"/>
    <col min="6586" max="6586" width="3.5546875" style="31" customWidth="1"/>
    <col min="6587" max="6587" width="1.33203125" style="31" customWidth="1"/>
    <col min="6588" max="6588" width="4.109375" style="31" customWidth="1"/>
    <col min="6589" max="6589" width="3" style="31" customWidth="1"/>
    <col min="6590" max="6590" width="5.44140625" style="31" customWidth="1"/>
    <col min="6591" max="6591" width="3.88671875" style="31" customWidth="1"/>
    <col min="6592" max="6592" width="2.44140625" style="31" customWidth="1"/>
    <col min="6593" max="6761" width="9.109375" style="31"/>
    <col min="6762" max="6762" width="11.88671875" style="31" customWidth="1"/>
    <col min="6763" max="6763" width="3.33203125" style="31" customWidth="1"/>
    <col min="6764" max="6764" width="12.88671875" style="31" customWidth="1"/>
    <col min="6765" max="6765" width="14.33203125" style="31" customWidth="1"/>
    <col min="6766" max="6766" width="2" style="31" customWidth="1"/>
    <col min="6767" max="6767" width="2.6640625" style="31" customWidth="1"/>
    <col min="6768" max="6768" width="9.109375" style="31" customWidth="1"/>
    <col min="6769" max="6840" width="9" style="31" customWidth="1"/>
    <col min="6841" max="6841" width="3.6640625" style="31" customWidth="1"/>
    <col min="6842" max="6842" width="3.5546875" style="31" customWidth="1"/>
    <col min="6843" max="6843" width="1.33203125" style="31" customWidth="1"/>
    <col min="6844" max="6844" width="4.109375" style="31" customWidth="1"/>
    <col min="6845" max="6845" width="3" style="31" customWidth="1"/>
    <col min="6846" max="6846" width="5.44140625" style="31" customWidth="1"/>
    <col min="6847" max="6847" width="3.88671875" style="31" customWidth="1"/>
    <col min="6848" max="6848" width="2.44140625" style="31" customWidth="1"/>
    <col min="6849" max="7017" width="9.109375" style="31"/>
    <col min="7018" max="7018" width="11.88671875" style="31" customWidth="1"/>
    <col min="7019" max="7019" width="3.33203125" style="31" customWidth="1"/>
    <col min="7020" max="7020" width="12.88671875" style="31" customWidth="1"/>
    <col min="7021" max="7021" width="14.33203125" style="31" customWidth="1"/>
    <col min="7022" max="7022" width="2" style="31" customWidth="1"/>
    <col min="7023" max="7023" width="2.6640625" style="31" customWidth="1"/>
    <col min="7024" max="7024" width="9.109375" style="31" customWidth="1"/>
    <col min="7025" max="7096" width="9" style="31" customWidth="1"/>
    <col min="7097" max="7097" width="3.6640625" style="31" customWidth="1"/>
    <col min="7098" max="7098" width="3.5546875" style="31" customWidth="1"/>
    <col min="7099" max="7099" width="1.33203125" style="31" customWidth="1"/>
    <col min="7100" max="7100" width="4.109375" style="31" customWidth="1"/>
    <col min="7101" max="7101" width="3" style="31" customWidth="1"/>
    <col min="7102" max="7102" width="5.44140625" style="31" customWidth="1"/>
    <col min="7103" max="7103" width="3.88671875" style="31" customWidth="1"/>
    <col min="7104" max="7104" width="2.44140625" style="31" customWidth="1"/>
    <col min="7105" max="7273" width="9.109375" style="31"/>
    <col min="7274" max="7274" width="11.88671875" style="31" customWidth="1"/>
    <col min="7275" max="7275" width="3.33203125" style="31" customWidth="1"/>
    <col min="7276" max="7276" width="12.88671875" style="31" customWidth="1"/>
    <col min="7277" max="7277" width="14.33203125" style="31" customWidth="1"/>
    <col min="7278" max="7278" width="2" style="31" customWidth="1"/>
    <col min="7279" max="7279" width="2.6640625" style="31" customWidth="1"/>
    <col min="7280" max="7280" width="9.109375" style="31" customWidth="1"/>
    <col min="7281" max="7352" width="9" style="31" customWidth="1"/>
    <col min="7353" max="7353" width="3.6640625" style="31" customWidth="1"/>
    <col min="7354" max="7354" width="3.5546875" style="31" customWidth="1"/>
    <col min="7355" max="7355" width="1.33203125" style="31" customWidth="1"/>
    <col min="7356" max="7356" width="4.109375" style="31" customWidth="1"/>
    <col min="7357" max="7357" width="3" style="31" customWidth="1"/>
    <col min="7358" max="7358" width="5.44140625" style="31" customWidth="1"/>
    <col min="7359" max="7359" width="3.88671875" style="31" customWidth="1"/>
    <col min="7360" max="7360" width="2.44140625" style="31" customWidth="1"/>
    <col min="7361" max="7529" width="9.109375" style="31"/>
    <col min="7530" max="7530" width="11.88671875" style="31" customWidth="1"/>
    <col min="7531" max="7531" width="3.33203125" style="31" customWidth="1"/>
    <col min="7532" max="7532" width="12.88671875" style="31" customWidth="1"/>
    <col min="7533" max="7533" width="14.33203125" style="31" customWidth="1"/>
    <col min="7534" max="7534" width="2" style="31" customWidth="1"/>
    <col min="7535" max="7535" width="2.6640625" style="31" customWidth="1"/>
    <col min="7536" max="7536" width="9.109375" style="31" customWidth="1"/>
    <col min="7537" max="7608" width="9" style="31" customWidth="1"/>
    <col min="7609" max="7609" width="3.6640625" style="31" customWidth="1"/>
    <col min="7610" max="7610" width="3.5546875" style="31" customWidth="1"/>
    <col min="7611" max="7611" width="1.33203125" style="31" customWidth="1"/>
    <col min="7612" max="7612" width="4.109375" style="31" customWidth="1"/>
    <col min="7613" max="7613" width="3" style="31" customWidth="1"/>
    <col min="7614" max="7614" width="5.44140625" style="31" customWidth="1"/>
    <col min="7615" max="7615" width="3.88671875" style="31" customWidth="1"/>
    <col min="7616" max="7616" width="2.44140625" style="31" customWidth="1"/>
    <col min="7617" max="7785" width="9.109375" style="31"/>
    <col min="7786" max="7786" width="11.88671875" style="31" customWidth="1"/>
    <col min="7787" max="7787" width="3.33203125" style="31" customWidth="1"/>
    <col min="7788" max="7788" width="12.88671875" style="31" customWidth="1"/>
    <col min="7789" max="7789" width="14.33203125" style="31" customWidth="1"/>
    <col min="7790" max="7790" width="2" style="31" customWidth="1"/>
    <col min="7791" max="7791" width="2.6640625" style="31" customWidth="1"/>
    <col min="7792" max="7792" width="9.109375" style="31" customWidth="1"/>
    <col min="7793" max="7864" width="9" style="31" customWidth="1"/>
    <col min="7865" max="7865" width="3.6640625" style="31" customWidth="1"/>
    <col min="7866" max="7866" width="3.5546875" style="31" customWidth="1"/>
    <col min="7867" max="7867" width="1.33203125" style="31" customWidth="1"/>
    <col min="7868" max="7868" width="4.109375" style="31" customWidth="1"/>
    <col min="7869" max="7869" width="3" style="31" customWidth="1"/>
    <col min="7870" max="7870" width="5.44140625" style="31" customWidth="1"/>
    <col min="7871" max="7871" width="3.88671875" style="31" customWidth="1"/>
    <col min="7872" max="7872" width="2.44140625" style="31" customWidth="1"/>
    <col min="7873" max="8041" width="9.109375" style="31"/>
    <col min="8042" max="8042" width="11.88671875" style="31" customWidth="1"/>
    <col min="8043" max="8043" width="3.33203125" style="31" customWidth="1"/>
    <col min="8044" max="8044" width="12.88671875" style="31" customWidth="1"/>
    <col min="8045" max="8045" width="14.33203125" style="31" customWidth="1"/>
    <col min="8046" max="8046" width="2" style="31" customWidth="1"/>
    <col min="8047" max="8047" width="2.6640625" style="31" customWidth="1"/>
    <col min="8048" max="8048" width="9.109375" style="31" customWidth="1"/>
    <col min="8049" max="8120" width="9" style="31" customWidth="1"/>
    <col min="8121" max="8121" width="3.6640625" style="31" customWidth="1"/>
    <col min="8122" max="8122" width="3.5546875" style="31" customWidth="1"/>
    <col min="8123" max="8123" width="1.33203125" style="31" customWidth="1"/>
    <col min="8124" max="8124" width="4.109375" style="31" customWidth="1"/>
    <col min="8125" max="8125" width="3" style="31" customWidth="1"/>
    <col min="8126" max="8126" width="5.44140625" style="31" customWidth="1"/>
    <col min="8127" max="8127" width="3.88671875" style="31" customWidth="1"/>
    <col min="8128" max="8128" width="2.44140625" style="31" customWidth="1"/>
    <col min="8129" max="8297" width="9.109375" style="31"/>
    <col min="8298" max="8298" width="11.88671875" style="31" customWidth="1"/>
    <col min="8299" max="8299" width="3.33203125" style="31" customWidth="1"/>
    <col min="8300" max="8300" width="12.88671875" style="31" customWidth="1"/>
    <col min="8301" max="8301" width="14.33203125" style="31" customWidth="1"/>
    <col min="8302" max="8302" width="2" style="31" customWidth="1"/>
    <col min="8303" max="8303" width="2.6640625" style="31" customWidth="1"/>
    <col min="8304" max="8304" width="9.109375" style="31" customWidth="1"/>
    <col min="8305" max="8376" width="9" style="31" customWidth="1"/>
    <col min="8377" max="8377" width="3.6640625" style="31" customWidth="1"/>
    <col min="8378" max="8378" width="3.5546875" style="31" customWidth="1"/>
    <col min="8379" max="8379" width="1.33203125" style="31" customWidth="1"/>
    <col min="8380" max="8380" width="4.109375" style="31" customWidth="1"/>
    <col min="8381" max="8381" width="3" style="31" customWidth="1"/>
    <col min="8382" max="8382" width="5.44140625" style="31" customWidth="1"/>
    <col min="8383" max="8383" width="3.88671875" style="31" customWidth="1"/>
    <col min="8384" max="8384" width="2.44140625" style="31" customWidth="1"/>
    <col min="8385" max="8553" width="9.109375" style="31"/>
    <col min="8554" max="8554" width="11.88671875" style="31" customWidth="1"/>
    <col min="8555" max="8555" width="3.33203125" style="31" customWidth="1"/>
    <col min="8556" max="8556" width="12.88671875" style="31" customWidth="1"/>
    <col min="8557" max="8557" width="14.33203125" style="31" customWidth="1"/>
    <col min="8558" max="8558" width="2" style="31" customWidth="1"/>
    <col min="8559" max="8559" width="2.6640625" style="31" customWidth="1"/>
    <col min="8560" max="8560" width="9.109375" style="31" customWidth="1"/>
    <col min="8561" max="8632" width="9" style="31" customWidth="1"/>
    <col min="8633" max="8633" width="3.6640625" style="31" customWidth="1"/>
    <col min="8634" max="8634" width="3.5546875" style="31" customWidth="1"/>
    <col min="8635" max="8635" width="1.33203125" style="31" customWidth="1"/>
    <col min="8636" max="8636" width="4.109375" style="31" customWidth="1"/>
    <col min="8637" max="8637" width="3" style="31" customWidth="1"/>
    <col min="8638" max="8638" width="5.44140625" style="31" customWidth="1"/>
    <col min="8639" max="8639" width="3.88671875" style="31" customWidth="1"/>
    <col min="8640" max="8640" width="2.44140625" style="31" customWidth="1"/>
    <col min="8641" max="8809" width="9.109375" style="31"/>
    <col min="8810" max="8810" width="11.88671875" style="31" customWidth="1"/>
    <col min="8811" max="8811" width="3.33203125" style="31" customWidth="1"/>
    <col min="8812" max="8812" width="12.88671875" style="31" customWidth="1"/>
    <col min="8813" max="8813" width="14.33203125" style="31" customWidth="1"/>
    <col min="8814" max="8814" width="2" style="31" customWidth="1"/>
    <col min="8815" max="8815" width="2.6640625" style="31" customWidth="1"/>
    <col min="8816" max="8816" width="9.109375" style="31" customWidth="1"/>
    <col min="8817" max="8888" width="9" style="31" customWidth="1"/>
    <col min="8889" max="8889" width="3.6640625" style="31" customWidth="1"/>
    <col min="8890" max="8890" width="3.5546875" style="31" customWidth="1"/>
    <col min="8891" max="8891" width="1.33203125" style="31" customWidth="1"/>
    <col min="8892" max="8892" width="4.109375" style="31" customWidth="1"/>
    <col min="8893" max="8893" width="3" style="31" customWidth="1"/>
    <col min="8894" max="8894" width="5.44140625" style="31" customWidth="1"/>
    <col min="8895" max="8895" width="3.88671875" style="31" customWidth="1"/>
    <col min="8896" max="8896" width="2.44140625" style="31" customWidth="1"/>
    <col min="8897" max="9065" width="9.109375" style="31"/>
    <col min="9066" max="9066" width="11.88671875" style="31" customWidth="1"/>
    <col min="9067" max="9067" width="3.33203125" style="31" customWidth="1"/>
    <col min="9068" max="9068" width="12.88671875" style="31" customWidth="1"/>
    <col min="9069" max="9069" width="14.33203125" style="31" customWidth="1"/>
    <col min="9070" max="9070" width="2" style="31" customWidth="1"/>
    <col min="9071" max="9071" width="2.6640625" style="31" customWidth="1"/>
    <col min="9072" max="9072" width="9.109375" style="31" customWidth="1"/>
    <col min="9073" max="9144" width="9" style="31" customWidth="1"/>
    <col min="9145" max="9145" width="3.6640625" style="31" customWidth="1"/>
    <col min="9146" max="9146" width="3.5546875" style="31" customWidth="1"/>
    <col min="9147" max="9147" width="1.33203125" style="31" customWidth="1"/>
    <col min="9148" max="9148" width="4.109375" style="31" customWidth="1"/>
    <col min="9149" max="9149" width="3" style="31" customWidth="1"/>
    <col min="9150" max="9150" width="5.44140625" style="31" customWidth="1"/>
    <col min="9151" max="9151" width="3.88671875" style="31" customWidth="1"/>
    <col min="9152" max="9152" width="2.44140625" style="31" customWidth="1"/>
    <col min="9153" max="9321" width="9.109375" style="31"/>
    <col min="9322" max="9322" width="11.88671875" style="31" customWidth="1"/>
    <col min="9323" max="9323" width="3.33203125" style="31" customWidth="1"/>
    <col min="9324" max="9324" width="12.88671875" style="31" customWidth="1"/>
    <col min="9325" max="9325" width="14.33203125" style="31" customWidth="1"/>
    <col min="9326" max="9326" width="2" style="31" customWidth="1"/>
    <col min="9327" max="9327" width="2.6640625" style="31" customWidth="1"/>
    <col min="9328" max="9328" width="9.109375" style="31" customWidth="1"/>
    <col min="9329" max="9400" width="9" style="31" customWidth="1"/>
    <col min="9401" max="9401" width="3.6640625" style="31" customWidth="1"/>
    <col min="9402" max="9402" width="3.5546875" style="31" customWidth="1"/>
    <col min="9403" max="9403" width="1.33203125" style="31" customWidth="1"/>
    <col min="9404" max="9404" width="4.109375" style="31" customWidth="1"/>
    <col min="9405" max="9405" width="3" style="31" customWidth="1"/>
    <col min="9406" max="9406" width="5.44140625" style="31" customWidth="1"/>
    <col min="9407" max="9407" width="3.88671875" style="31" customWidth="1"/>
    <col min="9408" max="9408" width="2.44140625" style="31" customWidth="1"/>
    <col min="9409" max="9577" width="9.109375" style="31"/>
    <col min="9578" max="9578" width="11.88671875" style="31" customWidth="1"/>
    <col min="9579" max="9579" width="3.33203125" style="31" customWidth="1"/>
    <col min="9580" max="9580" width="12.88671875" style="31" customWidth="1"/>
    <col min="9581" max="9581" width="14.33203125" style="31" customWidth="1"/>
    <col min="9582" max="9582" width="2" style="31" customWidth="1"/>
    <col min="9583" max="9583" width="2.6640625" style="31" customWidth="1"/>
    <col min="9584" max="9584" width="9.109375" style="31" customWidth="1"/>
    <col min="9585" max="9656" width="9" style="31" customWidth="1"/>
    <col min="9657" max="9657" width="3.6640625" style="31" customWidth="1"/>
    <col min="9658" max="9658" width="3.5546875" style="31" customWidth="1"/>
    <col min="9659" max="9659" width="1.33203125" style="31" customWidth="1"/>
    <col min="9660" max="9660" width="4.109375" style="31" customWidth="1"/>
    <col min="9661" max="9661" width="3" style="31" customWidth="1"/>
    <col min="9662" max="9662" width="5.44140625" style="31" customWidth="1"/>
    <col min="9663" max="9663" width="3.88671875" style="31" customWidth="1"/>
    <col min="9664" max="9664" width="2.44140625" style="31" customWidth="1"/>
    <col min="9665" max="9833" width="9.109375" style="31"/>
    <col min="9834" max="9834" width="11.88671875" style="31" customWidth="1"/>
    <col min="9835" max="9835" width="3.33203125" style="31" customWidth="1"/>
    <col min="9836" max="9836" width="12.88671875" style="31" customWidth="1"/>
    <col min="9837" max="9837" width="14.33203125" style="31" customWidth="1"/>
    <col min="9838" max="9838" width="2" style="31" customWidth="1"/>
    <col min="9839" max="9839" width="2.6640625" style="31" customWidth="1"/>
    <col min="9840" max="9840" width="9.109375" style="31" customWidth="1"/>
    <col min="9841" max="9912" width="9" style="31" customWidth="1"/>
    <col min="9913" max="9913" width="3.6640625" style="31" customWidth="1"/>
    <col min="9914" max="9914" width="3.5546875" style="31" customWidth="1"/>
    <col min="9915" max="9915" width="1.33203125" style="31" customWidth="1"/>
    <col min="9916" max="9916" width="4.109375" style="31" customWidth="1"/>
    <col min="9917" max="9917" width="3" style="31" customWidth="1"/>
    <col min="9918" max="9918" width="5.44140625" style="31" customWidth="1"/>
    <col min="9919" max="9919" width="3.88671875" style="31" customWidth="1"/>
    <col min="9920" max="9920" width="2.44140625" style="31" customWidth="1"/>
    <col min="9921" max="10089" width="9.109375" style="31"/>
    <col min="10090" max="10090" width="11.88671875" style="31" customWidth="1"/>
    <col min="10091" max="10091" width="3.33203125" style="31" customWidth="1"/>
    <col min="10092" max="10092" width="12.88671875" style="31" customWidth="1"/>
    <col min="10093" max="10093" width="14.33203125" style="31" customWidth="1"/>
    <col min="10094" max="10094" width="2" style="31" customWidth="1"/>
    <col min="10095" max="10095" width="2.6640625" style="31" customWidth="1"/>
    <col min="10096" max="10096" width="9.109375" style="31" customWidth="1"/>
    <col min="10097" max="10168" width="9" style="31" customWidth="1"/>
    <col min="10169" max="10169" width="3.6640625" style="31" customWidth="1"/>
    <col min="10170" max="10170" width="3.5546875" style="31" customWidth="1"/>
    <col min="10171" max="10171" width="1.33203125" style="31" customWidth="1"/>
    <col min="10172" max="10172" width="4.109375" style="31" customWidth="1"/>
    <col min="10173" max="10173" width="3" style="31" customWidth="1"/>
    <col min="10174" max="10174" width="5.44140625" style="31" customWidth="1"/>
    <col min="10175" max="10175" width="3.88671875" style="31" customWidth="1"/>
    <col min="10176" max="10176" width="2.44140625" style="31" customWidth="1"/>
    <col min="10177" max="10345" width="9.109375" style="31"/>
    <col min="10346" max="10346" width="11.88671875" style="31" customWidth="1"/>
    <col min="10347" max="10347" width="3.33203125" style="31" customWidth="1"/>
    <col min="10348" max="10348" width="12.88671875" style="31" customWidth="1"/>
    <col min="10349" max="10349" width="14.33203125" style="31" customWidth="1"/>
    <col min="10350" max="10350" width="2" style="31" customWidth="1"/>
    <col min="10351" max="10351" width="2.6640625" style="31" customWidth="1"/>
    <col min="10352" max="10352" width="9.109375" style="31" customWidth="1"/>
    <col min="10353" max="10424" width="9" style="31" customWidth="1"/>
    <col min="10425" max="10425" width="3.6640625" style="31" customWidth="1"/>
    <col min="10426" max="10426" width="3.5546875" style="31" customWidth="1"/>
    <col min="10427" max="10427" width="1.33203125" style="31" customWidth="1"/>
    <col min="10428" max="10428" width="4.109375" style="31" customWidth="1"/>
    <col min="10429" max="10429" width="3" style="31" customWidth="1"/>
    <col min="10430" max="10430" width="5.44140625" style="31" customWidth="1"/>
    <col min="10431" max="10431" width="3.88671875" style="31" customWidth="1"/>
    <col min="10432" max="10432" width="2.44140625" style="31" customWidth="1"/>
    <col min="10433" max="10601" width="9.109375" style="31"/>
    <col min="10602" max="10602" width="11.88671875" style="31" customWidth="1"/>
    <col min="10603" max="10603" width="3.33203125" style="31" customWidth="1"/>
    <col min="10604" max="10604" width="12.88671875" style="31" customWidth="1"/>
    <col min="10605" max="10605" width="14.33203125" style="31" customWidth="1"/>
    <col min="10606" max="10606" width="2" style="31" customWidth="1"/>
    <col min="10607" max="10607" width="2.6640625" style="31" customWidth="1"/>
    <col min="10608" max="10608" width="9.109375" style="31" customWidth="1"/>
    <col min="10609" max="10680" width="9" style="31" customWidth="1"/>
    <col min="10681" max="10681" width="3.6640625" style="31" customWidth="1"/>
    <col min="10682" max="10682" width="3.5546875" style="31" customWidth="1"/>
    <col min="10683" max="10683" width="1.33203125" style="31" customWidth="1"/>
    <col min="10684" max="10684" width="4.109375" style="31" customWidth="1"/>
    <col min="10685" max="10685" width="3" style="31" customWidth="1"/>
    <col min="10686" max="10686" width="5.44140625" style="31" customWidth="1"/>
    <col min="10687" max="10687" width="3.88671875" style="31" customWidth="1"/>
    <col min="10688" max="10688" width="2.44140625" style="31" customWidth="1"/>
    <col min="10689" max="10857" width="9.109375" style="31"/>
    <col min="10858" max="10858" width="11.88671875" style="31" customWidth="1"/>
    <col min="10859" max="10859" width="3.33203125" style="31" customWidth="1"/>
    <col min="10860" max="10860" width="12.88671875" style="31" customWidth="1"/>
    <col min="10861" max="10861" width="14.33203125" style="31" customWidth="1"/>
    <col min="10862" max="10862" width="2" style="31" customWidth="1"/>
    <col min="10863" max="10863" width="2.6640625" style="31" customWidth="1"/>
    <col min="10864" max="10864" width="9.109375" style="31" customWidth="1"/>
    <col min="10865" max="10936" width="9" style="31" customWidth="1"/>
    <col min="10937" max="10937" width="3.6640625" style="31" customWidth="1"/>
    <col min="10938" max="10938" width="3.5546875" style="31" customWidth="1"/>
    <col min="10939" max="10939" width="1.33203125" style="31" customWidth="1"/>
    <col min="10940" max="10940" width="4.109375" style="31" customWidth="1"/>
    <col min="10941" max="10941" width="3" style="31" customWidth="1"/>
    <col min="10942" max="10942" width="5.44140625" style="31" customWidth="1"/>
    <col min="10943" max="10943" width="3.88671875" style="31" customWidth="1"/>
    <col min="10944" max="10944" width="2.44140625" style="31" customWidth="1"/>
    <col min="10945" max="11113" width="9.109375" style="31"/>
    <col min="11114" max="11114" width="11.88671875" style="31" customWidth="1"/>
    <col min="11115" max="11115" width="3.33203125" style="31" customWidth="1"/>
    <col min="11116" max="11116" width="12.88671875" style="31" customWidth="1"/>
    <col min="11117" max="11117" width="14.33203125" style="31" customWidth="1"/>
    <col min="11118" max="11118" width="2" style="31" customWidth="1"/>
    <col min="11119" max="11119" width="2.6640625" style="31" customWidth="1"/>
    <col min="11120" max="11120" width="9.109375" style="31" customWidth="1"/>
    <col min="11121" max="11192" width="9" style="31" customWidth="1"/>
    <col min="11193" max="11193" width="3.6640625" style="31" customWidth="1"/>
    <col min="11194" max="11194" width="3.5546875" style="31" customWidth="1"/>
    <col min="11195" max="11195" width="1.33203125" style="31" customWidth="1"/>
    <col min="11196" max="11196" width="4.109375" style="31" customWidth="1"/>
    <col min="11197" max="11197" width="3" style="31" customWidth="1"/>
    <col min="11198" max="11198" width="5.44140625" style="31" customWidth="1"/>
    <col min="11199" max="11199" width="3.88671875" style="31" customWidth="1"/>
    <col min="11200" max="11200" width="2.44140625" style="31" customWidth="1"/>
    <col min="11201" max="11369" width="9.109375" style="31"/>
    <col min="11370" max="11370" width="11.88671875" style="31" customWidth="1"/>
    <col min="11371" max="11371" width="3.33203125" style="31" customWidth="1"/>
    <col min="11372" max="11372" width="12.88671875" style="31" customWidth="1"/>
    <col min="11373" max="11373" width="14.33203125" style="31" customWidth="1"/>
    <col min="11374" max="11374" width="2" style="31" customWidth="1"/>
    <col min="11375" max="11375" width="2.6640625" style="31" customWidth="1"/>
    <col min="11376" max="11376" width="9.109375" style="31" customWidth="1"/>
    <col min="11377" max="11448" width="9" style="31" customWidth="1"/>
    <col min="11449" max="11449" width="3.6640625" style="31" customWidth="1"/>
    <col min="11450" max="11450" width="3.5546875" style="31" customWidth="1"/>
    <col min="11451" max="11451" width="1.33203125" style="31" customWidth="1"/>
    <col min="11452" max="11452" width="4.109375" style="31" customWidth="1"/>
    <col min="11453" max="11453" width="3" style="31" customWidth="1"/>
    <col min="11454" max="11454" width="5.44140625" style="31" customWidth="1"/>
    <col min="11455" max="11455" width="3.88671875" style="31" customWidth="1"/>
    <col min="11456" max="11456" width="2.44140625" style="31" customWidth="1"/>
    <col min="11457" max="11625" width="9.109375" style="31"/>
    <col min="11626" max="11626" width="11.88671875" style="31" customWidth="1"/>
    <col min="11627" max="11627" width="3.33203125" style="31" customWidth="1"/>
    <col min="11628" max="11628" width="12.88671875" style="31" customWidth="1"/>
    <col min="11629" max="11629" width="14.33203125" style="31" customWidth="1"/>
    <col min="11630" max="11630" width="2" style="31" customWidth="1"/>
    <col min="11631" max="11631" width="2.6640625" style="31" customWidth="1"/>
    <col min="11632" max="11632" width="9.109375" style="31" customWidth="1"/>
    <col min="11633" max="11704" width="9" style="31" customWidth="1"/>
    <col min="11705" max="11705" width="3.6640625" style="31" customWidth="1"/>
    <col min="11706" max="11706" width="3.5546875" style="31" customWidth="1"/>
    <col min="11707" max="11707" width="1.33203125" style="31" customWidth="1"/>
    <col min="11708" max="11708" width="4.109375" style="31" customWidth="1"/>
    <col min="11709" max="11709" width="3" style="31" customWidth="1"/>
    <col min="11710" max="11710" width="5.44140625" style="31" customWidth="1"/>
    <col min="11711" max="11711" width="3.88671875" style="31" customWidth="1"/>
    <col min="11712" max="11712" width="2.44140625" style="31" customWidth="1"/>
    <col min="11713" max="11881" width="9.109375" style="31"/>
    <col min="11882" max="11882" width="11.88671875" style="31" customWidth="1"/>
    <col min="11883" max="11883" width="3.33203125" style="31" customWidth="1"/>
    <col min="11884" max="11884" width="12.88671875" style="31" customWidth="1"/>
    <col min="11885" max="11885" width="14.33203125" style="31" customWidth="1"/>
    <col min="11886" max="11886" width="2" style="31" customWidth="1"/>
    <col min="11887" max="11887" width="2.6640625" style="31" customWidth="1"/>
    <col min="11888" max="11888" width="9.109375" style="31" customWidth="1"/>
    <col min="11889" max="11960" width="9" style="31" customWidth="1"/>
    <col min="11961" max="11961" width="3.6640625" style="31" customWidth="1"/>
    <col min="11962" max="11962" width="3.5546875" style="31" customWidth="1"/>
    <col min="11963" max="11963" width="1.33203125" style="31" customWidth="1"/>
    <col min="11964" max="11964" width="4.109375" style="31" customWidth="1"/>
    <col min="11965" max="11965" width="3" style="31" customWidth="1"/>
    <col min="11966" max="11966" width="5.44140625" style="31" customWidth="1"/>
    <col min="11967" max="11967" width="3.88671875" style="31" customWidth="1"/>
    <col min="11968" max="11968" width="2.44140625" style="31" customWidth="1"/>
    <col min="11969" max="12137" width="9.109375" style="31"/>
    <col min="12138" max="12138" width="11.88671875" style="31" customWidth="1"/>
    <col min="12139" max="12139" width="3.33203125" style="31" customWidth="1"/>
    <col min="12140" max="12140" width="12.88671875" style="31" customWidth="1"/>
    <col min="12141" max="12141" width="14.33203125" style="31" customWidth="1"/>
    <col min="12142" max="12142" width="2" style="31" customWidth="1"/>
    <col min="12143" max="12143" width="2.6640625" style="31" customWidth="1"/>
    <col min="12144" max="12144" width="9.109375" style="31" customWidth="1"/>
    <col min="12145" max="12216" width="9" style="31" customWidth="1"/>
    <col min="12217" max="12217" width="3.6640625" style="31" customWidth="1"/>
    <col min="12218" max="12218" width="3.5546875" style="31" customWidth="1"/>
    <col min="12219" max="12219" width="1.33203125" style="31" customWidth="1"/>
    <col min="12220" max="12220" width="4.109375" style="31" customWidth="1"/>
    <col min="12221" max="12221" width="3" style="31" customWidth="1"/>
    <col min="12222" max="12222" width="5.44140625" style="31" customWidth="1"/>
    <col min="12223" max="12223" width="3.88671875" style="31" customWidth="1"/>
    <col min="12224" max="12224" width="2.44140625" style="31" customWidth="1"/>
    <col min="12225" max="12393" width="9.109375" style="31"/>
    <col min="12394" max="12394" width="11.88671875" style="31" customWidth="1"/>
    <col min="12395" max="12395" width="3.33203125" style="31" customWidth="1"/>
    <col min="12396" max="12396" width="12.88671875" style="31" customWidth="1"/>
    <col min="12397" max="12397" width="14.33203125" style="31" customWidth="1"/>
    <col min="12398" max="12398" width="2" style="31" customWidth="1"/>
    <col min="12399" max="12399" width="2.6640625" style="31" customWidth="1"/>
    <col min="12400" max="12400" width="9.109375" style="31" customWidth="1"/>
    <col min="12401" max="12472" width="9" style="31" customWidth="1"/>
    <col min="12473" max="12473" width="3.6640625" style="31" customWidth="1"/>
    <col min="12474" max="12474" width="3.5546875" style="31" customWidth="1"/>
    <col min="12475" max="12475" width="1.33203125" style="31" customWidth="1"/>
    <col min="12476" max="12476" width="4.109375" style="31" customWidth="1"/>
    <col min="12477" max="12477" width="3" style="31" customWidth="1"/>
    <col min="12478" max="12478" width="5.44140625" style="31" customWidth="1"/>
    <col min="12479" max="12479" width="3.88671875" style="31" customWidth="1"/>
    <col min="12480" max="12480" width="2.44140625" style="31" customWidth="1"/>
    <col min="12481" max="12649" width="9.109375" style="31"/>
    <col min="12650" max="12650" width="11.88671875" style="31" customWidth="1"/>
    <col min="12651" max="12651" width="3.33203125" style="31" customWidth="1"/>
    <col min="12652" max="12652" width="12.88671875" style="31" customWidth="1"/>
    <col min="12653" max="12653" width="14.33203125" style="31" customWidth="1"/>
    <col min="12654" max="12654" width="2" style="31" customWidth="1"/>
    <col min="12655" max="12655" width="2.6640625" style="31" customWidth="1"/>
    <col min="12656" max="12656" width="9.109375" style="31" customWidth="1"/>
    <col min="12657" max="12728" width="9" style="31" customWidth="1"/>
    <col min="12729" max="12729" width="3.6640625" style="31" customWidth="1"/>
    <col min="12730" max="12730" width="3.5546875" style="31" customWidth="1"/>
    <col min="12731" max="12731" width="1.33203125" style="31" customWidth="1"/>
    <col min="12732" max="12732" width="4.109375" style="31" customWidth="1"/>
    <col min="12733" max="12733" width="3" style="31" customWidth="1"/>
    <col min="12734" max="12734" width="5.44140625" style="31" customWidth="1"/>
    <col min="12735" max="12735" width="3.88671875" style="31" customWidth="1"/>
    <col min="12736" max="12736" width="2.44140625" style="31" customWidth="1"/>
    <col min="12737" max="12905" width="9.109375" style="31"/>
    <col min="12906" max="12906" width="11.88671875" style="31" customWidth="1"/>
    <col min="12907" max="12907" width="3.33203125" style="31" customWidth="1"/>
    <col min="12908" max="12908" width="12.88671875" style="31" customWidth="1"/>
    <col min="12909" max="12909" width="14.33203125" style="31" customWidth="1"/>
    <col min="12910" max="12910" width="2" style="31" customWidth="1"/>
    <col min="12911" max="12911" width="2.6640625" style="31" customWidth="1"/>
    <col min="12912" max="12912" width="9.109375" style="31" customWidth="1"/>
    <col min="12913" max="12984" width="9" style="31" customWidth="1"/>
    <col min="12985" max="12985" width="3.6640625" style="31" customWidth="1"/>
    <col min="12986" max="12986" width="3.5546875" style="31" customWidth="1"/>
    <col min="12987" max="12987" width="1.33203125" style="31" customWidth="1"/>
    <col min="12988" max="12988" width="4.109375" style="31" customWidth="1"/>
    <col min="12989" max="12989" width="3" style="31" customWidth="1"/>
    <col min="12990" max="12990" width="5.44140625" style="31" customWidth="1"/>
    <col min="12991" max="12991" width="3.88671875" style="31" customWidth="1"/>
    <col min="12992" max="12992" width="2.44140625" style="31" customWidth="1"/>
    <col min="12993" max="13161" width="9.109375" style="31"/>
    <col min="13162" max="13162" width="11.88671875" style="31" customWidth="1"/>
    <col min="13163" max="13163" width="3.33203125" style="31" customWidth="1"/>
    <col min="13164" max="13164" width="12.88671875" style="31" customWidth="1"/>
    <col min="13165" max="13165" width="14.33203125" style="31" customWidth="1"/>
    <col min="13166" max="13166" width="2" style="31" customWidth="1"/>
    <col min="13167" max="13167" width="2.6640625" style="31" customWidth="1"/>
    <col min="13168" max="13168" width="9.109375" style="31" customWidth="1"/>
    <col min="13169" max="13240" width="9" style="31" customWidth="1"/>
    <col min="13241" max="13241" width="3.6640625" style="31" customWidth="1"/>
    <col min="13242" max="13242" width="3.5546875" style="31" customWidth="1"/>
    <col min="13243" max="13243" width="1.33203125" style="31" customWidth="1"/>
    <col min="13244" max="13244" width="4.109375" style="31" customWidth="1"/>
    <col min="13245" max="13245" width="3" style="31" customWidth="1"/>
    <col min="13246" max="13246" width="5.44140625" style="31" customWidth="1"/>
    <col min="13247" max="13247" width="3.88671875" style="31" customWidth="1"/>
    <col min="13248" max="13248" width="2.44140625" style="31" customWidth="1"/>
    <col min="13249" max="13417" width="9.109375" style="31"/>
    <col min="13418" max="13418" width="11.88671875" style="31" customWidth="1"/>
    <col min="13419" max="13419" width="3.33203125" style="31" customWidth="1"/>
    <col min="13420" max="13420" width="12.88671875" style="31" customWidth="1"/>
    <col min="13421" max="13421" width="14.33203125" style="31" customWidth="1"/>
    <col min="13422" max="13422" width="2" style="31" customWidth="1"/>
    <col min="13423" max="13423" width="2.6640625" style="31" customWidth="1"/>
    <col min="13424" max="13424" width="9.109375" style="31" customWidth="1"/>
    <col min="13425" max="13496" width="9" style="31" customWidth="1"/>
    <col min="13497" max="13497" width="3.6640625" style="31" customWidth="1"/>
    <col min="13498" max="13498" width="3.5546875" style="31" customWidth="1"/>
    <col min="13499" max="13499" width="1.33203125" style="31" customWidth="1"/>
    <col min="13500" max="13500" width="4.109375" style="31" customWidth="1"/>
    <col min="13501" max="13501" width="3" style="31" customWidth="1"/>
    <col min="13502" max="13502" width="5.44140625" style="31" customWidth="1"/>
    <col min="13503" max="13503" width="3.88671875" style="31" customWidth="1"/>
    <col min="13504" max="13504" width="2.44140625" style="31" customWidth="1"/>
    <col min="13505" max="13673" width="9.109375" style="31"/>
    <col min="13674" max="13674" width="11.88671875" style="31" customWidth="1"/>
    <col min="13675" max="13675" width="3.33203125" style="31" customWidth="1"/>
    <col min="13676" max="13676" width="12.88671875" style="31" customWidth="1"/>
    <col min="13677" max="13677" width="14.33203125" style="31" customWidth="1"/>
    <col min="13678" max="13678" width="2" style="31" customWidth="1"/>
    <col min="13679" max="13679" width="2.6640625" style="31" customWidth="1"/>
    <col min="13680" max="13680" width="9.109375" style="31" customWidth="1"/>
    <col min="13681" max="13752" width="9" style="31" customWidth="1"/>
    <col min="13753" max="13753" width="3.6640625" style="31" customWidth="1"/>
    <col min="13754" max="13754" width="3.5546875" style="31" customWidth="1"/>
    <col min="13755" max="13755" width="1.33203125" style="31" customWidth="1"/>
    <col min="13756" max="13756" width="4.109375" style="31" customWidth="1"/>
    <col min="13757" max="13757" width="3" style="31" customWidth="1"/>
    <col min="13758" max="13758" width="5.44140625" style="31" customWidth="1"/>
    <col min="13759" max="13759" width="3.88671875" style="31" customWidth="1"/>
    <col min="13760" max="13760" width="2.44140625" style="31" customWidth="1"/>
    <col min="13761" max="13929" width="9.109375" style="31"/>
    <col min="13930" max="13930" width="11.88671875" style="31" customWidth="1"/>
    <col min="13931" max="13931" width="3.33203125" style="31" customWidth="1"/>
    <col min="13932" max="13932" width="12.88671875" style="31" customWidth="1"/>
    <col min="13933" max="13933" width="14.33203125" style="31" customWidth="1"/>
    <col min="13934" max="13934" width="2" style="31" customWidth="1"/>
    <col min="13935" max="13935" width="2.6640625" style="31" customWidth="1"/>
    <col min="13936" max="13936" width="9.109375" style="31" customWidth="1"/>
    <col min="13937" max="14008" width="9" style="31" customWidth="1"/>
    <col min="14009" max="14009" width="3.6640625" style="31" customWidth="1"/>
    <col min="14010" max="14010" width="3.5546875" style="31" customWidth="1"/>
    <col min="14011" max="14011" width="1.33203125" style="31" customWidth="1"/>
    <col min="14012" max="14012" width="4.109375" style="31" customWidth="1"/>
    <col min="14013" max="14013" width="3" style="31" customWidth="1"/>
    <col min="14014" max="14014" width="5.44140625" style="31" customWidth="1"/>
    <col min="14015" max="14015" width="3.88671875" style="31" customWidth="1"/>
    <col min="14016" max="14016" width="2.44140625" style="31" customWidth="1"/>
    <col min="14017" max="14185" width="9.109375" style="31"/>
    <col min="14186" max="14186" width="11.88671875" style="31" customWidth="1"/>
    <col min="14187" max="14187" width="3.33203125" style="31" customWidth="1"/>
    <col min="14188" max="14188" width="12.88671875" style="31" customWidth="1"/>
    <col min="14189" max="14189" width="14.33203125" style="31" customWidth="1"/>
    <col min="14190" max="14190" width="2" style="31" customWidth="1"/>
    <col min="14191" max="14191" width="2.6640625" style="31" customWidth="1"/>
    <col min="14192" max="14192" width="9.109375" style="31" customWidth="1"/>
    <col min="14193" max="14264" width="9" style="31" customWidth="1"/>
    <col min="14265" max="14265" width="3.6640625" style="31" customWidth="1"/>
    <col min="14266" max="14266" width="3.5546875" style="31" customWidth="1"/>
    <col min="14267" max="14267" width="1.33203125" style="31" customWidth="1"/>
    <col min="14268" max="14268" width="4.109375" style="31" customWidth="1"/>
    <col min="14269" max="14269" width="3" style="31" customWidth="1"/>
    <col min="14270" max="14270" width="5.44140625" style="31" customWidth="1"/>
    <col min="14271" max="14271" width="3.88671875" style="31" customWidth="1"/>
    <col min="14272" max="14272" width="2.44140625" style="31" customWidth="1"/>
    <col min="14273" max="14441" width="9.109375" style="31"/>
    <col min="14442" max="14442" width="11.88671875" style="31" customWidth="1"/>
    <col min="14443" max="14443" width="3.33203125" style="31" customWidth="1"/>
    <col min="14444" max="14444" width="12.88671875" style="31" customWidth="1"/>
    <col min="14445" max="14445" width="14.33203125" style="31" customWidth="1"/>
    <col min="14446" max="14446" width="2" style="31" customWidth="1"/>
    <col min="14447" max="14447" width="2.6640625" style="31" customWidth="1"/>
    <col min="14448" max="14448" width="9.109375" style="31" customWidth="1"/>
    <col min="14449" max="14520" width="9" style="31" customWidth="1"/>
    <col min="14521" max="14521" width="3.6640625" style="31" customWidth="1"/>
    <col min="14522" max="14522" width="3.5546875" style="31" customWidth="1"/>
    <col min="14523" max="14523" width="1.33203125" style="31" customWidth="1"/>
    <col min="14524" max="14524" width="4.109375" style="31" customWidth="1"/>
    <col min="14525" max="14525" width="3" style="31" customWidth="1"/>
    <col min="14526" max="14526" width="5.44140625" style="31" customWidth="1"/>
    <col min="14527" max="14527" width="3.88671875" style="31" customWidth="1"/>
    <col min="14528" max="14528" width="2.44140625" style="31" customWidth="1"/>
    <col min="14529" max="14697" width="9.109375" style="31"/>
    <col min="14698" max="14698" width="11.88671875" style="31" customWidth="1"/>
    <col min="14699" max="14699" width="3.33203125" style="31" customWidth="1"/>
    <col min="14700" max="14700" width="12.88671875" style="31" customWidth="1"/>
    <col min="14701" max="14701" width="14.33203125" style="31" customWidth="1"/>
    <col min="14702" max="14702" width="2" style="31" customWidth="1"/>
    <col min="14703" max="14703" width="2.6640625" style="31" customWidth="1"/>
    <col min="14704" max="14704" width="9.109375" style="31" customWidth="1"/>
    <col min="14705" max="14776" width="9" style="31" customWidth="1"/>
    <col min="14777" max="14777" width="3.6640625" style="31" customWidth="1"/>
    <col min="14778" max="14778" width="3.5546875" style="31" customWidth="1"/>
    <col min="14779" max="14779" width="1.33203125" style="31" customWidth="1"/>
    <col min="14780" max="14780" width="4.109375" style="31" customWidth="1"/>
    <col min="14781" max="14781" width="3" style="31" customWidth="1"/>
    <col min="14782" max="14782" width="5.44140625" style="31" customWidth="1"/>
    <col min="14783" max="14783" width="3.88671875" style="31" customWidth="1"/>
    <col min="14784" max="14784" width="2.44140625" style="31" customWidth="1"/>
    <col min="14785" max="14953" width="9.109375" style="31"/>
    <col min="14954" max="14954" width="11.88671875" style="31" customWidth="1"/>
    <col min="14955" max="14955" width="3.33203125" style="31" customWidth="1"/>
    <col min="14956" max="14956" width="12.88671875" style="31" customWidth="1"/>
    <col min="14957" max="14957" width="14.33203125" style="31" customWidth="1"/>
    <col min="14958" max="14958" width="2" style="31" customWidth="1"/>
    <col min="14959" max="14959" width="2.6640625" style="31" customWidth="1"/>
    <col min="14960" max="14960" width="9.109375" style="31" customWidth="1"/>
    <col min="14961" max="15032" width="9" style="31" customWidth="1"/>
    <col min="15033" max="15033" width="3.6640625" style="31" customWidth="1"/>
    <col min="15034" max="15034" width="3.5546875" style="31" customWidth="1"/>
    <col min="15035" max="15035" width="1.33203125" style="31" customWidth="1"/>
    <col min="15036" max="15036" width="4.109375" style="31" customWidth="1"/>
    <col min="15037" max="15037" width="3" style="31" customWidth="1"/>
    <col min="15038" max="15038" width="5.44140625" style="31" customWidth="1"/>
    <col min="15039" max="15039" width="3.88671875" style="31" customWidth="1"/>
    <col min="15040" max="15040" width="2.44140625" style="31" customWidth="1"/>
    <col min="15041" max="15209" width="9.109375" style="31"/>
    <col min="15210" max="15210" width="11.88671875" style="31" customWidth="1"/>
    <col min="15211" max="15211" width="3.33203125" style="31" customWidth="1"/>
    <col min="15212" max="15212" width="12.88671875" style="31" customWidth="1"/>
    <col min="15213" max="15213" width="14.33203125" style="31" customWidth="1"/>
    <col min="15214" max="15214" width="2" style="31" customWidth="1"/>
    <col min="15215" max="15215" width="2.6640625" style="31" customWidth="1"/>
    <col min="15216" max="15216" width="9.109375" style="31" customWidth="1"/>
    <col min="15217" max="15288" width="9" style="31" customWidth="1"/>
    <col min="15289" max="15289" width="3.6640625" style="31" customWidth="1"/>
    <col min="15290" max="15290" width="3.5546875" style="31" customWidth="1"/>
    <col min="15291" max="15291" width="1.33203125" style="31" customWidth="1"/>
    <col min="15292" max="15292" width="4.109375" style="31" customWidth="1"/>
    <col min="15293" max="15293" width="3" style="31" customWidth="1"/>
    <col min="15294" max="15294" width="5.44140625" style="31" customWidth="1"/>
    <col min="15295" max="15295" width="3.88671875" style="31" customWidth="1"/>
    <col min="15296" max="15296" width="2.44140625" style="31" customWidth="1"/>
    <col min="15297" max="15465" width="9.109375" style="31"/>
    <col min="15466" max="15466" width="11.88671875" style="31" customWidth="1"/>
    <col min="15467" max="15467" width="3.33203125" style="31" customWidth="1"/>
    <col min="15468" max="15468" width="12.88671875" style="31" customWidth="1"/>
    <col min="15469" max="15469" width="14.33203125" style="31" customWidth="1"/>
    <col min="15470" max="15470" width="2" style="31" customWidth="1"/>
    <col min="15471" max="15471" width="2.6640625" style="31" customWidth="1"/>
    <col min="15472" max="15472" width="9.109375" style="31" customWidth="1"/>
    <col min="15473" max="15544" width="9" style="31" customWidth="1"/>
    <col min="15545" max="15545" width="3.6640625" style="31" customWidth="1"/>
    <col min="15546" max="15546" width="3.5546875" style="31" customWidth="1"/>
    <col min="15547" max="15547" width="1.33203125" style="31" customWidth="1"/>
    <col min="15548" max="15548" width="4.109375" style="31" customWidth="1"/>
    <col min="15549" max="15549" width="3" style="31" customWidth="1"/>
    <col min="15550" max="15550" width="5.44140625" style="31" customWidth="1"/>
    <col min="15551" max="15551" width="3.88671875" style="31" customWidth="1"/>
    <col min="15552" max="15552" width="2.44140625" style="31" customWidth="1"/>
    <col min="15553" max="15721" width="9.109375" style="31"/>
    <col min="15722" max="15722" width="11.88671875" style="31" customWidth="1"/>
    <col min="15723" max="15723" width="3.33203125" style="31" customWidth="1"/>
    <col min="15724" max="15724" width="12.88671875" style="31" customWidth="1"/>
    <col min="15725" max="15725" width="14.33203125" style="31" customWidth="1"/>
    <col min="15726" max="15726" width="2" style="31" customWidth="1"/>
    <col min="15727" max="15727" width="2.6640625" style="31" customWidth="1"/>
    <col min="15728" max="15728" width="9.109375" style="31" customWidth="1"/>
    <col min="15729" max="15800" width="9" style="31" customWidth="1"/>
    <col min="15801" max="15801" width="3.6640625" style="31" customWidth="1"/>
    <col min="15802" max="15802" width="3.5546875" style="31" customWidth="1"/>
    <col min="15803" max="15803" width="1.33203125" style="31" customWidth="1"/>
    <col min="15804" max="15804" width="4.109375" style="31" customWidth="1"/>
    <col min="15805" max="15805" width="3" style="31" customWidth="1"/>
    <col min="15806" max="15806" width="5.44140625" style="31" customWidth="1"/>
    <col min="15807" max="15807" width="3.88671875" style="31" customWidth="1"/>
    <col min="15808" max="15808" width="2.44140625" style="31" customWidth="1"/>
    <col min="15809" max="15977" width="9.109375" style="31"/>
    <col min="15978" max="15978" width="11.88671875" style="31" customWidth="1"/>
    <col min="15979" max="15979" width="3.33203125" style="31" customWidth="1"/>
    <col min="15980" max="15980" width="12.88671875" style="31" customWidth="1"/>
    <col min="15981" max="15981" width="14.33203125" style="31" customWidth="1"/>
    <col min="15982" max="15982" width="2" style="31" customWidth="1"/>
    <col min="15983" max="15983" width="2.6640625" style="31" customWidth="1"/>
    <col min="15984" max="15984" width="9.109375" style="31" customWidth="1"/>
    <col min="15985" max="16056" width="9" style="31" customWidth="1"/>
    <col min="16057" max="16057" width="3.6640625" style="31" customWidth="1"/>
    <col min="16058" max="16058" width="3.5546875" style="31" customWidth="1"/>
    <col min="16059" max="16059" width="1.33203125" style="31" customWidth="1"/>
    <col min="16060" max="16060" width="4.109375" style="31" customWidth="1"/>
    <col min="16061" max="16061" width="3" style="31" customWidth="1"/>
    <col min="16062" max="16062" width="5.44140625" style="31" customWidth="1"/>
    <col min="16063" max="16063" width="3.88671875" style="31" customWidth="1"/>
    <col min="16064" max="16064" width="2.44140625" style="31" customWidth="1"/>
    <col min="16065" max="16350" width="9.109375" style="31"/>
    <col min="16351" max="16384" width="9" style="31" customWidth="1"/>
  </cols>
  <sheetData>
    <row r="1" spans="1:35" ht="5.25" customHeight="1"/>
    <row r="2" spans="1:35" ht="54.75" customHeight="1">
      <c r="C2" s="102" t="s">
        <v>484</v>
      </c>
      <c r="D2" s="103"/>
      <c r="E2" s="103"/>
      <c r="F2" s="103"/>
      <c r="G2" s="103"/>
      <c r="H2" s="137"/>
      <c r="I2" s="103"/>
      <c r="J2" s="103"/>
      <c r="K2" s="103"/>
      <c r="L2" s="103"/>
      <c r="M2" s="103"/>
      <c r="N2" s="103"/>
      <c r="O2" s="103"/>
      <c r="P2" s="104"/>
      <c r="Q2" s="84"/>
      <c r="S2" s="99">
        <f>IF(S4="",S3+1,IF(F5&lt;&gt;"",S4+1,""))</f>
        <v>2</v>
      </c>
      <c r="T2" s="339" t="s">
        <v>584</v>
      </c>
      <c r="AC2" s="217" t="s">
        <v>1062</v>
      </c>
      <c r="AD2" s="217"/>
      <c r="AE2" s="217"/>
      <c r="AF2" s="217"/>
      <c r="AG2" s="217"/>
      <c r="AH2" s="217"/>
    </row>
    <row r="3" spans="1:35" s="38" customFormat="1" ht="69.599999999999994" thickBot="1">
      <c r="A3" s="38" t="s">
        <v>1068</v>
      </c>
      <c r="C3" s="39" t="s">
        <v>479</v>
      </c>
      <c r="D3" s="39" t="s">
        <v>485</v>
      </c>
      <c r="E3" s="39" t="s">
        <v>486</v>
      </c>
      <c r="F3" s="39" t="s">
        <v>487</v>
      </c>
      <c r="G3" s="40" t="s">
        <v>461</v>
      </c>
      <c r="H3" s="40" t="s">
        <v>462</v>
      </c>
      <c r="I3" s="40" t="s">
        <v>480</v>
      </c>
      <c r="J3" s="40" t="s">
        <v>481</v>
      </c>
      <c r="K3" s="40" t="s">
        <v>482</v>
      </c>
      <c r="L3" s="41" t="s">
        <v>465</v>
      </c>
      <c r="M3" s="42" t="s">
        <v>466</v>
      </c>
      <c r="N3" s="42" t="s">
        <v>483</v>
      </c>
      <c r="O3" s="42" t="s">
        <v>679</v>
      </c>
      <c r="P3" s="53" t="s">
        <v>509</v>
      </c>
      <c r="Q3" s="85"/>
      <c r="R3" s="43"/>
      <c r="S3" s="38" t="s">
        <v>530</v>
      </c>
      <c r="T3" s="339"/>
      <c r="U3" s="219" t="s">
        <v>1068</v>
      </c>
      <c r="AC3" s="204" t="s">
        <v>479</v>
      </c>
      <c r="AD3" s="205" t="s">
        <v>1067</v>
      </c>
      <c r="AE3" s="206" t="s">
        <v>1064</v>
      </c>
      <c r="AF3" s="208" t="str" cm="1">
        <f t="array" aca="1" ref="AF3" ca="1">INDIRECT("AC"&amp;RANDBETWEEN(4,(4-1+COUNTA(AC4:AC125))))</f>
        <v>884</v>
      </c>
      <c r="AG3" s="208" t="str">
        <f ca="1">VLOOKUP(AF3,INCRIÇÕES!A:F,6,0)</f>
        <v>COOPER COTIA</v>
      </c>
      <c r="AH3" s="264" t="str">
        <f ca="1">VLOOKUP(AF3,INCRIÇÕES!A:I,9,0)</f>
        <v>B</v>
      </c>
      <c r="AI3" s="207" t="s">
        <v>1063</v>
      </c>
    </row>
    <row r="4" spans="1:35" ht="18" thickBot="1">
      <c r="A4" s="44">
        <f>S4</f>
        <v>1</v>
      </c>
      <c r="B4" s="44"/>
      <c r="C4" s="155" t="s">
        <v>413</v>
      </c>
      <c r="D4" s="156" t="s">
        <v>1</v>
      </c>
      <c r="E4" s="156" t="s">
        <v>1</v>
      </c>
      <c r="F4" s="156" t="s">
        <v>1</v>
      </c>
      <c r="G4" s="157" t="str">
        <f>IF(C4&gt;0,VLOOKUP(C4,'BASE FEDERAÇÃO'!$B:$M,2,FALSE),"")</f>
        <v>TANIGUTI</v>
      </c>
      <c r="H4" s="157" t="str">
        <f>IF(C4&gt;0,VLOOKUP(C4,'BASE FEDERAÇÃO'!$B:$M,3,FALSE),"")</f>
        <v>PAULO HIDEAKI</v>
      </c>
      <c r="I4" s="158" t="str">
        <f>IF($C4&gt;0,VLOOKUP($C4,'BASE FEDERAÇÃO'!$B:$M,4,FALSE),"")</f>
        <v>M</v>
      </c>
      <c r="J4" s="158" t="str">
        <f>IF($C4&gt;0,VLOOKUP($C4,'BASE FEDERAÇÃO'!$B:$M,5,FALSE),"")</f>
        <v>16. SUM</v>
      </c>
      <c r="K4" s="158" t="str">
        <f>IFERROR(VLOOKUP(J4,Base!$G:$H,2,0),"")</f>
        <v>SUMARÉ</v>
      </c>
      <c r="L4" s="159">
        <f>IF($C4&gt;0,VLOOKUP($C4,'BASE FEDERAÇÃO'!$B:$M,6,FALSE),"")</f>
        <v>19749</v>
      </c>
      <c r="M4" s="158">
        <f>IF($C4&gt;0,VLOOKUP($C4,'BASE FEDERAÇÃO'!$B:$M,7,FALSE),"")</f>
        <v>1</v>
      </c>
      <c r="N4" s="158" t="str">
        <f>IF($C4&gt;0,VLOOKUP($C4,'BASE FEDERAÇÃO'!$B:$M,8,FALSE),"")</f>
        <v>EX</v>
      </c>
      <c r="O4" s="160" t="str">
        <f>IF($C4="","",VLOOKUP($C4,'BASE FEDERAÇÃO'!$B:$M,9,0))</f>
        <v>NSR</v>
      </c>
      <c r="P4" s="45" t="str">
        <f>IF($C4&gt;0,VLOOKUP($C4,INCRIÇÕES!$A:$K,11,0),"")</f>
        <v/>
      </c>
      <c r="Q4" s="84"/>
      <c r="R4" s="31" t="str">
        <f>IF(ISERROR(VLOOKUP(C4,INCRIÇÕES!A:A,1,0)),"NÃO TEM INSCRIÇÃO","OK")</f>
        <v>OK</v>
      </c>
      <c r="S4" s="218">
        <v>1</v>
      </c>
      <c r="T4" s="96" t="str">
        <f t="shared" ref="T4:T67" si="0">IF(COUNTIF(C:C,C4)&gt;1,"REPETIDO","OK")</f>
        <v>OK</v>
      </c>
      <c r="U4" s="31" t="str">
        <f t="shared" ref="U4" si="1">CONCATENATE(D4&amp;A4)</f>
        <v>011</v>
      </c>
      <c r="AC4" s="209" t="s">
        <v>913</v>
      </c>
      <c r="AD4" s="130" t="str">
        <f t="shared" ref="AD4:AD35" si="2">IF(ISERROR(VLOOKUP(AC4,C:C,1,0)),"SEM GRUPO","JÁ TEM GRUPO")</f>
        <v>JÁ TEM GRUPO</v>
      </c>
      <c r="AE4" s="31" t="str">
        <f>VLOOKUP(AC4,INCRIÇÕES!A:F,6,0)</f>
        <v>KOKUSHIKAN</v>
      </c>
    </row>
    <row r="5" spans="1:35" ht="17.399999999999999">
      <c r="A5" s="44">
        <f t="shared" ref="A5:A68" si="3">S5</f>
        <v>2</v>
      </c>
      <c r="C5" s="161" t="s">
        <v>1168</v>
      </c>
      <c r="D5" s="162" t="str">
        <f t="shared" ref="D5:F5" si="4">D4</f>
        <v>01</v>
      </c>
      <c r="E5" s="162" t="str">
        <f t="shared" ref="E5:F6" si="5">E4</f>
        <v>01</v>
      </c>
      <c r="F5" s="162" t="str">
        <f t="shared" si="4"/>
        <v>01</v>
      </c>
      <c r="G5" s="163" t="str">
        <f>IF(C5&gt;0,VLOOKUP(C5,'BASE FEDERAÇÃO'!$B:$M,2,FALSE),"")</f>
        <v>TAKAHASHI</v>
      </c>
      <c r="H5" s="163" t="str">
        <f>IF(C5&gt;0,VLOOKUP(C5,'BASE FEDERAÇÃO'!$B:$M,3,FALSE),"")</f>
        <v>EDSON SHOJI</v>
      </c>
      <c r="I5" s="164" t="str">
        <f>IF($C5&gt;0,VLOOKUP($C5,'BASE FEDERAÇÃO'!$B:$M,4,FALSE),"")</f>
        <v>M</v>
      </c>
      <c r="J5" s="164" t="str">
        <f>IF($C5&gt;0,VLOOKUP($C5,'BASE FEDERAÇÃO'!$B:$M,5,FALSE),"")</f>
        <v>18. SOR</v>
      </c>
      <c r="K5" s="164" t="str">
        <f>IFERROR(VLOOKUP(J5,Base!$G:$H,2,0),"")</f>
        <v>SOROCABA</v>
      </c>
      <c r="L5" s="165">
        <f>IF($C5&gt;0,VLOOKUP($C5,'BASE FEDERAÇÃO'!$B:$M,6,FALSE),"")</f>
        <v>27163</v>
      </c>
      <c r="M5" s="164">
        <f>IF($C5&gt;0,VLOOKUP($C5,'BASE FEDERAÇÃO'!$B:$M,7,FALSE),"")</f>
        <v>2</v>
      </c>
      <c r="N5" s="164" t="str">
        <f>IF($C5&gt;0,VLOOKUP($C5,'BASE FEDERAÇÃO'!$B:$M,8,FALSE),"")</f>
        <v>EX</v>
      </c>
      <c r="O5" s="166" t="str">
        <f>IF($C5="","",VLOOKUP($C5,'BASE FEDERAÇÃO'!$B:$M,9,0))</f>
        <v>NSR</v>
      </c>
      <c r="P5" s="46" t="str">
        <f>IF($C5&gt;0,VLOOKUP($C5,INCRIÇÕES!$A:$K,11,0),"")</f>
        <v/>
      </c>
      <c r="Q5" s="84"/>
      <c r="R5" s="31" t="str">
        <f>IF(ISERROR(VLOOKUP(C5,INCRIÇÕES!A:A,1,0)),"NÃO TEM INSCRIÇÃO","OK")</f>
        <v>OK</v>
      </c>
      <c r="S5" s="37">
        <f t="shared" ref="S5" si="6">IF(S4="",S3+1,IF(F5&lt;&gt;"",S4+1,""))</f>
        <v>2</v>
      </c>
      <c r="T5" s="96" t="str">
        <f t="shared" si="0"/>
        <v>OK</v>
      </c>
      <c r="U5" s="31" t="str">
        <f t="shared" ref="U5" si="7">CONCATENATE(D5&amp;A5)</f>
        <v>012</v>
      </c>
      <c r="AC5" s="209" t="s">
        <v>599</v>
      </c>
      <c r="AD5" s="130" t="str">
        <f t="shared" si="2"/>
        <v>JÁ TEM GRUPO</v>
      </c>
      <c r="AE5" s="31" t="str">
        <f>VLOOKUP(AC5,INCRIÇÕES!A:F,6,0)</f>
        <v>KOKUSHIKAN</v>
      </c>
    </row>
    <row r="6" spans="1:35" ht="17.399999999999999">
      <c r="A6" s="44">
        <f t="shared" si="3"/>
        <v>3</v>
      </c>
      <c r="C6" s="161" t="s">
        <v>439</v>
      </c>
      <c r="D6" s="162" t="str">
        <f t="shared" ref="D6" si="8">D5</f>
        <v>01</v>
      </c>
      <c r="E6" s="162" t="str">
        <f t="shared" si="5"/>
        <v>01</v>
      </c>
      <c r="F6" s="162" t="str">
        <f t="shared" si="5"/>
        <v>01</v>
      </c>
      <c r="G6" s="163" t="str">
        <f>IF(C6&gt;0,VLOOKUP(C6,'BASE FEDERAÇÃO'!$B:$M,2,FALSE),"")</f>
        <v>RIBEIRO DE SOUZA</v>
      </c>
      <c r="H6" s="163" t="str">
        <f>IF(C6&gt;0,VLOOKUP(C6,'BASE FEDERAÇÃO'!$B:$M,3,FALSE),"")</f>
        <v>TANIA DE FATIMA</v>
      </c>
      <c r="I6" s="164" t="str">
        <f>IF($C6&gt;0,VLOOKUP($C6,'BASE FEDERAÇÃO'!$B:$M,4,FALSE),"")</f>
        <v>F</v>
      </c>
      <c r="J6" s="164" t="str">
        <f>IF($C6&gt;0,VLOOKUP($C6,'BASE FEDERAÇÃO'!$B:$M,5,FALSE),"")</f>
        <v>11. NCC</v>
      </c>
      <c r="K6" s="164" t="str">
        <f>IFERROR(VLOOKUP(J6,Base!$G:$H,2,0),"")</f>
        <v>NIPPON COUNTRY</v>
      </c>
      <c r="L6" s="165">
        <f>IF($C6&gt;0,VLOOKUP($C6,'BASE FEDERAÇÃO'!$B:$M,6,FALSE),"")</f>
        <v>23251</v>
      </c>
      <c r="M6" s="164">
        <f>IF($C6&gt;0,VLOOKUP($C6,'BASE FEDERAÇÃO'!$B:$M,7,FALSE),"")</f>
        <v>3</v>
      </c>
      <c r="N6" s="164" t="str">
        <f>IF($C6&gt;0,VLOOKUP($C6,'BASE FEDERAÇÃO'!$B:$M,8,FALSE),"")</f>
        <v>EX</v>
      </c>
      <c r="O6" s="166" t="str">
        <f>IF($C6="","",VLOOKUP($C6,'BASE FEDERAÇÃO'!$B:$M,9,0))</f>
        <v>NSR</v>
      </c>
      <c r="P6" s="46" t="str">
        <f>IF($C6&gt;0,VLOOKUP($C6,INCRIÇÕES!$A:$K,11,0),"")</f>
        <v>X</v>
      </c>
      <c r="Q6" s="84"/>
      <c r="R6" s="31" t="str">
        <f>IF(ISERROR(VLOOKUP(C6,INCRIÇÕES!A:A,1,0)),"NÃO TEM INSCRIÇÃO","OK")</f>
        <v>OK</v>
      </c>
      <c r="S6" s="37">
        <f t="shared" ref="S6:S69" si="9">IF(S5="",S4+1,IF(F6&lt;&gt;"",S5+1,""))</f>
        <v>3</v>
      </c>
      <c r="T6" s="96" t="str">
        <f t="shared" si="0"/>
        <v>OK</v>
      </c>
      <c r="U6" s="31" t="str">
        <f t="shared" ref="U6:U69" si="10">CONCATENATE(D6&amp;A6)</f>
        <v>013</v>
      </c>
      <c r="AC6" s="209" t="s">
        <v>434</v>
      </c>
      <c r="AD6" s="130" t="str">
        <f t="shared" si="2"/>
        <v>JÁ TEM GRUPO</v>
      </c>
      <c r="AE6" s="31" t="str">
        <f>VLOOKUP(AC6,INCRIÇÕES!A:F,6,0)</f>
        <v>KOKUSHIKAN</v>
      </c>
    </row>
    <row r="7" spans="1:35" ht="17.399999999999999">
      <c r="A7" s="44">
        <f t="shared" si="3"/>
        <v>4</v>
      </c>
      <c r="C7" s="167" t="s">
        <v>240</v>
      </c>
      <c r="D7" s="168" t="str">
        <f>D6</f>
        <v>01</v>
      </c>
      <c r="E7" s="168" t="str">
        <f>E6</f>
        <v>01</v>
      </c>
      <c r="F7" s="168" t="str">
        <f>F6</f>
        <v>01</v>
      </c>
      <c r="G7" s="169" t="str">
        <f>IF(C7&gt;0,VLOOKUP(C7,'BASE FEDERAÇÃO'!$B:$M,2,FALSE),"")</f>
        <v>FUGIKAWA</v>
      </c>
      <c r="H7" s="169" t="str">
        <f>IF(C7&gt;0,VLOOKUP(C7,'BASE FEDERAÇÃO'!$B:$M,3,FALSE),"")</f>
        <v>WATARU</v>
      </c>
      <c r="I7" s="170" t="str">
        <f>IF($C7&gt;0,VLOOKUP($C7,'BASE FEDERAÇÃO'!$B:$M,4,FALSE),"")</f>
        <v>M</v>
      </c>
      <c r="J7" s="170" t="str">
        <f>IF($C7&gt;0,VLOOKUP($C7,'BASE FEDERAÇÃO'!$B:$M,5,FALSE),"")</f>
        <v>08. SMA</v>
      </c>
      <c r="K7" s="170" t="str">
        <f>IFERROR(VLOOKUP(J7,Base!$G:$H,2,0),"")</f>
        <v>SÃO M. ARCANJO</v>
      </c>
      <c r="L7" s="171">
        <f>IF($C7&gt;0,VLOOKUP($C7,'BASE FEDERAÇÃO'!$B:$M,6,FALSE),"")</f>
        <v>15177</v>
      </c>
      <c r="M7" s="170">
        <f>IF($C7&gt;0,VLOOKUP($C7,'BASE FEDERAÇÃO'!$B:$M,7,FALSE),"")</f>
        <v>5</v>
      </c>
      <c r="N7" s="170" t="str">
        <f>IF($C7&gt;0,VLOOKUP($C7,'BASE FEDERAÇÃO'!$B:$M,8,FALSE),"")</f>
        <v>A</v>
      </c>
      <c r="O7" s="172" t="str">
        <f>IF($C7="","",VLOOKUP($C7,'BASE FEDERAÇÃO'!$B:$M,9,0))</f>
        <v>MR</v>
      </c>
      <c r="P7" s="46" t="str">
        <f>IF($C7&gt;0,VLOOKUP($C7,INCRIÇÕES!$A:$K,11,0),"")</f>
        <v>X</v>
      </c>
      <c r="Q7" s="84"/>
      <c r="R7" s="31" t="str">
        <f>IF(ISERROR(VLOOKUP(C7,INCRIÇÕES!A:A,1,0)),"NÃO TEM INSCRIÇÃO","OK")</f>
        <v>OK</v>
      </c>
      <c r="S7" s="37">
        <f t="shared" si="9"/>
        <v>4</v>
      </c>
      <c r="T7" s="96" t="str">
        <f t="shared" si="0"/>
        <v>OK</v>
      </c>
      <c r="U7" s="31" t="str">
        <f t="shared" si="10"/>
        <v>014</v>
      </c>
      <c r="AC7" s="209" t="s">
        <v>968</v>
      </c>
      <c r="AD7" s="130" t="str">
        <f t="shared" si="2"/>
        <v>JÁ TEM GRUPO</v>
      </c>
      <c r="AE7" s="31" t="str">
        <f>VLOOKUP(AC7,INCRIÇÕES!A:F,6,0)</f>
        <v>KOKUSHIKAN</v>
      </c>
      <c r="AF7" s="47"/>
      <c r="AH7" s="32"/>
    </row>
    <row r="8" spans="1:35" s="151" customFormat="1" ht="8.1" customHeight="1">
      <c r="A8" s="144" t="str">
        <f t="shared" si="3"/>
        <v/>
      </c>
      <c r="B8" s="145"/>
      <c r="C8" s="146"/>
      <c r="D8" s="146"/>
      <c r="E8" s="146"/>
      <c r="F8" s="146"/>
      <c r="G8" s="147" t="str">
        <f>IF(C8&gt;0,VLOOKUP(C8,'BASE FEDERAÇÃO'!$B:$M,2,FALSE),"")</f>
        <v/>
      </c>
      <c r="H8" s="147" t="str">
        <f>IF(C8&gt;0,VLOOKUP(C8,'BASE FEDERAÇÃO'!$B:$M,3,FALSE),"")</f>
        <v/>
      </c>
      <c r="I8" s="148" t="str">
        <f>IF($C8&gt;0,VLOOKUP($C8,'BASE FEDERAÇÃO'!$B:$M,4,FALSE),"")</f>
        <v/>
      </c>
      <c r="J8" s="148" t="str">
        <f>IF($C8&gt;0,VLOOKUP($C8,'BASE FEDERAÇÃO'!$B:$M,5,FALSE),"")</f>
        <v/>
      </c>
      <c r="K8" s="148" t="str">
        <f>IFERROR(VLOOKUP(J8,Base!$G:$H,2,0),"")</f>
        <v/>
      </c>
      <c r="L8" s="149" t="str">
        <f>IF($C8&gt;0,VLOOKUP($C8,'BASE FEDERAÇÃO'!$B:$M,6,FALSE),"")</f>
        <v/>
      </c>
      <c r="M8" s="148" t="str">
        <f>IF($C8&gt;0,VLOOKUP($C8,'BASE FEDERAÇÃO'!$B:$M,7,FALSE),"")</f>
        <v/>
      </c>
      <c r="N8" s="148" t="str">
        <f>IF($C8&gt;0,VLOOKUP($C8,'BASE FEDERAÇÃO'!$B:$M,8,FALSE),"")</f>
        <v/>
      </c>
      <c r="O8" s="148" t="str">
        <f>IF($C8="","",VLOOKUP($C8,'BASE FEDERAÇÃO'!$B:$M,9,0))</f>
        <v/>
      </c>
      <c r="P8" s="48" t="str">
        <f>IF($C8&gt;0,VLOOKUP($C8,INCRIÇÕES!$A:$K,11,0),"")</f>
        <v/>
      </c>
      <c r="Q8" s="150"/>
      <c r="R8" s="31" t="str">
        <f>IF(ISERROR(VLOOKUP(C8,INCRIÇÕES!A:A,1,0)),"NÃO TEM INSCRIÇÃO","OK")</f>
        <v>NÃO TEM INSCRIÇÃO</v>
      </c>
      <c r="S8" s="37" t="str">
        <f t="shared" si="9"/>
        <v/>
      </c>
      <c r="T8" s="96" t="str">
        <f t="shared" si="0"/>
        <v>OK</v>
      </c>
      <c r="U8" s="31" t="str">
        <f t="shared" si="10"/>
        <v/>
      </c>
      <c r="AA8" s="145"/>
      <c r="AC8" s="209" t="s">
        <v>895</v>
      </c>
      <c r="AD8" s="130" t="str">
        <f t="shared" si="2"/>
        <v>JÁ TEM GRUPO</v>
      </c>
      <c r="AE8" s="31" t="str">
        <f>VLOOKUP(AC8,INCRIÇÕES!A:F,6,0)</f>
        <v>KOKUSHIKAN</v>
      </c>
      <c r="AF8" s="145"/>
    </row>
    <row r="9" spans="1:35" ht="17.399999999999999">
      <c r="A9" s="44">
        <f t="shared" si="3"/>
        <v>5</v>
      </c>
      <c r="C9" s="155" t="s">
        <v>298</v>
      </c>
      <c r="D9" s="156" t="s">
        <v>488</v>
      </c>
      <c r="E9" s="156" t="s">
        <v>1</v>
      </c>
      <c r="F9" s="156" t="s">
        <v>488</v>
      </c>
      <c r="G9" s="157" t="str">
        <f>IF(C9&gt;0,VLOOKUP(C9,'BASE FEDERAÇÃO'!$B:$M,2,FALSE),"")</f>
        <v>UTSUNOMIYA</v>
      </c>
      <c r="H9" s="157" t="str">
        <f>IF(C9&gt;0,VLOOKUP(C9,'BASE FEDERAÇÃO'!$B:$M,3,FALSE),"")</f>
        <v>YUKIO</v>
      </c>
      <c r="I9" s="158" t="str">
        <f>IF($C9&gt;0,VLOOKUP($C9,'BASE FEDERAÇÃO'!$B:$M,4,FALSE),"")</f>
        <v>M</v>
      </c>
      <c r="J9" s="158" t="str">
        <f>IF($C9&gt;0,VLOOKUP($C9,'BASE FEDERAÇÃO'!$B:$M,5,FALSE),"")</f>
        <v>11. NCC</v>
      </c>
      <c r="K9" s="158" t="str">
        <f>IFERROR(VLOOKUP(J9,Base!$G:$H,2,0),"")</f>
        <v>NIPPON COUNTRY</v>
      </c>
      <c r="L9" s="159">
        <f>IF($C9&gt;0,VLOOKUP($C9,'BASE FEDERAÇÃO'!$B:$M,6,FALSE),"")</f>
        <v>18980</v>
      </c>
      <c r="M9" s="158">
        <f>IF($C9&gt;0,VLOOKUP($C9,'BASE FEDERAÇÃO'!$B:$M,7,FALSE),"")</f>
        <v>9</v>
      </c>
      <c r="N9" s="158" t="str">
        <f>IF($C9&gt;0,VLOOKUP($C9,'BASE FEDERAÇÃO'!$B:$M,8,FALSE),"")</f>
        <v>B</v>
      </c>
      <c r="O9" s="160" t="str">
        <f>IF($C9="","",VLOOKUP($C9,'BASE FEDERAÇÃO'!$B:$M,9,0))</f>
        <v>SR</v>
      </c>
      <c r="P9" s="45" t="str">
        <f>IF($C9&gt;0,VLOOKUP($C9,INCRIÇÕES!$A:$K,11,0),"")</f>
        <v/>
      </c>
      <c r="Q9" s="84"/>
      <c r="R9" s="31" t="str">
        <f>IF(ISERROR(VLOOKUP(C9,INCRIÇÕES!A:A,1,0)),"NÃO TEM INSCRIÇÃO","OK")</f>
        <v>OK</v>
      </c>
      <c r="S9" s="37">
        <f t="shared" si="9"/>
        <v>5</v>
      </c>
      <c r="T9" s="96" t="str">
        <f t="shared" si="0"/>
        <v>OK</v>
      </c>
      <c r="U9" s="31" t="str">
        <f t="shared" si="10"/>
        <v>025</v>
      </c>
      <c r="AC9" s="209" t="s">
        <v>110</v>
      </c>
      <c r="AD9" s="130" t="str">
        <f t="shared" si="2"/>
        <v>JÁ TEM GRUPO</v>
      </c>
      <c r="AE9" s="31" t="str">
        <f>VLOOKUP(AC9,INCRIÇÕES!A:F,6,0)</f>
        <v>IBIÚNA</v>
      </c>
    </row>
    <row r="10" spans="1:35" ht="17.399999999999999">
      <c r="A10" s="44">
        <f t="shared" si="3"/>
        <v>6</v>
      </c>
      <c r="C10" s="161" t="s">
        <v>783</v>
      </c>
      <c r="D10" s="162" t="str">
        <f t="shared" ref="D10:F10" si="11">D9</f>
        <v>02</v>
      </c>
      <c r="E10" s="162" t="str">
        <f>E9</f>
        <v>01</v>
      </c>
      <c r="F10" s="162" t="str">
        <f t="shared" si="11"/>
        <v>02</v>
      </c>
      <c r="G10" s="163" t="str">
        <f>IF(C10&gt;0,VLOOKUP(C10,'BASE FEDERAÇÃO'!$B:$M,2,FALSE),"")</f>
        <v>P. DA S. DE OLIVEIRA</v>
      </c>
      <c r="H10" s="163" t="str">
        <f>IF(C10&gt;0,VLOOKUP(C10,'BASE FEDERAÇÃO'!$B:$M,3,FALSE),"")</f>
        <v>MARIA APARECIDA</v>
      </c>
      <c r="I10" s="164" t="str">
        <f>IF($C10&gt;0,VLOOKUP($C10,'BASE FEDERAÇÃO'!$B:$M,4,FALSE),"")</f>
        <v>F</v>
      </c>
      <c r="J10" s="164" t="str">
        <f>IF($C10&gt;0,VLOOKUP($C10,'BASE FEDERAÇÃO'!$B:$M,5,FALSE),"")</f>
        <v>18. SOR</v>
      </c>
      <c r="K10" s="164" t="str">
        <f>IFERROR(VLOOKUP(J10,Base!$G:$H,2,0),"")</f>
        <v>SOROCABA</v>
      </c>
      <c r="L10" s="165">
        <f>IF($C10&gt;0,VLOOKUP($C10,'BASE FEDERAÇÃO'!$B:$M,6,FALSE),"")</f>
        <v>22044</v>
      </c>
      <c r="M10" s="164">
        <f>IF($C10&gt;0,VLOOKUP($C10,'BASE FEDERAÇÃO'!$B:$M,7,FALSE),"")</f>
        <v>9</v>
      </c>
      <c r="N10" s="164" t="str">
        <f>IF($C10&gt;0,VLOOKUP($C10,'BASE FEDERAÇÃO'!$B:$M,8,FALSE),"")</f>
        <v>B</v>
      </c>
      <c r="O10" s="166" t="str">
        <f>IF($C10="","",VLOOKUP($C10,'BASE FEDERAÇÃO'!$B:$M,9,0))</f>
        <v>NSR</v>
      </c>
      <c r="P10" s="46" t="str">
        <f>IF($C10&gt;0,VLOOKUP($C10,INCRIÇÕES!$A:$K,11,0),"")</f>
        <v/>
      </c>
      <c r="Q10" s="84"/>
      <c r="R10" s="31" t="str">
        <f>IF(ISERROR(VLOOKUP(C10,INCRIÇÕES!A:A,1,0)),"NÃO TEM INSCRIÇÃO","OK")</f>
        <v>OK</v>
      </c>
      <c r="S10" s="37">
        <f t="shared" si="9"/>
        <v>6</v>
      </c>
      <c r="T10" s="96" t="str">
        <f t="shared" si="0"/>
        <v>OK</v>
      </c>
      <c r="U10" s="31" t="str">
        <f t="shared" si="10"/>
        <v>026</v>
      </c>
      <c r="AC10" s="209" t="s">
        <v>60</v>
      </c>
      <c r="AD10" s="130" t="str">
        <f t="shared" si="2"/>
        <v>JÁ TEM GRUPO</v>
      </c>
      <c r="AE10" s="31" t="str">
        <f>VLOOKUP(AC10,INCRIÇÕES!A:F,6,0)</f>
        <v>IBIÚNA</v>
      </c>
    </row>
    <row r="11" spans="1:35" ht="17.399999999999999">
      <c r="A11" s="44">
        <f t="shared" si="3"/>
        <v>7</v>
      </c>
      <c r="C11" s="161" t="s">
        <v>110</v>
      </c>
      <c r="D11" s="162" t="str">
        <f t="shared" ref="D11:F11" si="12">D10</f>
        <v>02</v>
      </c>
      <c r="E11" s="162" t="str">
        <f>E10</f>
        <v>01</v>
      </c>
      <c r="F11" s="162" t="str">
        <f t="shared" si="12"/>
        <v>02</v>
      </c>
      <c r="G11" s="163" t="str">
        <f>IF(C11&gt;0,VLOOKUP(C11,'BASE FEDERAÇÃO'!$B:$M,2,FALSE),"")</f>
        <v>MATSUMOTO</v>
      </c>
      <c r="H11" s="163" t="str">
        <f>IF(C11&gt;0,VLOOKUP(C11,'BASE FEDERAÇÃO'!$B:$M,3,FALSE),"")</f>
        <v>KAZUKO</v>
      </c>
      <c r="I11" s="164" t="str">
        <f>IF($C11&gt;0,VLOOKUP($C11,'BASE FEDERAÇÃO'!$B:$M,4,FALSE),"")</f>
        <v>F</v>
      </c>
      <c r="J11" s="164" t="str">
        <f>IF($C11&gt;0,VLOOKUP($C11,'BASE FEDERAÇÃO'!$B:$M,5,FALSE),"")</f>
        <v>03. IBI</v>
      </c>
      <c r="K11" s="164" t="str">
        <f>IFERROR(VLOOKUP(J11,Base!$G:$H,2,0),"")</f>
        <v>IBIÚNA</v>
      </c>
      <c r="L11" s="165">
        <f>IF($C11&gt;0,VLOOKUP($C11,'BASE FEDERAÇÃO'!$B:$M,6,FALSE),"")</f>
        <v>13623</v>
      </c>
      <c r="M11" s="164">
        <f>IF($C11&gt;0,VLOOKUP($C11,'BASE FEDERAÇÃO'!$B:$M,7,FALSE),"")</f>
        <v>9</v>
      </c>
      <c r="N11" s="164" t="str">
        <f>IF($C11&gt;0,VLOOKUP($C11,'BASE FEDERAÇÃO'!$B:$M,8,FALSE),"")</f>
        <v>B</v>
      </c>
      <c r="O11" s="166" t="str">
        <f>IF($C11="","",VLOOKUP($C11,'BASE FEDERAÇÃO'!$B:$M,9,0))</f>
        <v>MR</v>
      </c>
      <c r="P11" s="46" t="str">
        <f>IF($C11&gt;0,VLOOKUP($C11,INCRIÇÕES!$A:$K,11,0),"")</f>
        <v/>
      </c>
      <c r="Q11" s="84"/>
      <c r="R11" s="31" t="str">
        <f>IF(ISERROR(VLOOKUP(C11,INCRIÇÕES!A:A,1,0)),"NÃO TEM INSCRIÇÃO","OK")</f>
        <v>OK</v>
      </c>
      <c r="S11" s="37">
        <f t="shared" si="9"/>
        <v>7</v>
      </c>
      <c r="T11" s="96" t="str">
        <f t="shared" si="0"/>
        <v>OK</v>
      </c>
      <c r="U11" s="31" t="str">
        <f t="shared" si="10"/>
        <v>027</v>
      </c>
      <c r="AC11" s="209" t="s">
        <v>117</v>
      </c>
      <c r="AD11" s="130" t="str">
        <f t="shared" si="2"/>
        <v>JÁ TEM GRUPO</v>
      </c>
      <c r="AE11" s="31" t="str">
        <f>VLOOKUP(AC11,INCRIÇÕES!A:F,6,0)</f>
        <v>IBIÚNA</v>
      </c>
    </row>
    <row r="12" spans="1:35" ht="17.399999999999999">
      <c r="A12" s="44">
        <f t="shared" si="3"/>
        <v>8</v>
      </c>
      <c r="C12" s="167" t="s">
        <v>314</v>
      </c>
      <c r="D12" s="168" t="str">
        <f t="shared" ref="D12:F12" si="13">D11</f>
        <v>02</v>
      </c>
      <c r="E12" s="168" t="str">
        <f>E11</f>
        <v>01</v>
      </c>
      <c r="F12" s="168" t="str">
        <f t="shared" si="13"/>
        <v>02</v>
      </c>
      <c r="G12" s="169" t="str">
        <f>IF(C12&gt;0,VLOOKUP(C12,'BASE FEDERAÇÃO'!$B:$M,2,FALSE),"")</f>
        <v>COGA</v>
      </c>
      <c r="H12" s="169" t="str">
        <f>IF(C12&gt;0,VLOOKUP(C12,'BASE FEDERAÇÃO'!$B:$M,3,FALSE),"")</f>
        <v>FUMIE</v>
      </c>
      <c r="I12" s="170" t="str">
        <f>IF($C12&gt;0,VLOOKUP($C12,'BASE FEDERAÇÃO'!$B:$M,4,FALSE),"")</f>
        <v>F</v>
      </c>
      <c r="J12" s="170" t="str">
        <f>IF($C12&gt;0,VLOOKUP($C12,'BASE FEDERAÇÃO'!$B:$M,5,FALSE),"")</f>
        <v>12. COO</v>
      </c>
      <c r="K12" s="170" t="str">
        <f>IFERROR(VLOOKUP(J12,Base!$G:$H,2,0),"")</f>
        <v>COOPER COTIA</v>
      </c>
      <c r="L12" s="171">
        <f>IF($C12&gt;0,VLOOKUP($C12,'BASE FEDERAÇÃO'!$B:$M,6,FALSE),"")</f>
        <v>16466</v>
      </c>
      <c r="M12" s="170">
        <f>IF($C12&gt;0,VLOOKUP($C12,'BASE FEDERAÇÃO'!$B:$M,7,FALSE),"")</f>
        <v>12</v>
      </c>
      <c r="N12" s="170" t="str">
        <f>IF($C12&gt;0,VLOOKUP($C12,'BASE FEDERAÇÃO'!$B:$M,8,FALSE),"")</f>
        <v>C</v>
      </c>
      <c r="O12" s="172" t="str">
        <f>IF($C12="","",VLOOKUP($C12,'BASE FEDERAÇÃO'!$B:$M,9,0))</f>
        <v>SR</v>
      </c>
      <c r="P12" s="46" t="str">
        <f>IF($C12&gt;0,VLOOKUP($C12,INCRIÇÕES!$A:$K,11,0),"")</f>
        <v/>
      </c>
      <c r="Q12" s="84"/>
      <c r="R12" s="31" t="str">
        <f>IF(ISERROR(VLOOKUP(C12,INCRIÇÕES!A:A,1,0)),"NÃO TEM INSCRIÇÃO","OK")</f>
        <v>OK</v>
      </c>
      <c r="S12" s="37">
        <f t="shared" si="9"/>
        <v>8</v>
      </c>
      <c r="T12" s="96" t="str">
        <f t="shared" si="0"/>
        <v>OK</v>
      </c>
      <c r="U12" s="31" t="str">
        <f t="shared" si="10"/>
        <v>028</v>
      </c>
      <c r="AC12" s="209" t="s">
        <v>209</v>
      </c>
      <c r="AD12" s="130" t="str">
        <f t="shared" si="2"/>
        <v>SEM GRUPO</v>
      </c>
      <c r="AE12" s="31" t="e">
        <f>VLOOKUP(AC12,INCRIÇÕES!A:F,6,0)</f>
        <v>#N/A</v>
      </c>
    </row>
    <row r="13" spans="1:35" s="151" customFormat="1" ht="8.1" customHeight="1">
      <c r="A13" s="144" t="str">
        <f t="shared" si="3"/>
        <v/>
      </c>
      <c r="B13" s="145"/>
      <c r="C13" s="146"/>
      <c r="D13" s="146"/>
      <c r="E13" s="146"/>
      <c r="F13" s="146"/>
      <c r="G13" s="147" t="str">
        <f>IF(C13&gt;0,VLOOKUP(C13,'BASE FEDERAÇÃO'!$B:$M,2,FALSE),"")</f>
        <v/>
      </c>
      <c r="H13" s="147" t="str">
        <f>IF(C13&gt;0,VLOOKUP(C13,'BASE FEDERAÇÃO'!$B:$M,3,FALSE),"")</f>
        <v/>
      </c>
      <c r="I13" s="148" t="str">
        <f>IF($C13&gt;0,VLOOKUP($C13,'BASE FEDERAÇÃO'!$B:$M,4,FALSE),"")</f>
        <v/>
      </c>
      <c r="J13" s="148" t="str">
        <f>IF($C13&gt;0,VLOOKUP($C13,'BASE FEDERAÇÃO'!$B:$M,5,FALSE),"")</f>
        <v/>
      </c>
      <c r="K13" s="148" t="str">
        <f>IFERROR(VLOOKUP(J13,Base!$G:$H,2,0),"")</f>
        <v/>
      </c>
      <c r="L13" s="149" t="str">
        <f>IF($C13&gt;0,VLOOKUP($C13,'BASE FEDERAÇÃO'!$B:$M,6,FALSE),"")</f>
        <v/>
      </c>
      <c r="M13" s="148" t="str">
        <f>IF($C13&gt;0,VLOOKUP($C13,'BASE FEDERAÇÃO'!$B:$M,7,FALSE),"")</f>
        <v/>
      </c>
      <c r="N13" s="148" t="str">
        <f>IF($C13&gt;0,VLOOKUP($C13,'BASE FEDERAÇÃO'!$B:$M,8,FALSE),"")</f>
        <v/>
      </c>
      <c r="O13" s="148" t="str">
        <f>IF($C13="","",VLOOKUP($C13,'BASE FEDERAÇÃO'!$B:$M,9,0))</f>
        <v/>
      </c>
      <c r="P13" s="48" t="str">
        <f>IF($C13&gt;0,VLOOKUP($C13,INCRIÇÕES!$A:$K,11,0),"")</f>
        <v/>
      </c>
      <c r="Q13" s="150"/>
      <c r="R13" s="31" t="str">
        <f>IF(ISERROR(VLOOKUP(C13,INCRIÇÕES!A:A,1,0)),"NÃO TEM INSCRIÇÃO","OK")</f>
        <v>NÃO TEM INSCRIÇÃO</v>
      </c>
      <c r="S13" s="37" t="str">
        <f t="shared" si="9"/>
        <v/>
      </c>
      <c r="T13" s="96" t="str">
        <f t="shared" si="0"/>
        <v>OK</v>
      </c>
      <c r="U13" s="31" t="str">
        <f t="shared" si="10"/>
        <v/>
      </c>
      <c r="AA13" s="145"/>
      <c r="AC13" s="209" t="s">
        <v>211</v>
      </c>
      <c r="AD13" s="130" t="str">
        <f t="shared" si="2"/>
        <v>SEM GRUPO</v>
      </c>
      <c r="AE13" s="31" t="e">
        <f>VLOOKUP(AC13,INCRIÇÕES!A:F,6,0)</f>
        <v>#N/A</v>
      </c>
    </row>
    <row r="14" spans="1:35" ht="17.399999999999999">
      <c r="A14" s="44">
        <f t="shared" si="3"/>
        <v>9</v>
      </c>
      <c r="C14" s="155" t="s">
        <v>606</v>
      </c>
      <c r="D14" s="156" t="s">
        <v>51</v>
      </c>
      <c r="E14" s="156" t="s">
        <v>1</v>
      </c>
      <c r="F14" s="156" t="s">
        <v>51</v>
      </c>
      <c r="G14" s="157" t="str">
        <f>IF(C14&gt;0,VLOOKUP(C14,'BASE FEDERAÇÃO'!$B:$M,2,FALSE),"")</f>
        <v>NAKANO</v>
      </c>
      <c r="H14" s="157" t="str">
        <f>IF(C14&gt;0,VLOOKUP(C14,'BASE FEDERAÇÃO'!$B:$M,3,FALSE),"")</f>
        <v>RUBENS SHOZI</v>
      </c>
      <c r="I14" s="158" t="str">
        <f>IF($C14&gt;0,VLOOKUP($C14,'BASE FEDERAÇÃO'!$B:$M,4,FALSE),"")</f>
        <v>M</v>
      </c>
      <c r="J14" s="158" t="str">
        <f>IF($C14&gt;0,VLOOKUP($C14,'BASE FEDERAÇÃO'!$B:$M,5,FALSE),"")</f>
        <v>11. NCC</v>
      </c>
      <c r="K14" s="158" t="str">
        <f>IFERROR(VLOOKUP(J14,Base!$G:$H,2,0),"")</f>
        <v>NIPPON COUNTRY</v>
      </c>
      <c r="L14" s="159">
        <f>IF($C14&gt;0,VLOOKUP($C14,'BASE FEDERAÇÃO'!$B:$M,6,FALSE),"")</f>
        <v>17547</v>
      </c>
      <c r="M14" s="158">
        <f>IF($C14&gt;0,VLOOKUP($C14,'BASE FEDERAÇÃO'!$B:$M,7,FALSE),"")</f>
        <v>6</v>
      </c>
      <c r="N14" s="158" t="str">
        <f>IF($C14&gt;0,VLOOKUP($C14,'BASE FEDERAÇÃO'!$B:$M,8,FALSE),"")</f>
        <v>A</v>
      </c>
      <c r="O14" s="160" t="str">
        <f>IF($C14="","",VLOOKUP($C14,'BASE FEDERAÇÃO'!$B:$M,9,0))</f>
        <v>SR</v>
      </c>
      <c r="P14" s="45" t="str">
        <f>IF($C14&gt;0,VLOOKUP($C14,INCRIÇÕES!$A:$K,11,0),"")</f>
        <v>X</v>
      </c>
      <c r="Q14" s="84"/>
      <c r="R14" s="31" t="str">
        <f>IF(ISERROR(VLOOKUP(C14,INCRIÇÕES!A:A,1,0)),"NÃO TEM INSCRIÇÃO","OK")</f>
        <v>OK</v>
      </c>
      <c r="S14" s="37">
        <f t="shared" si="9"/>
        <v>9</v>
      </c>
      <c r="T14" s="96" t="str">
        <f t="shared" si="0"/>
        <v>OK</v>
      </c>
      <c r="U14" s="31" t="str">
        <f t="shared" si="10"/>
        <v>039</v>
      </c>
      <c r="AC14" s="209" t="s">
        <v>533</v>
      </c>
      <c r="AD14" s="130" t="str">
        <f t="shared" si="2"/>
        <v>JÁ TEM GRUPO</v>
      </c>
      <c r="AE14" s="31" t="str">
        <f>VLOOKUP(AC14,INCRIÇÕES!A:F,6,0)</f>
        <v>GRANDE SÃO PAULO</v>
      </c>
    </row>
    <row r="15" spans="1:35" ht="17.399999999999999">
      <c r="A15" s="44">
        <f t="shared" si="3"/>
        <v>10</v>
      </c>
      <c r="C15" s="161" t="s">
        <v>18</v>
      </c>
      <c r="D15" s="162" t="str">
        <f t="shared" ref="D15:F15" si="14">D14</f>
        <v>03</v>
      </c>
      <c r="E15" s="162" t="str">
        <f>E14</f>
        <v>01</v>
      </c>
      <c r="F15" s="162" t="str">
        <f t="shared" si="14"/>
        <v>03</v>
      </c>
      <c r="G15" s="163" t="str">
        <f>IF(C15&gt;0,VLOOKUP(C15,'BASE FEDERAÇÃO'!$B:$M,2,FALSE),"")</f>
        <v>KAWAKAMI</v>
      </c>
      <c r="H15" s="163" t="str">
        <f>IF(C15&gt;0,VLOOKUP(C15,'BASE FEDERAÇÃO'!$B:$M,3,FALSE),"")</f>
        <v>TETSUSHI</v>
      </c>
      <c r="I15" s="164" t="str">
        <f>IF($C15&gt;0,VLOOKUP($C15,'BASE FEDERAÇÃO'!$B:$M,4,FALSE),"")</f>
        <v>M</v>
      </c>
      <c r="J15" s="164" t="str">
        <f>IF($C15&gt;0,VLOOKUP($C15,'BASE FEDERAÇÃO'!$B:$M,5,FALSE),"")</f>
        <v>01. PIE</v>
      </c>
      <c r="K15" s="164" t="str">
        <f>IFERROR(VLOOKUP(J15,Base!$G:$H,2,0),"")</f>
        <v>PIEDADE</v>
      </c>
      <c r="L15" s="165">
        <f>IF($C15&gt;0,VLOOKUP($C15,'BASE FEDERAÇÃO'!$B:$M,6,FALSE),"")</f>
        <v>14323</v>
      </c>
      <c r="M15" s="164">
        <f>IF($C15&gt;0,VLOOKUP($C15,'BASE FEDERAÇÃO'!$B:$M,7,FALSE),"")</f>
        <v>6</v>
      </c>
      <c r="N15" s="164" t="str">
        <f>IF($C15&gt;0,VLOOKUP($C15,'BASE FEDERAÇÃO'!$B:$M,8,FALSE),"")</f>
        <v>A</v>
      </c>
      <c r="O15" s="166" t="str">
        <f>IF($C15="","",VLOOKUP($C15,'BASE FEDERAÇÃO'!$B:$M,9,0))</f>
        <v>MR</v>
      </c>
      <c r="P15" s="46" t="str">
        <f>IF($C15&gt;0,VLOOKUP($C15,INCRIÇÕES!$A:$K,11,0),"")</f>
        <v>X</v>
      </c>
      <c r="Q15" s="84"/>
      <c r="R15" s="31" t="str">
        <f>IF(ISERROR(VLOOKUP(C15,INCRIÇÕES!A:A,1,0)),"NÃO TEM INSCRIÇÃO","OK")</f>
        <v>OK</v>
      </c>
      <c r="S15" s="37">
        <f t="shared" si="9"/>
        <v>10</v>
      </c>
      <c r="T15" s="96" t="str">
        <f t="shared" si="0"/>
        <v>OK</v>
      </c>
      <c r="U15" s="31" t="str">
        <f t="shared" si="10"/>
        <v>0310</v>
      </c>
      <c r="AC15" s="209" t="s">
        <v>979</v>
      </c>
      <c r="AD15" s="130" t="str">
        <f t="shared" si="2"/>
        <v>JÁ TEM GRUPO</v>
      </c>
      <c r="AE15" s="31" t="str">
        <f>VLOOKUP(AC15,INCRIÇÕES!A:F,6,0)</f>
        <v>GRANDE SÃO PAULO</v>
      </c>
    </row>
    <row r="16" spans="1:35" ht="17.399999999999999">
      <c r="A16" s="44">
        <f t="shared" si="3"/>
        <v>11</v>
      </c>
      <c r="C16" s="161" t="s">
        <v>561</v>
      </c>
      <c r="D16" s="162" t="str">
        <f t="shared" ref="D16:F16" si="15">D15</f>
        <v>03</v>
      </c>
      <c r="E16" s="162" t="str">
        <f>E15</f>
        <v>01</v>
      </c>
      <c r="F16" s="162" t="str">
        <f t="shared" si="15"/>
        <v>03</v>
      </c>
      <c r="G16" s="163" t="str">
        <f>IF(C16&gt;0,VLOOKUP(C16,'BASE FEDERAÇÃO'!$B:$M,2,FALSE),"")</f>
        <v>KAWASAKA</v>
      </c>
      <c r="H16" s="163" t="str">
        <f>IF(C16&gt;0,VLOOKUP(C16,'BASE FEDERAÇÃO'!$B:$M,3,FALSE),"")</f>
        <v>M. INES KINUKO</v>
      </c>
      <c r="I16" s="164" t="str">
        <f>IF($C16&gt;0,VLOOKUP($C16,'BASE FEDERAÇÃO'!$B:$M,4,FALSE),"")</f>
        <v>F</v>
      </c>
      <c r="J16" s="164" t="str">
        <f>IF($C16&gt;0,VLOOKUP($C16,'BASE FEDERAÇÃO'!$B:$M,5,FALSE),"")</f>
        <v>07. GSP</v>
      </c>
      <c r="K16" s="164" t="str">
        <f>IFERROR(VLOOKUP(J16,Base!$G:$H,2,0),"")</f>
        <v>GRANDE SÃO PAULO</v>
      </c>
      <c r="L16" s="165">
        <f>IF($C16&gt;0,VLOOKUP($C16,'BASE FEDERAÇÃO'!$B:$M,6,FALSE),"")</f>
        <v>18296</v>
      </c>
      <c r="M16" s="164">
        <f>IF($C16&gt;0,VLOOKUP($C16,'BASE FEDERAÇÃO'!$B:$M,7,FALSE),"")</f>
        <v>6</v>
      </c>
      <c r="N16" s="164" t="str">
        <f>IF($C16&gt;0,VLOOKUP($C16,'BASE FEDERAÇÃO'!$B:$M,8,FALSE),"")</f>
        <v>A</v>
      </c>
      <c r="O16" s="166" t="str">
        <f>IF($C16="","",VLOOKUP($C16,'BASE FEDERAÇÃO'!$B:$M,9,0))</f>
        <v>SR</v>
      </c>
      <c r="P16" s="46" t="str">
        <f>IF($C16&gt;0,VLOOKUP($C16,INCRIÇÕES!$A:$K,11,0),"")</f>
        <v/>
      </c>
      <c r="Q16" s="84"/>
      <c r="R16" s="31" t="str">
        <f>IF(ISERROR(VLOOKUP(C16,INCRIÇÕES!A:A,1,0)),"NÃO TEM INSCRIÇÃO","OK")</f>
        <v>OK</v>
      </c>
      <c r="S16" s="37">
        <f t="shared" si="9"/>
        <v>11</v>
      </c>
      <c r="T16" s="96" t="str">
        <f t="shared" si="0"/>
        <v>OK</v>
      </c>
      <c r="U16" s="31" t="str">
        <f t="shared" si="10"/>
        <v>0311</v>
      </c>
      <c r="AC16" s="209" t="s">
        <v>636</v>
      </c>
      <c r="AD16" s="130" t="str">
        <f t="shared" si="2"/>
        <v>JÁ TEM GRUPO</v>
      </c>
      <c r="AE16" s="31" t="str">
        <f>VLOOKUP(AC16,INCRIÇÕES!A:F,6,0)</f>
        <v>PIEDADE</v>
      </c>
    </row>
    <row r="17" spans="1:32" ht="17.399999999999999">
      <c r="A17" s="44">
        <f t="shared" si="3"/>
        <v>12</v>
      </c>
      <c r="C17" s="167" t="s">
        <v>119</v>
      </c>
      <c r="D17" s="168" t="str">
        <f t="shared" ref="D17:F17" si="16">D16</f>
        <v>03</v>
      </c>
      <c r="E17" s="168" t="str">
        <f>E16</f>
        <v>01</v>
      </c>
      <c r="F17" s="168" t="str">
        <f t="shared" si="16"/>
        <v>03</v>
      </c>
      <c r="G17" s="169" t="str">
        <f>IF(C17&gt;0,VLOOKUP(C17,'BASE FEDERAÇÃO'!$B:$M,2,FALSE),"")</f>
        <v>YAMANO</v>
      </c>
      <c r="H17" s="169" t="str">
        <f>IF(C17&gt;0,VLOOKUP(C17,'BASE FEDERAÇÃO'!$B:$M,3,FALSE),"")</f>
        <v>MASSAKATSU</v>
      </c>
      <c r="I17" s="170" t="str">
        <f>IF($C17&gt;0,VLOOKUP($C17,'BASE FEDERAÇÃO'!$B:$M,4,FALSE),"")</f>
        <v>M</v>
      </c>
      <c r="J17" s="170" t="str">
        <f>IF($C17&gt;0,VLOOKUP($C17,'BASE FEDERAÇÃO'!$B:$M,5,FALSE),"")</f>
        <v>03. IBI</v>
      </c>
      <c r="K17" s="170" t="str">
        <f>IFERROR(VLOOKUP(J17,Base!$G:$H,2,0),"")</f>
        <v>IBIÚNA</v>
      </c>
      <c r="L17" s="171">
        <f>IF($C17&gt;0,VLOOKUP($C17,'BASE FEDERAÇÃO'!$B:$M,6,FALSE),"")</f>
        <v>16365</v>
      </c>
      <c r="M17" s="170">
        <f>IF($C17&gt;0,VLOOKUP($C17,'BASE FEDERAÇÃO'!$B:$M,7,FALSE),"")</f>
        <v>5</v>
      </c>
      <c r="N17" s="170" t="str">
        <f>IF($C17&gt;0,VLOOKUP($C17,'BASE FEDERAÇÃO'!$B:$M,8,FALSE),"")</f>
        <v>A</v>
      </c>
      <c r="O17" s="172" t="str">
        <f>IF($C17="","",VLOOKUP($C17,'BASE FEDERAÇÃO'!$B:$M,9,0))</f>
        <v>SR</v>
      </c>
      <c r="P17" s="46" t="str">
        <f>IF($C17&gt;0,VLOOKUP($C17,INCRIÇÕES!$A:$K,11,0),"")</f>
        <v>X</v>
      </c>
      <c r="Q17" s="84"/>
      <c r="R17" s="31" t="str">
        <f>IF(ISERROR(VLOOKUP(C17,INCRIÇÕES!A:A,1,0)),"NÃO TEM INSCRIÇÃO","OK")</f>
        <v>OK</v>
      </c>
      <c r="S17" s="37">
        <f t="shared" si="9"/>
        <v>12</v>
      </c>
      <c r="T17" s="96" t="str">
        <f t="shared" si="0"/>
        <v>OK</v>
      </c>
      <c r="U17" s="31" t="str">
        <f t="shared" si="10"/>
        <v>0312</v>
      </c>
      <c r="AC17" s="209" t="s">
        <v>960</v>
      </c>
      <c r="AD17" s="130" t="str">
        <f t="shared" si="2"/>
        <v>JÁ TEM GRUPO</v>
      </c>
      <c r="AE17" s="31" t="str">
        <f>VLOOKUP(AC17,INCRIÇÕES!A:F,6,0)</f>
        <v>PIEDADE</v>
      </c>
    </row>
    <row r="18" spans="1:32" s="151" customFormat="1" ht="8.1" customHeight="1">
      <c r="A18" s="144" t="str">
        <f t="shared" si="3"/>
        <v/>
      </c>
      <c r="B18" s="145"/>
      <c r="C18" s="146"/>
      <c r="D18" s="146"/>
      <c r="E18" s="146"/>
      <c r="F18" s="146"/>
      <c r="G18" s="147" t="str">
        <f>IF(C18&gt;0,VLOOKUP(C18,'BASE FEDERAÇÃO'!$B:$M,2,FALSE),"")</f>
        <v/>
      </c>
      <c r="H18" s="147" t="str">
        <f>IF(C18&gt;0,VLOOKUP(C18,'BASE FEDERAÇÃO'!$B:$M,3,FALSE),"")</f>
        <v/>
      </c>
      <c r="I18" s="148" t="str">
        <f>IF($C18&gt;0,VLOOKUP($C18,'BASE FEDERAÇÃO'!$B:$M,4,FALSE),"")</f>
        <v/>
      </c>
      <c r="J18" s="148" t="str">
        <f>IF($C18&gt;0,VLOOKUP($C18,'BASE FEDERAÇÃO'!$B:$M,5,FALSE),"")</f>
        <v/>
      </c>
      <c r="K18" s="148" t="str">
        <f>IFERROR(VLOOKUP(J18,Base!$G:$H,2,0),"")</f>
        <v/>
      </c>
      <c r="L18" s="149" t="str">
        <f>IF($C18&gt;0,VLOOKUP($C18,'BASE FEDERAÇÃO'!$B:$M,6,FALSE),"")</f>
        <v/>
      </c>
      <c r="M18" s="148" t="str">
        <f>IF($C18&gt;0,VLOOKUP($C18,'BASE FEDERAÇÃO'!$B:$M,7,FALSE),"")</f>
        <v/>
      </c>
      <c r="N18" s="148" t="str">
        <f>IF($C18&gt;0,VLOOKUP($C18,'BASE FEDERAÇÃO'!$B:$M,8,FALSE),"")</f>
        <v/>
      </c>
      <c r="O18" s="148" t="str">
        <f>IF($C18="","",VLOOKUP($C18,'BASE FEDERAÇÃO'!$B:$M,9,0))</f>
        <v/>
      </c>
      <c r="P18" s="48" t="str">
        <f>IF($C18&gt;0,VLOOKUP($C18,INCRIÇÕES!$A:$K,11,0),"")</f>
        <v/>
      </c>
      <c r="Q18" s="150"/>
      <c r="R18" s="31" t="str">
        <f>IF(ISERROR(VLOOKUP(C18,INCRIÇÕES!A:A,1,0)),"NÃO TEM INSCRIÇÃO","OK")</f>
        <v>NÃO TEM INSCRIÇÃO</v>
      </c>
      <c r="S18" s="37" t="str">
        <f t="shared" si="9"/>
        <v/>
      </c>
      <c r="T18" s="96" t="str">
        <f t="shared" si="0"/>
        <v>OK</v>
      </c>
      <c r="U18" s="31" t="str">
        <f t="shared" si="10"/>
        <v/>
      </c>
      <c r="AA18" s="145"/>
      <c r="AC18" s="209" t="s">
        <v>1118</v>
      </c>
      <c r="AD18" s="130" t="str">
        <f t="shared" si="2"/>
        <v>JÁ TEM GRUPO</v>
      </c>
      <c r="AE18" s="31" t="str">
        <f>VLOOKUP(AC18,INCRIÇÕES!A:F,6,0)</f>
        <v>PIEDADE</v>
      </c>
    </row>
    <row r="19" spans="1:32" ht="17.399999999999999">
      <c r="A19" s="44">
        <f t="shared" si="3"/>
        <v>13</v>
      </c>
      <c r="C19" s="155" t="s">
        <v>233</v>
      </c>
      <c r="D19" s="156" t="s">
        <v>489</v>
      </c>
      <c r="E19" s="156" t="s">
        <v>1</v>
      </c>
      <c r="F19" s="156" t="s">
        <v>489</v>
      </c>
      <c r="G19" s="157" t="str">
        <f>IF(C19&gt;0,VLOOKUP(C19,'BASE FEDERAÇÃO'!$B:$M,2,FALSE),"")</f>
        <v>TABATA</v>
      </c>
      <c r="H19" s="157" t="str">
        <f>IF(C19&gt;0,VLOOKUP(C19,'BASE FEDERAÇÃO'!$B:$M,3,FALSE),"")</f>
        <v>PAULO YUKIHARU</v>
      </c>
      <c r="I19" s="158" t="str">
        <f>IF($C19&gt;0,VLOOKUP($C19,'BASE FEDERAÇÃO'!$B:$M,4,FALSE),"")</f>
        <v>M</v>
      </c>
      <c r="J19" s="158" t="str">
        <f>IF($C19&gt;0,VLOOKUP($C19,'BASE FEDERAÇÃO'!$B:$M,5,FALSE),"")</f>
        <v>07. GSP</v>
      </c>
      <c r="K19" s="158" t="str">
        <f>IFERROR(VLOOKUP(J19,Base!$G:$H,2,0),"")</f>
        <v>GRANDE SÃO PAULO</v>
      </c>
      <c r="L19" s="159">
        <f>IF($C19&gt;0,VLOOKUP($C19,'BASE FEDERAÇÃO'!$B:$M,6,FALSE),"")</f>
        <v>22876</v>
      </c>
      <c r="M19" s="158">
        <f>IF($C19&gt;0,VLOOKUP($C19,'BASE FEDERAÇÃO'!$B:$M,7,FALSE),"")</f>
        <v>4</v>
      </c>
      <c r="N19" s="158" t="str">
        <f>IF($C19&gt;0,VLOOKUP($C19,'BASE FEDERAÇÃO'!$B:$M,8,FALSE),"")</f>
        <v>A</v>
      </c>
      <c r="O19" s="160" t="str">
        <f>IF($C19="","",VLOOKUP($C19,'BASE FEDERAÇÃO'!$B:$M,9,0))</f>
        <v>NSR</v>
      </c>
      <c r="P19" s="45" t="str">
        <f>IF($C19&gt;0,VLOOKUP($C19,INCRIÇÕES!$A:$K,11,0),"")</f>
        <v>X</v>
      </c>
      <c r="Q19" s="84"/>
      <c r="R19" s="31" t="str">
        <f>IF(ISERROR(VLOOKUP(C19,INCRIÇÕES!A:A,1,0)),"NÃO TEM INSCRIÇÃO","OK")</f>
        <v>OK</v>
      </c>
      <c r="S19" s="37">
        <f t="shared" si="9"/>
        <v>13</v>
      </c>
      <c r="T19" s="96" t="str">
        <f t="shared" si="0"/>
        <v>OK</v>
      </c>
      <c r="U19" s="31" t="str">
        <f t="shared" si="10"/>
        <v>0413</v>
      </c>
      <c r="AC19" s="209" t="s">
        <v>139</v>
      </c>
      <c r="AD19" s="130" t="str">
        <f t="shared" si="2"/>
        <v>JÁ TEM GRUPO</v>
      </c>
      <c r="AE19" s="31" t="str">
        <f>VLOOKUP(AC19,INCRIÇÕES!A:F,6,0)</f>
        <v>BIRITIBA MIRIM</v>
      </c>
    </row>
    <row r="20" spans="1:32" ht="17.399999999999999">
      <c r="A20" s="44">
        <f t="shared" si="3"/>
        <v>14</v>
      </c>
      <c r="C20" s="161" t="s">
        <v>605</v>
      </c>
      <c r="D20" s="162" t="str">
        <f t="shared" ref="D20:F20" si="17">D19</f>
        <v>04</v>
      </c>
      <c r="E20" s="162" t="str">
        <f>E19</f>
        <v>01</v>
      </c>
      <c r="F20" s="162" t="str">
        <f t="shared" si="17"/>
        <v>04</v>
      </c>
      <c r="G20" s="163" t="str">
        <f>IF(C20&gt;0,VLOOKUP(C20,'BASE FEDERAÇÃO'!$B:$M,2,FALSE),"")</f>
        <v>NAKANO</v>
      </c>
      <c r="H20" s="163" t="str">
        <f>IF(C20&gt;0,VLOOKUP(C20,'BASE FEDERAÇÃO'!$B:$M,3,FALSE),"")</f>
        <v>MARIA LUCIA</v>
      </c>
      <c r="I20" s="164" t="str">
        <f>IF($C20&gt;0,VLOOKUP($C20,'BASE FEDERAÇÃO'!$B:$M,4,FALSE),"")</f>
        <v>F</v>
      </c>
      <c r="J20" s="164" t="str">
        <f>IF($C20&gt;0,VLOOKUP($C20,'BASE FEDERAÇÃO'!$B:$M,5,FALSE),"")</f>
        <v>11. NCC</v>
      </c>
      <c r="K20" s="164" t="str">
        <f>IFERROR(VLOOKUP(J20,Base!$G:$H,2,0),"")</f>
        <v>NIPPON COUNTRY</v>
      </c>
      <c r="L20" s="165">
        <f>IF($C20&gt;0,VLOOKUP($C20,'BASE FEDERAÇÃO'!$B:$M,6,FALSE),"")</f>
        <v>18638</v>
      </c>
      <c r="M20" s="164">
        <f>IF($C20&gt;0,VLOOKUP($C20,'BASE FEDERAÇÃO'!$B:$M,7,FALSE),"")</f>
        <v>6</v>
      </c>
      <c r="N20" s="164" t="str">
        <f>IF($C20&gt;0,VLOOKUP($C20,'BASE FEDERAÇÃO'!$B:$M,8,FALSE),"")</f>
        <v>A</v>
      </c>
      <c r="O20" s="166" t="str">
        <f>IF($C20="","",VLOOKUP($C20,'BASE FEDERAÇÃO'!$B:$M,9,0))</f>
        <v>SR</v>
      </c>
      <c r="P20" s="46" t="str">
        <f>IF($C20&gt;0,VLOOKUP($C20,INCRIÇÕES!$A:$K,11,0),"")</f>
        <v/>
      </c>
      <c r="Q20" s="84"/>
      <c r="R20" s="31" t="str">
        <f>IF(ISERROR(VLOOKUP(C20,INCRIÇÕES!A:A,1,0)),"NÃO TEM INSCRIÇÃO","OK")</f>
        <v>OK</v>
      </c>
      <c r="S20" s="37">
        <f t="shared" si="9"/>
        <v>14</v>
      </c>
      <c r="T20" s="96" t="str">
        <f t="shared" si="0"/>
        <v>OK</v>
      </c>
      <c r="U20" s="31" t="str">
        <f t="shared" si="10"/>
        <v>0414</v>
      </c>
      <c r="AC20" s="209" t="s">
        <v>396</v>
      </c>
      <c r="AD20" s="130" t="str">
        <f t="shared" si="2"/>
        <v>JÁ TEM GRUPO</v>
      </c>
      <c r="AE20" s="31" t="str">
        <f>VLOOKUP(AC20,INCRIÇÕES!A:F,6,0)</f>
        <v>BIRITIBA MIRIM</v>
      </c>
    </row>
    <row r="21" spans="1:32" ht="17.399999999999999">
      <c r="A21" s="44">
        <f t="shared" si="3"/>
        <v>15</v>
      </c>
      <c r="C21" s="161" t="s">
        <v>587</v>
      </c>
      <c r="D21" s="162" t="str">
        <f t="shared" ref="D21:F21" si="18">D20</f>
        <v>04</v>
      </c>
      <c r="E21" s="162" t="str">
        <f>E20</f>
        <v>01</v>
      </c>
      <c r="F21" s="162" t="str">
        <f t="shared" si="18"/>
        <v>04</v>
      </c>
      <c r="G21" s="163" t="str">
        <f>IF(C21&gt;0,VLOOKUP(C21,'BASE FEDERAÇÃO'!$B:$M,2,FALSE),"")</f>
        <v>SACAMOTO</v>
      </c>
      <c r="H21" s="163" t="str">
        <f>IF(C21&gt;0,VLOOKUP(C21,'BASE FEDERAÇÃO'!$B:$M,3,FALSE),"")</f>
        <v>MORIO</v>
      </c>
      <c r="I21" s="164" t="str">
        <f>IF($C21&gt;0,VLOOKUP($C21,'BASE FEDERAÇÃO'!$B:$M,4,FALSE),"")</f>
        <v>M</v>
      </c>
      <c r="J21" s="164" t="str">
        <f>IF($C21&gt;0,VLOOKUP($C21,'BASE FEDERAÇÃO'!$B:$M,5,FALSE),"")</f>
        <v>01. PIE</v>
      </c>
      <c r="K21" s="164" t="str">
        <f>IFERROR(VLOOKUP(J21,Base!$G:$H,2,0),"")</f>
        <v>PIEDADE</v>
      </c>
      <c r="L21" s="165">
        <f>IF($C21&gt;0,VLOOKUP($C21,'BASE FEDERAÇÃO'!$B:$M,6,FALSE),"")</f>
        <v>23045</v>
      </c>
      <c r="M21" s="164">
        <f>IF($C21&gt;0,VLOOKUP($C21,'BASE FEDERAÇÃO'!$B:$M,7,FALSE),"")</f>
        <v>5</v>
      </c>
      <c r="N21" s="164" t="str">
        <f>IF($C21&gt;0,VLOOKUP($C21,'BASE FEDERAÇÃO'!$B:$M,8,FALSE),"")</f>
        <v>A</v>
      </c>
      <c r="O21" s="166" t="str">
        <f>IF($C21="","",VLOOKUP($C21,'BASE FEDERAÇÃO'!$B:$M,9,0))</f>
        <v>NSR</v>
      </c>
      <c r="P21" s="46" t="str">
        <f>IF($C21&gt;0,VLOOKUP($C21,INCRIÇÕES!$A:$K,11,0),"")</f>
        <v>X</v>
      </c>
      <c r="Q21" s="84"/>
      <c r="R21" s="31" t="str">
        <f>IF(ISERROR(VLOOKUP(C21,INCRIÇÕES!A:A,1,0)),"NÃO TEM INSCRIÇÃO","OK")</f>
        <v>OK</v>
      </c>
      <c r="S21" s="37">
        <f t="shared" si="9"/>
        <v>15</v>
      </c>
      <c r="T21" s="96" t="str">
        <f t="shared" si="0"/>
        <v>OK</v>
      </c>
      <c r="U21" s="31" t="str">
        <f t="shared" si="10"/>
        <v>0415</v>
      </c>
      <c r="AC21" s="209" t="s">
        <v>146</v>
      </c>
      <c r="AD21" s="130" t="str">
        <f t="shared" si="2"/>
        <v>JÁ TEM GRUPO</v>
      </c>
      <c r="AE21" s="31" t="str">
        <f>VLOOKUP(AC21,INCRIÇÕES!A:F,6,0)</f>
        <v>BIRITIBA MIRIM</v>
      </c>
    </row>
    <row r="22" spans="1:32" ht="17.399999999999999">
      <c r="A22" s="44">
        <f t="shared" si="3"/>
        <v>16</v>
      </c>
      <c r="C22" s="167" t="s">
        <v>774</v>
      </c>
      <c r="D22" s="168" t="str">
        <f t="shared" ref="D22:F22" si="19">D21</f>
        <v>04</v>
      </c>
      <c r="E22" s="168" t="str">
        <f>E21</f>
        <v>01</v>
      </c>
      <c r="F22" s="168" t="str">
        <f t="shared" si="19"/>
        <v>04</v>
      </c>
      <c r="G22" s="169" t="str">
        <f>IF(C22&gt;0,VLOOKUP(C22,'BASE FEDERAÇÃO'!$B:$M,2,FALSE),"")</f>
        <v>FERREIRA SOUTO</v>
      </c>
      <c r="H22" s="169" t="str">
        <f>IF(C22&gt;0,VLOOKUP(C22,'BASE FEDERAÇÃO'!$B:$M,3,FALSE),"")</f>
        <v>JOVENILIO</v>
      </c>
      <c r="I22" s="170" t="str">
        <f>IF($C22&gt;0,VLOOKUP($C22,'BASE FEDERAÇÃO'!$B:$M,4,FALSE),"")</f>
        <v>M</v>
      </c>
      <c r="J22" s="170" t="str">
        <f>IF($C22&gt;0,VLOOKUP($C22,'BASE FEDERAÇÃO'!$B:$M,5,FALSE),"")</f>
        <v>16. SUM</v>
      </c>
      <c r="K22" s="170" t="str">
        <f>IFERROR(VLOOKUP(J22,Base!$G:$H,2,0),"")</f>
        <v>SUMARÉ</v>
      </c>
      <c r="L22" s="171">
        <f>IF($C22&gt;0,VLOOKUP($C22,'BASE FEDERAÇÃO'!$B:$M,6,FALSE),"")</f>
        <v>27041</v>
      </c>
      <c r="M22" s="170">
        <f>IF($C22&gt;0,VLOOKUP($C22,'BASE FEDERAÇÃO'!$B:$M,7,FALSE),"")</f>
        <v>5</v>
      </c>
      <c r="N22" s="170" t="str">
        <f>IF($C22&gt;0,VLOOKUP($C22,'BASE FEDERAÇÃO'!$B:$M,8,FALSE),"")</f>
        <v>A</v>
      </c>
      <c r="O22" s="172" t="str">
        <f>IF($C22="","",VLOOKUP($C22,'BASE FEDERAÇÃO'!$B:$M,9,0))</f>
        <v>NSR</v>
      </c>
      <c r="P22" s="46" t="str">
        <f>IF($C22&gt;0,VLOOKUP($C22,INCRIÇÕES!$A:$K,11,0),"")</f>
        <v>X</v>
      </c>
      <c r="Q22" s="84"/>
      <c r="R22" s="31" t="str">
        <f>IF(ISERROR(VLOOKUP(C22,INCRIÇÕES!A:A,1,0)),"NÃO TEM INSCRIÇÃO","OK")</f>
        <v>OK</v>
      </c>
      <c r="S22" s="37">
        <f t="shared" si="9"/>
        <v>16</v>
      </c>
      <c r="T22" s="96" t="str">
        <f t="shared" si="0"/>
        <v>OK</v>
      </c>
      <c r="U22" s="31" t="str">
        <f t="shared" si="10"/>
        <v>0416</v>
      </c>
      <c r="AC22" s="209" t="s">
        <v>301</v>
      </c>
      <c r="AD22" s="130" t="str">
        <f t="shared" si="2"/>
        <v>JÁ TEM GRUPO</v>
      </c>
      <c r="AE22" s="31" t="str">
        <f>VLOOKUP(AC22,INCRIÇÕES!A:F,6,0)</f>
        <v>COOPER COTIA</v>
      </c>
    </row>
    <row r="23" spans="1:32" s="151" customFormat="1" ht="8.1" customHeight="1">
      <c r="A23" s="144" t="str">
        <f t="shared" si="3"/>
        <v/>
      </c>
      <c r="B23" s="145"/>
      <c r="C23" s="152"/>
      <c r="D23" s="152"/>
      <c r="E23" s="152"/>
      <c r="F23" s="152"/>
      <c r="G23" s="153" t="str">
        <f>IF(C23&gt;0,VLOOKUP(C23,'BASE FEDERAÇÃO'!$B:$M,2,FALSE),"")</f>
        <v/>
      </c>
      <c r="H23" s="153" t="str">
        <f>IF(C23&gt;0,VLOOKUP(C23,'BASE FEDERAÇÃO'!$B:$M,3,FALSE),"")</f>
        <v/>
      </c>
      <c r="I23" s="150" t="str">
        <f>IF($C23&gt;0,VLOOKUP($C23,'BASE FEDERAÇÃO'!$B:$M,4,FALSE),"")</f>
        <v/>
      </c>
      <c r="J23" s="150" t="str">
        <f>IF($C23&gt;0,VLOOKUP($C23,'BASE FEDERAÇÃO'!$B:$M,5,FALSE),"")</f>
        <v/>
      </c>
      <c r="K23" s="150" t="str">
        <f>IFERROR(VLOOKUP(J23,Base!$G:$H,2,0),"")</f>
        <v/>
      </c>
      <c r="L23" s="154" t="str">
        <f>IF($C23&gt;0,VLOOKUP($C23,'BASE FEDERAÇÃO'!$B:$M,6,FALSE),"")</f>
        <v/>
      </c>
      <c r="M23" s="150" t="str">
        <f>IF($C23&gt;0,VLOOKUP($C23,'BASE FEDERAÇÃO'!$B:$M,7,FALSE),"")</f>
        <v/>
      </c>
      <c r="N23" s="150" t="str">
        <f>IF($C23&gt;0,VLOOKUP($C23,'BASE FEDERAÇÃO'!$B:$M,8,FALSE),"")</f>
        <v/>
      </c>
      <c r="O23" s="150" t="str">
        <f>IF($C23="","",VLOOKUP($C23,'BASE FEDERAÇÃO'!$B:$M,9,0))</f>
        <v/>
      </c>
      <c r="P23" s="48" t="str">
        <f>IF($C23&gt;0,VLOOKUP($C23,INCRIÇÕES!$A:$K,11,0),"")</f>
        <v/>
      </c>
      <c r="Q23" s="150"/>
      <c r="R23" s="31" t="str">
        <f>IF(ISERROR(VLOOKUP(C23,INCRIÇÕES!A:A,1,0)),"NÃO TEM INSCRIÇÃO","OK")</f>
        <v>NÃO TEM INSCRIÇÃO</v>
      </c>
      <c r="S23" s="37" t="str">
        <f t="shared" si="9"/>
        <v/>
      </c>
      <c r="T23" s="96" t="str">
        <f t="shared" si="0"/>
        <v>OK</v>
      </c>
      <c r="U23" s="31" t="str">
        <f t="shared" si="10"/>
        <v/>
      </c>
      <c r="AA23" s="145"/>
      <c r="AC23" s="209" t="s">
        <v>364</v>
      </c>
      <c r="AD23" s="130" t="str">
        <f t="shared" si="2"/>
        <v>JÁ TEM GRUPO</v>
      </c>
      <c r="AE23" s="31" t="str">
        <f>VLOOKUP(AC23,INCRIÇÕES!A:F,6,0)</f>
        <v>COOPER COTIA</v>
      </c>
    </row>
    <row r="24" spans="1:32" ht="17.399999999999999">
      <c r="A24" s="44">
        <f t="shared" si="3"/>
        <v>17</v>
      </c>
      <c r="C24" s="155" t="s">
        <v>270</v>
      </c>
      <c r="D24" s="156" t="s">
        <v>124</v>
      </c>
      <c r="E24" s="156" t="s">
        <v>1</v>
      </c>
      <c r="F24" s="156" t="s">
        <v>124</v>
      </c>
      <c r="G24" s="157" t="str">
        <f>IF(C24&gt;0,VLOOKUP(C24,'BASE FEDERAÇÃO'!$B:$M,2,FALSE),"")</f>
        <v>ADATI</v>
      </c>
      <c r="H24" s="157" t="str">
        <f>IF(C24&gt;0,VLOOKUP(C24,'BASE FEDERAÇÃO'!$B:$M,3,FALSE),"")</f>
        <v>MARCIO SHIGUEO</v>
      </c>
      <c r="I24" s="158" t="str">
        <f>IF($C24&gt;0,VLOOKUP($C24,'BASE FEDERAÇÃO'!$B:$M,4,FALSE),"")</f>
        <v>M</v>
      </c>
      <c r="J24" s="158" t="str">
        <f>IF($C24&gt;0,VLOOKUP($C24,'BASE FEDERAÇÃO'!$B:$M,5,FALSE),"")</f>
        <v>10. ITA</v>
      </c>
      <c r="K24" s="158" t="str">
        <f>IFERROR(VLOOKUP(J24,Base!$G:$H,2,0),"")</f>
        <v>ITAPETININGA</v>
      </c>
      <c r="L24" s="159">
        <f>IF($C24&gt;0,VLOOKUP($C24,'BASE FEDERAÇÃO'!$B:$M,6,FALSE),"")</f>
        <v>21219</v>
      </c>
      <c r="M24" s="158">
        <f>IF($C24&gt;0,VLOOKUP($C24,'BASE FEDERAÇÃO'!$B:$M,7,FALSE),"")</f>
        <v>2</v>
      </c>
      <c r="N24" s="158" t="str">
        <f>IF($C24&gt;0,VLOOKUP($C24,'BASE FEDERAÇÃO'!$B:$M,8,FALSE),"")</f>
        <v>EX</v>
      </c>
      <c r="O24" s="160" t="str">
        <f>IF($C24="","",VLOOKUP($C24,'BASE FEDERAÇÃO'!$B:$M,9,0))</f>
        <v>NSR</v>
      </c>
      <c r="P24" s="45" t="str">
        <f>IF($C24&gt;0,VLOOKUP($C24,INCRIÇÕES!$A:$K,11,0),"")</f>
        <v>X</v>
      </c>
      <c r="Q24" s="84"/>
      <c r="R24" s="31" t="str">
        <f>IF(ISERROR(VLOOKUP(C24,INCRIÇÕES!A:A,1,0)),"NÃO TEM INSCRIÇÃO","OK")</f>
        <v>OK</v>
      </c>
      <c r="S24" s="37">
        <f t="shared" si="9"/>
        <v>17</v>
      </c>
      <c r="T24" s="96" t="str">
        <f t="shared" si="0"/>
        <v>OK</v>
      </c>
      <c r="U24" s="31" t="str">
        <f t="shared" si="10"/>
        <v>0517</v>
      </c>
      <c r="AC24" s="209" t="s">
        <v>759</v>
      </c>
      <c r="AD24" s="130" t="str">
        <f t="shared" si="2"/>
        <v>JÁ TEM GRUPO</v>
      </c>
      <c r="AE24" s="31" t="str">
        <f>VLOOKUP(AC24,INCRIÇÕES!A:F,6,0)</f>
        <v>COOPER COTIA</v>
      </c>
    </row>
    <row r="25" spans="1:32" ht="17.399999999999999">
      <c r="A25" s="44">
        <f t="shared" si="3"/>
        <v>18</v>
      </c>
      <c r="C25" s="161" t="s">
        <v>350</v>
      </c>
      <c r="D25" s="162" t="str">
        <f t="shared" ref="D25:F25" si="20">D24</f>
        <v>05</v>
      </c>
      <c r="E25" s="162" t="str">
        <f>E24</f>
        <v>01</v>
      </c>
      <c r="F25" s="162" t="str">
        <f t="shared" si="20"/>
        <v>05</v>
      </c>
      <c r="G25" s="163" t="str">
        <f>IF(C25&gt;0,VLOOKUP(C25,'BASE FEDERAÇÃO'!$B:$M,2,FALSE),"")</f>
        <v>MATSUMOTO</v>
      </c>
      <c r="H25" s="163" t="str">
        <f>IF(C25&gt;0,VLOOKUP(C25,'BASE FEDERAÇÃO'!$B:$M,3,FALSE),"")</f>
        <v>ALESSANDRA A.</v>
      </c>
      <c r="I25" s="164" t="str">
        <f>IF($C25&gt;0,VLOOKUP($C25,'BASE FEDERAÇÃO'!$B:$M,4,FALSE),"")</f>
        <v>F</v>
      </c>
      <c r="J25" s="164" t="str">
        <f>IF($C25&gt;0,VLOOKUP($C25,'BASE FEDERAÇÃO'!$B:$M,5,FALSE),"")</f>
        <v>11. NCC</v>
      </c>
      <c r="K25" s="164" t="str">
        <f>IFERROR(VLOOKUP(J25,Base!$G:$H,2,0),"")</f>
        <v>NIPPON COUNTRY</v>
      </c>
      <c r="L25" s="165">
        <f>IF($C25&gt;0,VLOOKUP($C25,'BASE FEDERAÇÃO'!$B:$M,6,FALSE),"")</f>
        <v>26932</v>
      </c>
      <c r="M25" s="164">
        <f>IF($C25&gt;0,VLOOKUP($C25,'BASE FEDERAÇÃO'!$B:$M,7,FALSE),"")</f>
        <v>3</v>
      </c>
      <c r="N25" s="164" t="str">
        <f>IF($C25&gt;0,VLOOKUP($C25,'BASE FEDERAÇÃO'!$B:$M,8,FALSE),"")</f>
        <v>EX</v>
      </c>
      <c r="O25" s="166" t="str">
        <f>IF($C25="","",VLOOKUP($C25,'BASE FEDERAÇÃO'!$B:$M,9,0))</f>
        <v>NSR</v>
      </c>
      <c r="P25" s="46" t="str">
        <f>IF($C25&gt;0,VLOOKUP($C25,INCRIÇÕES!$A:$K,11,0),"")</f>
        <v>X</v>
      </c>
      <c r="Q25" s="84"/>
      <c r="R25" s="31" t="str">
        <f>IF(ISERROR(VLOOKUP(C25,INCRIÇÕES!A:A,1,0)),"NÃO TEM INSCRIÇÃO","OK")</f>
        <v>OK</v>
      </c>
      <c r="S25" s="37">
        <f t="shared" si="9"/>
        <v>18</v>
      </c>
      <c r="T25" s="96" t="str">
        <f t="shared" si="0"/>
        <v>OK</v>
      </c>
      <c r="U25" s="31" t="str">
        <f t="shared" si="10"/>
        <v>0518</v>
      </c>
      <c r="AC25" s="209" t="s">
        <v>886</v>
      </c>
      <c r="AD25" s="130" t="str">
        <f t="shared" si="2"/>
        <v>JÁ TEM GRUPO</v>
      </c>
      <c r="AE25" s="31" t="str">
        <f>VLOOKUP(AC25,INCRIÇÕES!A:F,6,0)</f>
        <v>COOPER COTIA</v>
      </c>
    </row>
    <row r="26" spans="1:32" ht="17.399999999999999">
      <c r="A26" s="44">
        <f t="shared" si="3"/>
        <v>19</v>
      </c>
      <c r="C26" s="161" t="s">
        <v>682</v>
      </c>
      <c r="D26" s="162" t="str">
        <f t="shared" ref="D26:F26" si="21">D25</f>
        <v>05</v>
      </c>
      <c r="E26" s="162" t="str">
        <f>E25</f>
        <v>01</v>
      </c>
      <c r="F26" s="162" t="str">
        <f t="shared" si="21"/>
        <v>05</v>
      </c>
      <c r="G26" s="163" t="str">
        <f>IF(C26&gt;0,VLOOKUP(C26,'BASE FEDERAÇÃO'!$B:$M,2,FALSE),"")</f>
        <v>TAKANO</v>
      </c>
      <c r="H26" s="163" t="str">
        <f>IF(C26&gt;0,VLOOKUP(C26,'BASE FEDERAÇÃO'!$B:$M,3,FALSE),"")</f>
        <v>ELZA FARUYO</v>
      </c>
      <c r="I26" s="164" t="str">
        <f>IF($C26&gt;0,VLOOKUP($C26,'BASE FEDERAÇÃO'!$B:$M,4,FALSE),"")</f>
        <v>F</v>
      </c>
      <c r="J26" s="164" t="str">
        <f>IF($C26&gt;0,VLOOKUP($C26,'BASE FEDERAÇÃO'!$B:$M,5,FALSE),"")</f>
        <v>07. GSP</v>
      </c>
      <c r="K26" s="164" t="str">
        <f>IFERROR(VLOOKUP(J26,Base!$G:$H,2,0),"")</f>
        <v>GRANDE SÃO PAULO</v>
      </c>
      <c r="L26" s="165">
        <f>IF($C26&gt;0,VLOOKUP($C26,'BASE FEDERAÇÃO'!$B:$M,6,FALSE),"")</f>
        <v>19929</v>
      </c>
      <c r="M26" s="164">
        <f>IF($C26&gt;0,VLOOKUP($C26,'BASE FEDERAÇÃO'!$B:$M,7,FALSE),"")</f>
        <v>6</v>
      </c>
      <c r="N26" s="164" t="str">
        <f>IF($C26&gt;0,VLOOKUP($C26,'BASE FEDERAÇÃO'!$B:$M,8,FALSE),"")</f>
        <v>A</v>
      </c>
      <c r="O26" s="166" t="str">
        <f>IF($C26="","",VLOOKUP($C26,'BASE FEDERAÇÃO'!$B:$M,9,0))</f>
        <v>NSR</v>
      </c>
      <c r="P26" s="46" t="str">
        <f>IF($C26&gt;0,VLOOKUP($C26,INCRIÇÕES!$A:$K,11,0),"")</f>
        <v/>
      </c>
      <c r="Q26" s="84"/>
      <c r="R26" s="31" t="str">
        <f>IF(ISERROR(VLOOKUP(C26,INCRIÇÕES!A:A,1,0)),"NÃO TEM INSCRIÇÃO","OK")</f>
        <v>OK</v>
      </c>
      <c r="S26" s="37">
        <f t="shared" si="9"/>
        <v>19</v>
      </c>
      <c r="T26" s="96" t="str">
        <f t="shared" si="0"/>
        <v>OK</v>
      </c>
      <c r="U26" s="31" t="str">
        <f t="shared" si="10"/>
        <v>0519</v>
      </c>
      <c r="AC26" s="209" t="s">
        <v>28</v>
      </c>
      <c r="AD26" s="130" t="str">
        <f t="shared" si="2"/>
        <v>JÁ TEM GRUPO</v>
      </c>
      <c r="AE26" s="31" t="str">
        <f>VLOOKUP(AC26,INCRIÇÕES!A:F,6,0)</f>
        <v>PIEDADE</v>
      </c>
    </row>
    <row r="27" spans="1:32" ht="17.399999999999999">
      <c r="A27" s="44">
        <f t="shared" si="3"/>
        <v>20</v>
      </c>
      <c r="C27" s="167" t="s">
        <v>671</v>
      </c>
      <c r="D27" s="168" t="str">
        <f t="shared" ref="D27:F27" si="22">D26</f>
        <v>05</v>
      </c>
      <c r="E27" s="168" t="str">
        <f>E26</f>
        <v>01</v>
      </c>
      <c r="F27" s="168" t="str">
        <f t="shared" si="22"/>
        <v>05</v>
      </c>
      <c r="G27" s="169" t="str">
        <f>IF(C27&gt;0,VLOOKUP(C27,'BASE FEDERAÇÃO'!$B:$M,2,FALSE),"")</f>
        <v>TSUTSUMI</v>
      </c>
      <c r="H27" s="169" t="str">
        <f>IF(C27&gt;0,VLOOKUP(C27,'BASE FEDERAÇÃO'!$B:$M,3,FALSE),"")</f>
        <v>HIROSHI</v>
      </c>
      <c r="I27" s="170" t="str">
        <f>IF($C27&gt;0,VLOOKUP($C27,'BASE FEDERAÇÃO'!$B:$M,4,FALSE),"")</f>
        <v>M</v>
      </c>
      <c r="J27" s="170" t="str">
        <f>IF($C27&gt;0,VLOOKUP($C27,'BASE FEDERAÇÃO'!$B:$M,5,FALSE),"")</f>
        <v>15. BIR</v>
      </c>
      <c r="K27" s="170" t="str">
        <f>IFERROR(VLOOKUP(J27,Base!$G:$H,2,0),"")</f>
        <v>BIRITIBA MIRIM</v>
      </c>
      <c r="L27" s="171">
        <f>IF($C27&gt;0,VLOOKUP($C27,'BASE FEDERAÇÃO'!$B:$M,6,FALSE),"")</f>
        <v>17992</v>
      </c>
      <c r="M27" s="170">
        <f>IF($C27&gt;0,VLOOKUP($C27,'BASE FEDERAÇÃO'!$B:$M,7,FALSE),"")</f>
        <v>6</v>
      </c>
      <c r="N27" s="170" t="str">
        <f>IF($C27&gt;0,VLOOKUP($C27,'BASE FEDERAÇÃO'!$B:$M,8,FALSE),"")</f>
        <v>A</v>
      </c>
      <c r="O27" s="172" t="str">
        <f>IF($C27="","",VLOOKUP($C27,'BASE FEDERAÇÃO'!$B:$M,9,0))</f>
        <v>SR</v>
      </c>
      <c r="P27" s="46" t="str">
        <f>IF($C27&gt;0,VLOOKUP($C27,INCRIÇÕES!$A:$K,11,0),"")</f>
        <v>X</v>
      </c>
      <c r="Q27" s="84"/>
      <c r="R27" s="31" t="str">
        <f>IF(ISERROR(VLOOKUP(C27,INCRIÇÕES!A:A,1,0)),"NÃO TEM INSCRIÇÃO","OK")</f>
        <v>OK</v>
      </c>
      <c r="S27" s="37">
        <f t="shared" si="9"/>
        <v>20</v>
      </c>
      <c r="T27" s="96" t="str">
        <f t="shared" si="0"/>
        <v>OK</v>
      </c>
      <c r="U27" s="31" t="str">
        <f t="shared" si="10"/>
        <v>0520</v>
      </c>
      <c r="AC27" s="209"/>
      <c r="AD27" s="130" t="str">
        <f t="shared" si="2"/>
        <v>SEM GRUPO</v>
      </c>
      <c r="AE27" s="31" t="e">
        <f>VLOOKUP(AC27,INCRIÇÕES!A:F,6,0)</f>
        <v>#N/A</v>
      </c>
    </row>
    <row r="28" spans="1:32" s="151" customFormat="1" ht="8.1" customHeight="1">
      <c r="A28" s="144" t="str">
        <f t="shared" si="3"/>
        <v/>
      </c>
      <c r="B28" s="145"/>
      <c r="C28" s="146"/>
      <c r="D28" s="146"/>
      <c r="E28" s="146"/>
      <c r="F28" s="146"/>
      <c r="G28" s="147" t="str">
        <f>IF(C28&gt;0,VLOOKUP(C28,'BASE FEDERAÇÃO'!$B:$M,2,FALSE),"")</f>
        <v/>
      </c>
      <c r="H28" s="147" t="str">
        <f>IF(C28&gt;0,VLOOKUP(C28,'BASE FEDERAÇÃO'!$B:$M,3,FALSE),"")</f>
        <v/>
      </c>
      <c r="I28" s="148" t="str">
        <f>IF($C28&gt;0,VLOOKUP($C28,'BASE FEDERAÇÃO'!$B:$M,4,FALSE),"")</f>
        <v/>
      </c>
      <c r="J28" s="148" t="str">
        <f>IF($C28&gt;0,VLOOKUP($C28,'BASE FEDERAÇÃO'!$B:$M,5,FALSE),"")</f>
        <v/>
      </c>
      <c r="K28" s="148" t="str">
        <f>IFERROR(VLOOKUP(J28,Base!$G:$H,2,0),"")</f>
        <v/>
      </c>
      <c r="L28" s="149" t="str">
        <f>IF($C28&gt;0,VLOOKUP($C28,'BASE FEDERAÇÃO'!$B:$M,6,FALSE),"")</f>
        <v/>
      </c>
      <c r="M28" s="148" t="str">
        <f>IF($C28&gt;0,VLOOKUP($C28,'BASE FEDERAÇÃO'!$B:$M,7,FALSE),"")</f>
        <v/>
      </c>
      <c r="N28" s="148" t="str">
        <f>IF($C28&gt;0,VLOOKUP($C28,'BASE FEDERAÇÃO'!$B:$M,8,FALSE),"")</f>
        <v/>
      </c>
      <c r="O28" s="148" t="str">
        <f>IF($C28="","",VLOOKUP($C28,'BASE FEDERAÇÃO'!$B:$M,9,0))</f>
        <v/>
      </c>
      <c r="P28" s="48" t="str">
        <f>IF($C28&gt;0,VLOOKUP($C28,INCRIÇÕES!$A:$K,11,0),"")</f>
        <v/>
      </c>
      <c r="Q28" s="150"/>
      <c r="R28" s="31" t="str">
        <f>IF(ISERROR(VLOOKUP(C28,INCRIÇÕES!A:A,1,0)),"NÃO TEM INSCRIÇÃO","OK")</f>
        <v>NÃO TEM INSCRIÇÃO</v>
      </c>
      <c r="S28" s="37" t="str">
        <f t="shared" si="9"/>
        <v/>
      </c>
      <c r="T28" s="96" t="str">
        <f t="shared" si="0"/>
        <v>OK</v>
      </c>
      <c r="U28" s="31" t="str">
        <f t="shared" si="10"/>
        <v/>
      </c>
      <c r="AA28" s="145"/>
      <c r="AC28" s="209"/>
      <c r="AD28" s="130" t="str">
        <f t="shared" si="2"/>
        <v>SEM GRUPO</v>
      </c>
      <c r="AE28" s="31" t="e">
        <f>VLOOKUP(AC28,INCRIÇÕES!A:F,6,0)</f>
        <v>#N/A</v>
      </c>
    </row>
    <row r="29" spans="1:32" ht="17.399999999999999">
      <c r="A29" s="44">
        <f t="shared" si="3"/>
        <v>21</v>
      </c>
      <c r="C29" s="155" t="s">
        <v>318</v>
      </c>
      <c r="D29" s="156" t="s">
        <v>149</v>
      </c>
      <c r="E29" s="156" t="s">
        <v>1</v>
      </c>
      <c r="F29" s="156" t="s">
        <v>149</v>
      </c>
      <c r="G29" s="157" t="str">
        <f>IF(C29&gt;0,VLOOKUP(C29,'BASE FEDERAÇÃO'!$B:$M,2,FALSE),"")</f>
        <v>KITANO</v>
      </c>
      <c r="H29" s="157" t="str">
        <f>IF(C29&gt;0,VLOOKUP(C29,'BASE FEDERAÇÃO'!$B:$M,3,FALSE),"")</f>
        <v>KAZUO</v>
      </c>
      <c r="I29" s="158" t="str">
        <f>IF($C29&gt;0,VLOOKUP($C29,'BASE FEDERAÇÃO'!$B:$M,4,FALSE),"")</f>
        <v>M</v>
      </c>
      <c r="J29" s="158" t="str">
        <f>IF($C29&gt;0,VLOOKUP($C29,'BASE FEDERAÇÃO'!$B:$M,5,FALSE),"")</f>
        <v>11. NCC</v>
      </c>
      <c r="K29" s="158" t="str">
        <f>IFERROR(VLOOKUP(J29,Base!$G:$H,2,0),"")</f>
        <v>NIPPON COUNTRY</v>
      </c>
      <c r="L29" s="159">
        <f>IF($C29&gt;0,VLOOKUP($C29,'BASE FEDERAÇÃO'!$B:$M,6,FALSE),"")</f>
        <v>19890</v>
      </c>
      <c r="M29" s="158">
        <f>IF($C29&gt;0,VLOOKUP($C29,'BASE FEDERAÇÃO'!$B:$M,7,FALSE),"")</f>
        <v>8</v>
      </c>
      <c r="N29" s="158" t="str">
        <f>IF($C29&gt;0,VLOOKUP($C29,'BASE FEDERAÇÃO'!$B:$M,8,FALSE),"")</f>
        <v>B</v>
      </c>
      <c r="O29" s="160" t="str">
        <f>IF($C29="","",VLOOKUP($C29,'BASE FEDERAÇÃO'!$B:$M,9,0))</f>
        <v>NSR</v>
      </c>
      <c r="P29" s="45" t="str">
        <f>IF($C29&gt;0,VLOOKUP($C29,INCRIÇÕES!$A:$K,11,0),"")</f>
        <v>X</v>
      </c>
      <c r="Q29" s="84"/>
      <c r="R29" s="31" t="str">
        <f>IF(ISERROR(VLOOKUP(C29,INCRIÇÕES!A:A,1,0)),"NÃO TEM INSCRIÇÃO","OK")</f>
        <v>OK</v>
      </c>
      <c r="S29" s="37">
        <f t="shared" si="9"/>
        <v>21</v>
      </c>
      <c r="T29" s="96" t="str">
        <f t="shared" si="0"/>
        <v>OK</v>
      </c>
      <c r="U29" s="31" t="str">
        <f t="shared" si="10"/>
        <v>0621</v>
      </c>
      <c r="AC29" s="209"/>
      <c r="AD29" s="130" t="str">
        <f t="shared" si="2"/>
        <v>SEM GRUPO</v>
      </c>
      <c r="AE29" s="31" t="e">
        <f>VLOOKUP(AC29,INCRIÇÕES!A:F,6,0)</f>
        <v>#N/A</v>
      </c>
    </row>
    <row r="30" spans="1:32" ht="17.399999999999999">
      <c r="A30" s="44">
        <f t="shared" si="3"/>
        <v>22</v>
      </c>
      <c r="C30" s="161" t="s">
        <v>354</v>
      </c>
      <c r="D30" s="162" t="str">
        <f t="shared" ref="D30:F30" si="23">D29</f>
        <v>06</v>
      </c>
      <c r="E30" s="162" t="str">
        <f>E29</f>
        <v>01</v>
      </c>
      <c r="F30" s="162" t="str">
        <f t="shared" si="23"/>
        <v>06</v>
      </c>
      <c r="G30" s="163" t="str">
        <f>IF(C30&gt;0,VLOOKUP(C30,'BASE FEDERAÇÃO'!$B:$M,2,FALSE),"")</f>
        <v>HASOBE</v>
      </c>
      <c r="H30" s="163" t="str">
        <f>IF(C30&gt;0,VLOOKUP(C30,'BASE FEDERAÇÃO'!$B:$M,3,FALSE),"")</f>
        <v>MIEKO</v>
      </c>
      <c r="I30" s="164" t="str">
        <f>IF($C30&gt;0,VLOOKUP($C30,'BASE FEDERAÇÃO'!$B:$M,4,FALSE),"")</f>
        <v>F</v>
      </c>
      <c r="J30" s="164" t="str">
        <f>IF($C30&gt;0,VLOOKUP($C30,'BASE FEDERAÇÃO'!$B:$M,5,FALSE),"")</f>
        <v>11. NCC</v>
      </c>
      <c r="K30" s="164" t="str">
        <f>IFERROR(VLOOKUP(J30,Base!$G:$H,2,0),"")</f>
        <v>NIPPON COUNTRY</v>
      </c>
      <c r="L30" s="165">
        <f>IF($C30&gt;0,VLOOKUP($C30,'BASE FEDERAÇÃO'!$B:$M,6,FALSE),"")</f>
        <v>17840</v>
      </c>
      <c r="M30" s="164">
        <f>IF($C30&gt;0,VLOOKUP($C30,'BASE FEDERAÇÃO'!$B:$M,7,FALSE),"")</f>
        <v>9</v>
      </c>
      <c r="N30" s="164" t="str">
        <f>IF($C30&gt;0,VLOOKUP($C30,'BASE FEDERAÇÃO'!$B:$M,8,FALSE),"")</f>
        <v>B</v>
      </c>
      <c r="O30" s="166" t="str">
        <f>IF($C30="","",VLOOKUP($C30,'BASE FEDERAÇÃO'!$B:$M,9,0))</f>
        <v>SR</v>
      </c>
      <c r="P30" s="46" t="str">
        <f>IF($C30&gt;0,VLOOKUP($C30,INCRIÇÕES!$A:$K,11,0),"")</f>
        <v/>
      </c>
      <c r="Q30" s="84"/>
      <c r="R30" s="31" t="str">
        <f>IF(ISERROR(VLOOKUP(C30,INCRIÇÕES!A:A,1,0)),"NÃO TEM INSCRIÇÃO","OK")</f>
        <v>OK</v>
      </c>
      <c r="S30" s="37">
        <f t="shared" si="9"/>
        <v>22</v>
      </c>
      <c r="T30" s="96" t="str">
        <f t="shared" si="0"/>
        <v>OK</v>
      </c>
      <c r="U30" s="31" t="str">
        <f t="shared" si="10"/>
        <v>0622</v>
      </c>
      <c r="AC30" s="209"/>
      <c r="AD30" s="130" t="str">
        <f t="shared" si="2"/>
        <v>SEM GRUPO</v>
      </c>
      <c r="AE30" s="31" t="e">
        <f>VLOOKUP(AC30,INCRIÇÕES!A:F,6,0)</f>
        <v>#N/A</v>
      </c>
    </row>
    <row r="31" spans="1:32" ht="17.399999999999999">
      <c r="A31" s="44">
        <f t="shared" si="3"/>
        <v>23</v>
      </c>
      <c r="C31" s="161" t="s">
        <v>200</v>
      </c>
      <c r="D31" s="162" t="str">
        <f t="shared" ref="D31:F31" si="24">D30</f>
        <v>06</v>
      </c>
      <c r="E31" s="162" t="str">
        <f>E30</f>
        <v>01</v>
      </c>
      <c r="F31" s="162" t="str">
        <f t="shared" si="24"/>
        <v>06</v>
      </c>
      <c r="G31" s="163" t="str">
        <f>IF(C31&gt;0,VLOOKUP(C31,'BASE FEDERAÇÃO'!$B:$M,2,FALSE),"")</f>
        <v>SATO</v>
      </c>
      <c r="H31" s="163" t="str">
        <f>IF(C31&gt;0,VLOOKUP(C31,'BASE FEDERAÇÃO'!$B:$M,3,FALSE),"")</f>
        <v>NOBUO</v>
      </c>
      <c r="I31" s="164" t="str">
        <f>IF($C31&gt;0,VLOOKUP($C31,'BASE FEDERAÇÃO'!$B:$M,4,FALSE),"")</f>
        <v>M</v>
      </c>
      <c r="J31" s="164" t="str">
        <f>IF($C31&gt;0,VLOOKUP($C31,'BASE FEDERAÇÃO'!$B:$M,5,FALSE),"")</f>
        <v>06. KOK</v>
      </c>
      <c r="K31" s="164" t="str">
        <f>IFERROR(VLOOKUP(J31,Base!$G:$H,2,0),"")</f>
        <v>KOKUSHIKAN</v>
      </c>
      <c r="L31" s="165">
        <f>IF($C31&gt;0,VLOOKUP($C31,'BASE FEDERAÇÃO'!$B:$M,6,FALSE),"")</f>
        <v>16524</v>
      </c>
      <c r="M31" s="164">
        <f>IF($C31&gt;0,VLOOKUP($C31,'BASE FEDERAÇÃO'!$B:$M,7,FALSE),"")</f>
        <v>9</v>
      </c>
      <c r="N31" s="164" t="str">
        <f>IF($C31&gt;0,VLOOKUP($C31,'BASE FEDERAÇÃO'!$B:$M,8,FALSE),"")</f>
        <v>B</v>
      </c>
      <c r="O31" s="166" t="str">
        <f>IF($C31="","",VLOOKUP($C31,'BASE FEDERAÇÃO'!$B:$M,9,0))</f>
        <v>SR</v>
      </c>
      <c r="P31" s="46" t="str">
        <f>IF($C31&gt;0,VLOOKUP($C31,INCRIÇÕES!$A:$K,11,0),"")</f>
        <v>X</v>
      </c>
      <c r="Q31" s="84"/>
      <c r="R31" s="31" t="str">
        <f>IF(ISERROR(VLOOKUP(C31,INCRIÇÕES!A:A,1,0)),"NÃO TEM INSCRIÇÃO","OK")</f>
        <v>OK</v>
      </c>
      <c r="S31" s="37">
        <f t="shared" si="9"/>
        <v>23</v>
      </c>
      <c r="T31" s="96" t="str">
        <f t="shared" si="0"/>
        <v>OK</v>
      </c>
      <c r="U31" s="31" t="str">
        <f t="shared" si="10"/>
        <v>0623</v>
      </c>
      <c r="AC31" s="209"/>
      <c r="AD31" s="130" t="str">
        <f t="shared" si="2"/>
        <v>SEM GRUPO</v>
      </c>
      <c r="AE31" s="31" t="e">
        <f>VLOOKUP(AC31,INCRIÇÕES!A:F,6,0)</f>
        <v>#N/A</v>
      </c>
    </row>
    <row r="32" spans="1:32" ht="17.399999999999999">
      <c r="A32" s="44">
        <f t="shared" si="3"/>
        <v>24</v>
      </c>
      <c r="C32" s="167" t="s">
        <v>400</v>
      </c>
      <c r="D32" s="168" t="str">
        <f t="shared" ref="D32:F32" si="25">D31</f>
        <v>06</v>
      </c>
      <c r="E32" s="168" t="str">
        <f>E31</f>
        <v>01</v>
      </c>
      <c r="F32" s="168" t="str">
        <f t="shared" si="25"/>
        <v>06</v>
      </c>
      <c r="G32" s="169" t="str">
        <f>IF(C32&gt;0,VLOOKUP(C32,'BASE FEDERAÇÃO'!$B:$M,2,FALSE),"")</f>
        <v>GUNJI</v>
      </c>
      <c r="H32" s="169" t="str">
        <f>IF(C32&gt;0,VLOOKUP(C32,'BASE FEDERAÇÃO'!$B:$M,3,FALSE),"")</f>
        <v>YOSHIE</v>
      </c>
      <c r="I32" s="170" t="str">
        <f>IF($C32&gt;0,VLOOKUP($C32,'BASE FEDERAÇÃO'!$B:$M,4,FALSE),"")</f>
        <v>F</v>
      </c>
      <c r="J32" s="170" t="str">
        <f>IF($C32&gt;0,VLOOKUP($C32,'BASE FEDERAÇÃO'!$B:$M,5,FALSE),"")</f>
        <v>15. BIR</v>
      </c>
      <c r="K32" s="170" t="str">
        <f>IFERROR(VLOOKUP(J32,Base!$G:$H,2,0),"")</f>
        <v>BIRITIBA MIRIM</v>
      </c>
      <c r="L32" s="171">
        <f>IF($C32&gt;0,VLOOKUP($C32,'BASE FEDERAÇÃO'!$B:$M,6,FALSE),"")</f>
        <v>18222</v>
      </c>
      <c r="M32" s="170">
        <f>IF($C32&gt;0,VLOOKUP($C32,'BASE FEDERAÇÃO'!$B:$M,7,FALSE),"")</f>
        <v>9</v>
      </c>
      <c r="N32" s="170" t="str">
        <f>IF($C32&gt;0,VLOOKUP($C32,'BASE FEDERAÇÃO'!$B:$M,8,FALSE),"")</f>
        <v>B</v>
      </c>
      <c r="O32" s="172" t="str">
        <f>IF($C32="","",VLOOKUP($C32,'BASE FEDERAÇÃO'!$B:$M,9,0))</f>
        <v>SR</v>
      </c>
      <c r="P32" s="46" t="str">
        <f>IF($C32&gt;0,VLOOKUP($C32,INCRIÇÕES!$A:$K,11,0),"")</f>
        <v/>
      </c>
      <c r="Q32" s="84"/>
      <c r="R32" s="31" t="str">
        <f>IF(ISERROR(VLOOKUP(C32,INCRIÇÕES!A:A,1,0)),"NÃO TEM INSCRIÇÃO","OK")</f>
        <v>OK</v>
      </c>
      <c r="S32" s="37">
        <f t="shared" si="9"/>
        <v>24</v>
      </c>
      <c r="T32" s="96" t="str">
        <f t="shared" si="0"/>
        <v>OK</v>
      </c>
      <c r="U32" s="31" t="str">
        <f t="shared" si="10"/>
        <v>0624</v>
      </c>
      <c r="AC32" s="209"/>
      <c r="AD32" s="130" t="str">
        <f t="shared" si="2"/>
        <v>SEM GRUPO</v>
      </c>
      <c r="AE32" s="31" t="e">
        <f>VLOOKUP(AC32,INCRIÇÕES!A:F,6,0)</f>
        <v>#N/A</v>
      </c>
      <c r="AF32" s="47"/>
    </row>
    <row r="33" spans="1:32" s="151" customFormat="1" ht="8.1" customHeight="1">
      <c r="A33" s="144" t="str">
        <f t="shared" si="3"/>
        <v/>
      </c>
      <c r="B33" s="145"/>
      <c r="C33" s="146"/>
      <c r="D33" s="146"/>
      <c r="E33" s="146"/>
      <c r="F33" s="146"/>
      <c r="G33" s="147" t="str">
        <f>IF(C33&gt;0,VLOOKUP(C33,'BASE FEDERAÇÃO'!$B:$M,2,FALSE),"")</f>
        <v/>
      </c>
      <c r="H33" s="147" t="str">
        <f>IF(C33&gt;0,VLOOKUP(C33,'BASE FEDERAÇÃO'!$B:$M,3,FALSE),"")</f>
        <v/>
      </c>
      <c r="I33" s="148" t="str">
        <f>IF($C33&gt;0,VLOOKUP($C33,'BASE FEDERAÇÃO'!$B:$M,4,FALSE),"")</f>
        <v/>
      </c>
      <c r="J33" s="148" t="str">
        <f>IF($C33&gt;0,VLOOKUP($C33,'BASE FEDERAÇÃO'!$B:$M,5,FALSE),"")</f>
        <v/>
      </c>
      <c r="K33" s="148" t="str">
        <f>IFERROR(VLOOKUP(J33,Base!$G:$H,2,0),"")</f>
        <v/>
      </c>
      <c r="L33" s="149" t="str">
        <f>IF($C33&gt;0,VLOOKUP($C33,'BASE FEDERAÇÃO'!$B:$M,6,FALSE),"")</f>
        <v/>
      </c>
      <c r="M33" s="148" t="str">
        <f>IF($C33&gt;0,VLOOKUP($C33,'BASE FEDERAÇÃO'!$B:$M,7,FALSE),"")</f>
        <v/>
      </c>
      <c r="N33" s="148" t="str">
        <f>IF($C33&gt;0,VLOOKUP($C33,'BASE FEDERAÇÃO'!$B:$M,8,FALSE),"")</f>
        <v/>
      </c>
      <c r="O33" s="148" t="str">
        <f>IF($C33="","",VLOOKUP($C33,'BASE FEDERAÇÃO'!$B:$M,9,0))</f>
        <v/>
      </c>
      <c r="P33" s="48" t="str">
        <f>IF($C33&gt;0,VLOOKUP($C33,INCRIÇÕES!$A:$K,11,0),"")</f>
        <v/>
      </c>
      <c r="Q33" s="150"/>
      <c r="R33" s="31" t="str">
        <f>IF(ISERROR(VLOOKUP(C33,INCRIÇÕES!A:A,1,0)),"NÃO TEM INSCRIÇÃO","OK")</f>
        <v>NÃO TEM INSCRIÇÃO</v>
      </c>
      <c r="S33" s="37" t="str">
        <f t="shared" si="9"/>
        <v/>
      </c>
      <c r="T33" s="96" t="str">
        <f t="shared" si="0"/>
        <v>OK</v>
      </c>
      <c r="U33" s="31" t="str">
        <f t="shared" si="10"/>
        <v/>
      </c>
      <c r="AA33" s="145"/>
      <c r="AC33" s="209"/>
      <c r="AD33" s="130" t="str">
        <f t="shared" si="2"/>
        <v>SEM GRUPO</v>
      </c>
      <c r="AE33" s="31" t="e">
        <f>VLOOKUP(AC33,INCRIÇÕES!A:F,6,0)</f>
        <v>#N/A</v>
      </c>
      <c r="AF33" s="145"/>
    </row>
    <row r="34" spans="1:32" ht="17.399999999999999">
      <c r="A34" s="44">
        <f t="shared" si="3"/>
        <v>25</v>
      </c>
      <c r="C34" s="155" t="s">
        <v>180</v>
      </c>
      <c r="D34" s="156" t="s">
        <v>204</v>
      </c>
      <c r="E34" s="156" t="s">
        <v>1</v>
      </c>
      <c r="F34" s="156" t="s">
        <v>204</v>
      </c>
      <c r="G34" s="157" t="str">
        <f>IF(C34&gt;0,VLOOKUP(C34,'BASE FEDERAÇÃO'!$B:$M,2,FALSE),"")</f>
        <v>TOBIMATSU</v>
      </c>
      <c r="H34" s="157" t="str">
        <f>IF(C34&gt;0,VLOOKUP(C34,'BASE FEDERAÇÃO'!$B:$M,3,FALSE),"")</f>
        <v>SHINYA</v>
      </c>
      <c r="I34" s="158" t="str">
        <f>IF($C34&gt;0,VLOOKUP($C34,'BASE FEDERAÇÃO'!$B:$M,4,FALSE),"")</f>
        <v>M</v>
      </c>
      <c r="J34" s="158" t="str">
        <f>IF($C34&gt;0,VLOOKUP($C34,'BASE FEDERAÇÃO'!$B:$M,5,FALSE),"")</f>
        <v>06. KOK</v>
      </c>
      <c r="K34" s="158" t="str">
        <f>IFERROR(VLOOKUP(J34,Base!$G:$H,2,0),"")</f>
        <v>KOKUSHIKAN</v>
      </c>
      <c r="L34" s="159">
        <f>IF($C34&gt;0,VLOOKUP($C34,'BASE FEDERAÇÃO'!$B:$M,6,FALSE),"")</f>
        <v>17774</v>
      </c>
      <c r="M34" s="158">
        <f>IF($C34&gt;0,VLOOKUP($C34,'BASE FEDERAÇÃO'!$B:$M,7,FALSE),"")</f>
        <v>1</v>
      </c>
      <c r="N34" s="158" t="str">
        <f>IF($C34&gt;0,VLOOKUP($C34,'BASE FEDERAÇÃO'!$B:$M,8,FALSE),"")</f>
        <v>EX</v>
      </c>
      <c r="O34" s="160" t="str">
        <f>IF($C34="","",VLOOKUP($C34,'BASE FEDERAÇÃO'!$B:$M,9,0))</f>
        <v>SR</v>
      </c>
      <c r="P34" s="45" t="str">
        <f>IF($C34&gt;0,VLOOKUP($C34,INCRIÇÕES!$A:$K,11,0),"")</f>
        <v/>
      </c>
      <c r="Q34" s="84"/>
      <c r="R34" s="31" t="str">
        <f>IF(ISERROR(VLOOKUP(C34,INCRIÇÕES!A:A,1,0)),"NÃO TEM INSCRIÇÃO","OK")</f>
        <v>OK</v>
      </c>
      <c r="S34" s="37">
        <f t="shared" si="9"/>
        <v>25</v>
      </c>
      <c r="T34" s="96" t="str">
        <f t="shared" si="0"/>
        <v>OK</v>
      </c>
      <c r="U34" s="31" t="str">
        <f t="shared" si="10"/>
        <v>0725</v>
      </c>
      <c r="AC34" s="209"/>
      <c r="AD34" s="130" t="str">
        <f t="shared" si="2"/>
        <v>SEM GRUPO</v>
      </c>
      <c r="AE34" s="31" t="e">
        <f>VLOOKUP(AC34,INCRIÇÕES!A:F,6,0)</f>
        <v>#N/A</v>
      </c>
    </row>
    <row r="35" spans="1:32" ht="17.399999999999999">
      <c r="A35" s="44">
        <f t="shared" si="3"/>
        <v>26</v>
      </c>
      <c r="C35" s="161" t="s">
        <v>780</v>
      </c>
      <c r="D35" s="162" t="str">
        <f t="shared" ref="D35:F35" si="26">D34</f>
        <v>07</v>
      </c>
      <c r="E35" s="162" t="str">
        <f>E34</f>
        <v>01</v>
      </c>
      <c r="F35" s="162" t="str">
        <f t="shared" si="26"/>
        <v>07</v>
      </c>
      <c r="G35" s="163" t="str">
        <f>IF(C35&gt;0,VLOOKUP(C35,'BASE FEDERAÇÃO'!$B:$M,2,FALSE),"")</f>
        <v>UEMURA</v>
      </c>
      <c r="H35" s="163" t="str">
        <f>IF(C35&gt;0,VLOOKUP(C35,'BASE FEDERAÇÃO'!$B:$M,3,FALSE),"")</f>
        <v>YASUGI</v>
      </c>
      <c r="I35" s="164" t="str">
        <f>IF($C35&gt;0,VLOOKUP($C35,'BASE FEDERAÇÃO'!$B:$M,4,FALSE),"")</f>
        <v>M</v>
      </c>
      <c r="J35" s="164" t="str">
        <f>IF($C35&gt;0,VLOOKUP($C35,'BASE FEDERAÇÃO'!$B:$M,5,FALSE),"")</f>
        <v>07. GSP</v>
      </c>
      <c r="K35" s="164" t="str">
        <f>IFERROR(VLOOKUP(J35,Base!$G:$H,2,0),"")</f>
        <v>GRANDE SÃO PAULO</v>
      </c>
      <c r="L35" s="165">
        <f>IF($C35&gt;0,VLOOKUP($C35,'BASE FEDERAÇÃO'!$B:$M,6,FALSE),"")</f>
        <v>15220</v>
      </c>
      <c r="M35" s="164">
        <f>IF($C35&gt;0,VLOOKUP($C35,'BASE FEDERAÇÃO'!$B:$M,7,FALSE),"")</f>
        <v>3</v>
      </c>
      <c r="N35" s="164" t="str">
        <f>IF($C35&gt;0,VLOOKUP($C35,'BASE FEDERAÇÃO'!$B:$M,8,FALSE),"")</f>
        <v>EX</v>
      </c>
      <c r="O35" s="166" t="str">
        <f>IF($C35="","",VLOOKUP($C35,'BASE FEDERAÇÃO'!$B:$M,9,0))</f>
        <v>MR</v>
      </c>
      <c r="P35" s="46" t="str">
        <f>IF($C35&gt;0,VLOOKUP($C35,INCRIÇÕES!$A:$K,11,0),"")</f>
        <v/>
      </c>
      <c r="Q35" s="84"/>
      <c r="R35" s="31" t="str">
        <f>IF(ISERROR(VLOOKUP(C35,INCRIÇÕES!A:A,1,0)),"NÃO TEM INSCRIÇÃO","OK")</f>
        <v>OK</v>
      </c>
      <c r="S35" s="37">
        <f t="shared" si="9"/>
        <v>26</v>
      </c>
      <c r="T35" s="96" t="str">
        <f t="shared" si="0"/>
        <v>OK</v>
      </c>
      <c r="U35" s="31" t="str">
        <f t="shared" si="10"/>
        <v>0726</v>
      </c>
      <c r="AC35" s="209"/>
      <c r="AD35" s="130" t="str">
        <f t="shared" si="2"/>
        <v>SEM GRUPO</v>
      </c>
      <c r="AE35" s="31" t="e">
        <f>VLOOKUP(AC35,INCRIÇÕES!A:F,6,0)</f>
        <v>#N/A</v>
      </c>
    </row>
    <row r="36" spans="1:32" ht="17.399999999999999">
      <c r="A36" s="44">
        <f t="shared" si="3"/>
        <v>27</v>
      </c>
      <c r="C36" s="161" t="s">
        <v>419</v>
      </c>
      <c r="D36" s="162" t="str">
        <f t="shared" ref="D36:F36" si="27">D35</f>
        <v>07</v>
      </c>
      <c r="E36" s="162" t="str">
        <f>E35</f>
        <v>01</v>
      </c>
      <c r="F36" s="162" t="str">
        <f t="shared" si="27"/>
        <v>07</v>
      </c>
      <c r="G36" s="163" t="str">
        <f>IF(C36&gt;0,VLOOKUP(C36,'BASE FEDERAÇÃO'!$B:$M,2,FALSE),"")</f>
        <v>OSAKO</v>
      </c>
      <c r="H36" s="163" t="str">
        <f>IF(C36&gt;0,VLOOKUP(C36,'BASE FEDERAÇÃO'!$B:$M,3,FALSE),"")</f>
        <v>SERGIO</v>
      </c>
      <c r="I36" s="164" t="str">
        <f>IF($C36&gt;0,VLOOKUP($C36,'BASE FEDERAÇÃO'!$B:$M,4,FALSE),"")</f>
        <v>M</v>
      </c>
      <c r="J36" s="164" t="str">
        <f>IF($C36&gt;0,VLOOKUP($C36,'BASE FEDERAÇÃO'!$B:$M,5,FALSE),"")</f>
        <v>18. SOR</v>
      </c>
      <c r="K36" s="164" t="str">
        <f>IFERROR(VLOOKUP(J36,Base!$G:$H,2,0),"")</f>
        <v>SOROCABA</v>
      </c>
      <c r="L36" s="165">
        <f>IF($C36&gt;0,VLOOKUP($C36,'BASE FEDERAÇÃO'!$B:$M,6,FALSE),"")</f>
        <v>16304</v>
      </c>
      <c r="M36" s="164">
        <f>IF($C36&gt;0,VLOOKUP($C36,'BASE FEDERAÇÃO'!$B:$M,7,FALSE),"")</f>
        <v>3</v>
      </c>
      <c r="N36" s="164" t="str">
        <f>IF($C36&gt;0,VLOOKUP($C36,'BASE FEDERAÇÃO'!$B:$M,8,FALSE),"")</f>
        <v>EX</v>
      </c>
      <c r="O36" s="166" t="str">
        <f>IF($C36="","",VLOOKUP($C36,'BASE FEDERAÇÃO'!$B:$M,9,0))</f>
        <v>SR</v>
      </c>
      <c r="P36" s="46" t="str">
        <f>IF($C36&gt;0,VLOOKUP($C36,INCRIÇÕES!$A:$K,11,0),"")</f>
        <v/>
      </c>
      <c r="Q36" s="84"/>
      <c r="R36" s="31" t="str">
        <f>IF(ISERROR(VLOOKUP(C36,INCRIÇÕES!A:A,1,0)),"NÃO TEM INSCRIÇÃO","OK")</f>
        <v>OK</v>
      </c>
      <c r="S36" s="37">
        <f t="shared" si="9"/>
        <v>27</v>
      </c>
      <c r="T36" s="96" t="str">
        <f t="shared" si="0"/>
        <v>OK</v>
      </c>
      <c r="U36" s="31" t="str">
        <f t="shared" si="10"/>
        <v>0727</v>
      </c>
      <c r="AC36" s="209"/>
      <c r="AD36" s="130" t="str">
        <f t="shared" ref="AD36:AD67" si="28">IF(ISERROR(VLOOKUP(AC36,C:C,1,0)),"SEM GRUPO","JÁ TEM GRUPO")</f>
        <v>SEM GRUPO</v>
      </c>
      <c r="AE36" s="31" t="e">
        <f>VLOOKUP(AC36,INCRIÇÕES!A:F,6,0)</f>
        <v>#N/A</v>
      </c>
    </row>
    <row r="37" spans="1:32" ht="17.399999999999999">
      <c r="A37" s="44">
        <f t="shared" si="3"/>
        <v>28</v>
      </c>
      <c r="C37" s="167" t="s">
        <v>562</v>
      </c>
      <c r="D37" s="168" t="str">
        <f t="shared" ref="D37:F37" si="29">D36</f>
        <v>07</v>
      </c>
      <c r="E37" s="168" t="str">
        <f>E36</f>
        <v>01</v>
      </c>
      <c r="F37" s="168" t="str">
        <f t="shared" si="29"/>
        <v>07</v>
      </c>
      <c r="G37" s="169" t="str">
        <f>IF(C37&gt;0,VLOOKUP(C37,'BASE FEDERAÇÃO'!$B:$M,2,FALSE),"")</f>
        <v>KOJA</v>
      </c>
      <c r="H37" s="169" t="str">
        <f>IF(C37&gt;0,VLOOKUP(C37,'BASE FEDERAÇÃO'!$B:$M,3,FALSE),"")</f>
        <v>T.EDISON</v>
      </c>
      <c r="I37" s="170" t="str">
        <f>IF($C37&gt;0,VLOOKUP($C37,'BASE FEDERAÇÃO'!$B:$M,4,FALSE),"")</f>
        <v>M</v>
      </c>
      <c r="J37" s="170" t="str">
        <f>IF($C37&gt;0,VLOOKUP($C37,'BASE FEDERAÇÃO'!$B:$M,5,FALSE),"")</f>
        <v>11. NCC</v>
      </c>
      <c r="K37" s="170" t="str">
        <f>IFERROR(VLOOKUP(J37,Base!$G:$H,2,0),"")</f>
        <v>NIPPON COUNTRY</v>
      </c>
      <c r="L37" s="171">
        <f>IF($C37&gt;0,VLOOKUP($C37,'BASE FEDERAÇÃO'!$B:$M,6,FALSE),"")</f>
        <v>17495</v>
      </c>
      <c r="M37" s="170">
        <f>IF($C37&gt;0,VLOOKUP($C37,'BASE FEDERAÇÃO'!$B:$M,7,FALSE),"")</f>
        <v>4</v>
      </c>
      <c r="N37" s="170" t="str">
        <f>IF($C37&gt;0,VLOOKUP($C37,'BASE FEDERAÇÃO'!$B:$M,8,FALSE),"")</f>
        <v>A</v>
      </c>
      <c r="O37" s="172" t="str">
        <f>IF($C37="","",VLOOKUP($C37,'BASE FEDERAÇÃO'!$B:$M,9,0))</f>
        <v>SR</v>
      </c>
      <c r="P37" s="46" t="str">
        <f>IF($C37&gt;0,VLOOKUP($C37,INCRIÇÕES!$A:$K,11,0),"")</f>
        <v/>
      </c>
      <c r="Q37" s="84"/>
      <c r="R37" s="31" t="str">
        <f>IF(ISERROR(VLOOKUP(C37,INCRIÇÕES!A:A,1,0)),"NÃO TEM INSCRIÇÃO","OK")</f>
        <v>OK</v>
      </c>
      <c r="S37" s="37">
        <f t="shared" si="9"/>
        <v>28</v>
      </c>
      <c r="T37" s="96" t="str">
        <f t="shared" si="0"/>
        <v>OK</v>
      </c>
      <c r="U37" s="31" t="str">
        <f t="shared" si="10"/>
        <v>0728</v>
      </c>
      <c r="AC37" s="209"/>
      <c r="AD37" s="130" t="str">
        <f t="shared" si="28"/>
        <v>SEM GRUPO</v>
      </c>
      <c r="AE37" s="31" t="e">
        <f>VLOOKUP(AC37,INCRIÇÕES!A:F,6,0)</f>
        <v>#N/A</v>
      </c>
      <c r="AF37" s="47"/>
    </row>
    <row r="38" spans="1:32" s="151" customFormat="1" ht="8.1" customHeight="1">
      <c r="A38" s="144" t="str">
        <f t="shared" si="3"/>
        <v/>
      </c>
      <c r="B38" s="145"/>
      <c r="C38" s="146"/>
      <c r="D38" s="146"/>
      <c r="E38" s="146"/>
      <c r="F38" s="146"/>
      <c r="G38" s="147" t="str">
        <f>IF(C38&gt;0,VLOOKUP(C38,'BASE FEDERAÇÃO'!$B:$M,2,FALSE),"")</f>
        <v/>
      </c>
      <c r="H38" s="147" t="str">
        <f>IF(C38&gt;0,VLOOKUP(C38,'BASE FEDERAÇÃO'!$B:$M,3,FALSE),"")</f>
        <v/>
      </c>
      <c r="I38" s="148" t="str">
        <f>IF($C38&gt;0,VLOOKUP($C38,'BASE FEDERAÇÃO'!$B:$M,4,FALSE),"")</f>
        <v/>
      </c>
      <c r="J38" s="148" t="str">
        <f>IF($C38&gt;0,VLOOKUP($C38,'BASE FEDERAÇÃO'!$B:$M,5,FALSE),"")</f>
        <v/>
      </c>
      <c r="K38" s="148" t="str">
        <f>IFERROR(VLOOKUP(J38,Base!$G:$H,2,0),"")</f>
        <v/>
      </c>
      <c r="L38" s="149" t="str">
        <f>IF($C38&gt;0,VLOOKUP($C38,'BASE FEDERAÇÃO'!$B:$M,6,FALSE),"")</f>
        <v/>
      </c>
      <c r="M38" s="148" t="str">
        <f>IF($C38&gt;0,VLOOKUP($C38,'BASE FEDERAÇÃO'!$B:$M,7,FALSE),"")</f>
        <v/>
      </c>
      <c r="N38" s="148" t="str">
        <f>IF($C38&gt;0,VLOOKUP($C38,'BASE FEDERAÇÃO'!$B:$M,8,FALSE),"")</f>
        <v/>
      </c>
      <c r="O38" s="148" t="str">
        <f>IF($C38="","",VLOOKUP($C38,'BASE FEDERAÇÃO'!$B:$M,9,0))</f>
        <v/>
      </c>
      <c r="P38" s="48" t="str">
        <f>IF($C38&gt;0,VLOOKUP($C38,INCRIÇÕES!$A:$K,11,0),"")</f>
        <v/>
      </c>
      <c r="Q38" s="150"/>
      <c r="R38" s="31" t="str">
        <f>IF(ISERROR(VLOOKUP(C38,INCRIÇÕES!A:A,1,0)),"NÃO TEM INSCRIÇÃO","OK")</f>
        <v>NÃO TEM INSCRIÇÃO</v>
      </c>
      <c r="S38" s="37" t="str">
        <f t="shared" si="9"/>
        <v/>
      </c>
      <c r="T38" s="96" t="str">
        <f t="shared" si="0"/>
        <v>OK</v>
      </c>
      <c r="U38" s="31" t="str">
        <f t="shared" si="10"/>
        <v/>
      </c>
      <c r="AA38" s="145"/>
      <c r="AC38" s="209"/>
      <c r="AD38" s="130" t="str">
        <f t="shared" si="28"/>
        <v>SEM GRUPO</v>
      </c>
      <c r="AE38" s="31" t="e">
        <f>VLOOKUP(AC38,INCRIÇÕES!A:F,6,0)</f>
        <v>#N/A</v>
      </c>
      <c r="AF38" s="145"/>
    </row>
    <row r="39" spans="1:32" ht="17.399999999999999">
      <c r="A39" s="44">
        <f t="shared" si="3"/>
        <v>29</v>
      </c>
      <c r="C39" s="155" t="s">
        <v>435</v>
      </c>
      <c r="D39" s="156" t="s">
        <v>242</v>
      </c>
      <c r="E39" s="156" t="s">
        <v>1</v>
      </c>
      <c r="F39" s="156" t="s">
        <v>242</v>
      </c>
      <c r="G39" s="157" t="str">
        <f>IF(C39&gt;0,VLOOKUP(C39,'BASE FEDERAÇÃO'!$B:$M,2,FALSE),"")</f>
        <v>NAKASHIMA</v>
      </c>
      <c r="H39" s="157" t="str">
        <f>IF(C39&gt;0,VLOOKUP(C39,'BASE FEDERAÇÃO'!$B:$M,3,FALSE),"")</f>
        <v>MITSUKO</v>
      </c>
      <c r="I39" s="158" t="str">
        <f>IF($C39&gt;0,VLOOKUP($C39,'BASE FEDERAÇÃO'!$B:$M,4,FALSE),"")</f>
        <v>F</v>
      </c>
      <c r="J39" s="158" t="str">
        <f>IF($C39&gt;0,VLOOKUP($C39,'BASE FEDERAÇÃO'!$B:$M,5,FALSE),"")</f>
        <v>06. KOK</v>
      </c>
      <c r="K39" s="158" t="str">
        <f>IFERROR(VLOOKUP(J39,Base!$G:$H,2,0),"")</f>
        <v>KOKUSHIKAN</v>
      </c>
      <c r="L39" s="159">
        <f>IF($C39&gt;0,VLOOKUP($C39,'BASE FEDERAÇÃO'!$B:$M,6,FALSE),"")</f>
        <v>19177</v>
      </c>
      <c r="M39" s="158">
        <f>IF($C39&gt;0,VLOOKUP($C39,'BASE FEDERAÇÃO'!$B:$M,7,FALSE),"")</f>
        <v>9</v>
      </c>
      <c r="N39" s="158" t="str">
        <f>IF($C39&gt;0,VLOOKUP($C39,'BASE FEDERAÇÃO'!$B:$M,8,FALSE),"")</f>
        <v>B</v>
      </c>
      <c r="O39" s="160" t="str">
        <f>IF($C39="","",VLOOKUP($C39,'BASE FEDERAÇÃO'!$B:$M,9,0))</f>
        <v>NSR</v>
      </c>
      <c r="P39" s="45" t="str">
        <f>IF($C39&gt;0,VLOOKUP($C39,INCRIÇÕES!$A:$K,11,0),"")</f>
        <v>X</v>
      </c>
      <c r="Q39" s="84"/>
      <c r="R39" s="31" t="str">
        <f>IF(ISERROR(VLOOKUP(C39,INCRIÇÕES!A:A,1,0)),"NÃO TEM INSCRIÇÃO","OK")</f>
        <v>OK</v>
      </c>
      <c r="S39" s="37">
        <f t="shared" si="9"/>
        <v>29</v>
      </c>
      <c r="T39" s="96" t="str">
        <f t="shared" si="0"/>
        <v>OK</v>
      </c>
      <c r="U39" s="31" t="str">
        <f t="shared" si="10"/>
        <v>0829</v>
      </c>
      <c r="AC39" s="209"/>
      <c r="AD39" s="130" t="str">
        <f t="shared" si="28"/>
        <v>SEM GRUPO</v>
      </c>
      <c r="AE39" s="31" t="e">
        <f>VLOOKUP(AC39,INCRIÇÕES!A:F,6,0)</f>
        <v>#N/A</v>
      </c>
    </row>
    <row r="40" spans="1:32" ht="17.399999999999999">
      <c r="A40" s="44">
        <f t="shared" si="3"/>
        <v>30</v>
      </c>
      <c r="C40" s="161" t="s">
        <v>824</v>
      </c>
      <c r="D40" s="162" t="s">
        <v>242</v>
      </c>
      <c r="E40" s="162" t="s">
        <v>1</v>
      </c>
      <c r="F40" s="162" t="s">
        <v>242</v>
      </c>
      <c r="G40" s="163" t="str">
        <f>IF(C40&gt;0,VLOOKUP(C40,'BASE FEDERAÇÃO'!$B:$M,2,FALSE),"")</f>
        <v>ARIKI</v>
      </c>
      <c r="H40" s="163" t="str">
        <f>IF(C40&gt;0,VLOOKUP(C40,'BASE FEDERAÇÃO'!$B:$M,3,FALSE),"")</f>
        <v>TERESA HIROKO</v>
      </c>
      <c r="I40" s="164" t="str">
        <f>IF($C40&gt;0,VLOOKUP($C40,'BASE FEDERAÇÃO'!$B:$M,4,FALSE),"")</f>
        <v>F</v>
      </c>
      <c r="J40" s="164" t="str">
        <f>IF($C40&gt;0,VLOOKUP($C40,'BASE FEDERAÇÃO'!$B:$M,5,FALSE),"")</f>
        <v>07. GSP</v>
      </c>
      <c r="K40" s="164" t="str">
        <f>IFERROR(VLOOKUP(J40,Base!$G:$H,2,0),"")</f>
        <v>GRANDE SÃO PAULO</v>
      </c>
      <c r="L40" s="165">
        <f>IF($C40&gt;0,VLOOKUP($C40,'BASE FEDERAÇÃO'!$B:$M,6,FALSE),"")</f>
        <v>18191</v>
      </c>
      <c r="M40" s="164">
        <f>IF($C40&gt;0,VLOOKUP($C40,'BASE FEDERAÇÃO'!$B:$M,7,FALSE),"")</f>
        <v>9</v>
      </c>
      <c r="N40" s="164" t="str">
        <f>IF($C40&gt;0,VLOOKUP($C40,'BASE FEDERAÇÃO'!$B:$M,8,FALSE),"")</f>
        <v>B</v>
      </c>
      <c r="O40" s="166" t="str">
        <f>IF($C40="","",VLOOKUP($C40,'BASE FEDERAÇÃO'!$B:$M,9,0))</f>
        <v>SR</v>
      </c>
      <c r="P40" s="46" t="str">
        <f>IF($C40&gt;0,VLOOKUP($C40,INCRIÇÕES!$A:$K,11,0),"")</f>
        <v/>
      </c>
      <c r="Q40" s="84"/>
      <c r="R40" s="31" t="str">
        <f>IF(ISERROR(VLOOKUP(C40,INCRIÇÕES!A:A,1,0)),"NÃO TEM INSCRIÇÃO","OK")</f>
        <v>OK</v>
      </c>
      <c r="S40" s="37">
        <f t="shared" si="9"/>
        <v>30</v>
      </c>
      <c r="T40" s="96" t="str">
        <f t="shared" si="0"/>
        <v>OK</v>
      </c>
      <c r="U40" s="31" t="str">
        <f t="shared" si="10"/>
        <v>0830</v>
      </c>
      <c r="AC40" s="209"/>
      <c r="AD40" s="130" t="str">
        <f t="shared" si="28"/>
        <v>SEM GRUPO</v>
      </c>
      <c r="AE40" s="31" t="e">
        <f>VLOOKUP(AC40,INCRIÇÕES!A:F,6,0)</f>
        <v>#N/A</v>
      </c>
    </row>
    <row r="41" spans="1:32" ht="17.399999999999999">
      <c r="A41" s="44">
        <f t="shared" si="3"/>
        <v>31</v>
      </c>
      <c r="C41" s="161" t="s">
        <v>385</v>
      </c>
      <c r="D41" s="162" t="s">
        <v>242</v>
      </c>
      <c r="E41" s="162" t="s">
        <v>1</v>
      </c>
      <c r="F41" s="162" t="s">
        <v>242</v>
      </c>
      <c r="G41" s="163" t="str">
        <f>IF(C41&gt;0,VLOOKUP(C41,'BASE FEDERAÇÃO'!$B:$M,2,FALSE),"")</f>
        <v>SOTOTUKA</v>
      </c>
      <c r="H41" s="163" t="str">
        <f>IF(C41&gt;0,VLOOKUP(C41,'BASE FEDERAÇÃO'!$B:$M,3,FALSE),"")</f>
        <v>MASSAHIKO</v>
      </c>
      <c r="I41" s="164" t="str">
        <f>IF($C41&gt;0,VLOOKUP($C41,'BASE FEDERAÇÃO'!$B:$M,4,FALSE),"")</f>
        <v>M</v>
      </c>
      <c r="J41" s="164" t="str">
        <f>IF($C41&gt;0,VLOOKUP($C41,'BASE FEDERAÇÃO'!$B:$M,5,FALSE),"")</f>
        <v>12. COO</v>
      </c>
      <c r="K41" s="164" t="str">
        <f>IFERROR(VLOOKUP(J41,Base!$G:$H,2,0),"")</f>
        <v>COOPER COTIA</v>
      </c>
      <c r="L41" s="165">
        <f>IF($C41&gt;0,VLOOKUP($C41,'BASE FEDERAÇÃO'!$B:$M,6,FALSE),"")</f>
        <v>17868</v>
      </c>
      <c r="M41" s="164">
        <f>IF($C41&gt;0,VLOOKUP($C41,'BASE FEDERAÇÃO'!$B:$M,7,FALSE),"")</f>
        <v>9</v>
      </c>
      <c r="N41" s="164" t="str">
        <f>IF($C41&gt;0,VLOOKUP($C41,'BASE FEDERAÇÃO'!$B:$M,8,FALSE),"")</f>
        <v>B</v>
      </c>
      <c r="O41" s="166" t="str">
        <f>IF($C41="","",VLOOKUP($C41,'BASE FEDERAÇÃO'!$B:$M,9,0))</f>
        <v>SR</v>
      </c>
      <c r="P41" s="46" t="str">
        <f>IF($C41&gt;0,VLOOKUP($C41,INCRIÇÕES!$A:$K,11,0),"")</f>
        <v>X</v>
      </c>
      <c r="Q41" s="84"/>
      <c r="R41" s="31" t="str">
        <f>IF(ISERROR(VLOOKUP(C41,INCRIÇÕES!A:A,1,0)),"NÃO TEM INSCRIÇÃO","OK")</f>
        <v>OK</v>
      </c>
      <c r="S41" s="37">
        <f t="shared" si="9"/>
        <v>31</v>
      </c>
      <c r="T41" s="96" t="str">
        <f t="shared" si="0"/>
        <v>OK</v>
      </c>
      <c r="U41" s="31" t="str">
        <f t="shared" si="10"/>
        <v>0831</v>
      </c>
      <c r="AC41" s="209"/>
      <c r="AD41" s="130" t="str">
        <f t="shared" si="28"/>
        <v>SEM GRUPO</v>
      </c>
      <c r="AE41" s="31" t="e">
        <f>VLOOKUP(AC41,INCRIÇÕES!A:F,6,0)</f>
        <v>#N/A</v>
      </c>
    </row>
    <row r="42" spans="1:32" ht="17.399999999999999">
      <c r="A42" s="44">
        <f t="shared" si="3"/>
        <v>32</v>
      </c>
      <c r="C42" s="167" t="s">
        <v>834</v>
      </c>
      <c r="D42" s="168" t="s">
        <v>242</v>
      </c>
      <c r="E42" s="168" t="s">
        <v>1</v>
      </c>
      <c r="F42" s="168" t="s">
        <v>242</v>
      </c>
      <c r="G42" s="169" t="str">
        <f>IF(C42&gt;0,VLOOKUP(C42,'BASE FEDERAÇÃO'!$B:$M,2,FALSE),"")</f>
        <v>YAMADA</v>
      </c>
      <c r="H42" s="169" t="str">
        <f>IF(C42&gt;0,VLOOKUP(C42,'BASE FEDERAÇÃO'!$B:$M,3,FALSE),"")</f>
        <v>NEWTON KAZUO</v>
      </c>
      <c r="I42" s="170" t="str">
        <f>IF($C42&gt;0,VLOOKUP($C42,'BASE FEDERAÇÃO'!$B:$M,4,FALSE),"")</f>
        <v>M</v>
      </c>
      <c r="J42" s="170" t="str">
        <f>IF($C42&gt;0,VLOOKUP($C42,'BASE FEDERAÇÃO'!$B:$M,5,FALSE),"")</f>
        <v>11. NCC</v>
      </c>
      <c r="K42" s="170" t="str">
        <f>IFERROR(VLOOKUP(J42,Base!$G:$H,2,0),"")</f>
        <v>NIPPON COUNTRY</v>
      </c>
      <c r="L42" s="171">
        <f>IF($C42&gt;0,VLOOKUP($C42,'BASE FEDERAÇÃO'!$B:$M,6,FALSE),"")</f>
        <v>21351</v>
      </c>
      <c r="M42" s="170">
        <f>IF($C42&gt;0,VLOOKUP($C42,'BASE FEDERAÇÃO'!$B:$M,7,FALSE),"")</f>
        <v>12</v>
      </c>
      <c r="N42" s="170" t="str">
        <f>IF($C42&gt;0,VLOOKUP($C42,'BASE FEDERAÇÃO'!$B:$M,8,FALSE),"")</f>
        <v>C</v>
      </c>
      <c r="O42" s="172" t="str">
        <f>IF($C42="","",VLOOKUP($C42,'BASE FEDERAÇÃO'!$B:$M,9,0))</f>
        <v>NSR</v>
      </c>
      <c r="P42" s="46" t="str">
        <f>IF($C42&gt;0,VLOOKUP($C42,INCRIÇÕES!$A:$K,11,0),"")</f>
        <v/>
      </c>
      <c r="Q42" s="84"/>
      <c r="R42" s="31" t="str">
        <f>IF(ISERROR(VLOOKUP(C42,INCRIÇÕES!A:A,1,0)),"NÃO TEM INSCRIÇÃO","OK")</f>
        <v>OK</v>
      </c>
      <c r="S42" s="37">
        <f t="shared" si="9"/>
        <v>32</v>
      </c>
      <c r="T42" s="96" t="str">
        <f t="shared" si="0"/>
        <v>OK</v>
      </c>
      <c r="U42" s="31" t="str">
        <f t="shared" si="10"/>
        <v>0832</v>
      </c>
      <c r="AC42" s="209"/>
      <c r="AD42" s="130" t="str">
        <f t="shared" si="28"/>
        <v>SEM GRUPO</v>
      </c>
      <c r="AE42" s="31" t="e">
        <f>VLOOKUP(AC42,INCRIÇÕES!A:F,6,0)</f>
        <v>#N/A</v>
      </c>
      <c r="AF42" s="47"/>
    </row>
    <row r="43" spans="1:32" s="151" customFormat="1" ht="8.1" customHeight="1">
      <c r="A43" s="144" t="str">
        <f t="shared" si="3"/>
        <v/>
      </c>
      <c r="B43" s="145"/>
      <c r="C43" s="152"/>
      <c r="D43" s="152"/>
      <c r="E43" s="152"/>
      <c r="F43" s="152"/>
      <c r="G43" s="153" t="str">
        <f>IF(C43&gt;0,VLOOKUP(C43,'BASE FEDERAÇÃO'!$B:$M,2,FALSE),"")</f>
        <v/>
      </c>
      <c r="H43" s="153" t="str">
        <f>IF(C43&gt;0,VLOOKUP(C43,'BASE FEDERAÇÃO'!$B:$M,3,FALSE),"")</f>
        <v/>
      </c>
      <c r="I43" s="150" t="str">
        <f>IF($C43&gt;0,VLOOKUP($C43,'BASE FEDERAÇÃO'!$B:$M,4,FALSE),"")</f>
        <v/>
      </c>
      <c r="J43" s="150" t="str">
        <f>IF($C43&gt;0,VLOOKUP($C43,'BASE FEDERAÇÃO'!$B:$M,5,FALSE),"")</f>
        <v/>
      </c>
      <c r="K43" s="150" t="str">
        <f>IFERROR(VLOOKUP(J43,Base!$G:$H,2,0),"")</f>
        <v/>
      </c>
      <c r="L43" s="154" t="str">
        <f>IF($C43&gt;0,VLOOKUP($C43,'BASE FEDERAÇÃO'!$B:$M,6,FALSE),"")</f>
        <v/>
      </c>
      <c r="M43" s="150" t="str">
        <f>IF($C43&gt;0,VLOOKUP($C43,'BASE FEDERAÇÃO'!$B:$M,7,FALSE),"")</f>
        <v/>
      </c>
      <c r="N43" s="150" t="str">
        <f>IF($C43&gt;0,VLOOKUP($C43,'BASE FEDERAÇÃO'!$B:$M,8,FALSE),"")</f>
        <v/>
      </c>
      <c r="O43" s="150" t="str">
        <f>IF($C43="","",VLOOKUP($C43,'BASE FEDERAÇÃO'!$B:$M,9,0))</f>
        <v/>
      </c>
      <c r="P43" s="48" t="str">
        <f>IF($C43&gt;0,VLOOKUP($C43,INCRIÇÕES!$A:$K,11,0),"")</f>
        <v/>
      </c>
      <c r="Q43" s="150"/>
      <c r="R43" s="31" t="str">
        <f>IF(ISERROR(VLOOKUP(C43,INCRIÇÕES!A:A,1,0)),"NÃO TEM INSCRIÇÃO","OK")</f>
        <v>NÃO TEM INSCRIÇÃO</v>
      </c>
      <c r="S43" s="37" t="str">
        <f t="shared" si="9"/>
        <v/>
      </c>
      <c r="T43" s="96" t="str">
        <f t="shared" si="0"/>
        <v>OK</v>
      </c>
      <c r="U43" s="31" t="str">
        <f t="shared" si="10"/>
        <v/>
      </c>
      <c r="AA43" s="145"/>
      <c r="AC43" s="209"/>
      <c r="AD43" s="130" t="str">
        <f t="shared" si="28"/>
        <v>SEM GRUPO</v>
      </c>
      <c r="AE43" s="31" t="e">
        <f>VLOOKUP(AC43,INCRIÇÕES!A:F,6,0)</f>
        <v>#N/A</v>
      </c>
      <c r="AF43" s="145"/>
    </row>
    <row r="44" spans="1:32" ht="17.399999999999999">
      <c r="A44" s="44">
        <f t="shared" si="3"/>
        <v>33</v>
      </c>
      <c r="C44" s="155" t="s">
        <v>426</v>
      </c>
      <c r="D44" s="156" t="s">
        <v>257</v>
      </c>
      <c r="E44" s="156" t="s">
        <v>1</v>
      </c>
      <c r="F44" s="156" t="s">
        <v>257</v>
      </c>
      <c r="G44" s="157" t="str">
        <f>IF(C44&gt;0,VLOOKUP(C44,'BASE FEDERAÇÃO'!$B:$M,2,FALSE),"")</f>
        <v>NISHIOKA</v>
      </c>
      <c r="H44" s="157" t="str">
        <f>IF(C44&gt;0,VLOOKUP(C44,'BASE FEDERAÇÃO'!$B:$M,3,FALSE),"")</f>
        <v>LAYUDO</v>
      </c>
      <c r="I44" s="158" t="str">
        <f>IF($C44&gt;0,VLOOKUP($C44,'BASE FEDERAÇÃO'!$B:$M,4,FALSE),"")</f>
        <v>M</v>
      </c>
      <c r="J44" s="158" t="str">
        <f>IF($C44&gt;0,VLOOKUP($C44,'BASE FEDERAÇÃO'!$B:$M,5,FALSE),"")</f>
        <v>08. SMA</v>
      </c>
      <c r="K44" s="158" t="str">
        <f>IFERROR(VLOOKUP(J44,Base!$G:$H,2,0),"")</f>
        <v>SÃO M. ARCANJO</v>
      </c>
      <c r="L44" s="159">
        <f>IF($C44&gt;0,VLOOKUP($C44,'BASE FEDERAÇÃO'!$B:$M,6,FALSE),"")</f>
        <v>25717</v>
      </c>
      <c r="M44" s="158">
        <f>IF($C44&gt;0,VLOOKUP($C44,'BASE FEDERAÇÃO'!$B:$M,7,FALSE),"")</f>
        <v>3</v>
      </c>
      <c r="N44" s="158" t="str">
        <f>IF($C44&gt;0,VLOOKUP($C44,'BASE FEDERAÇÃO'!$B:$M,8,FALSE),"")</f>
        <v>EX</v>
      </c>
      <c r="O44" s="160" t="str">
        <f>IF($C44="","",VLOOKUP($C44,'BASE FEDERAÇÃO'!$B:$M,9,0))</f>
        <v>NSR</v>
      </c>
      <c r="P44" s="45" t="str">
        <f>IF($C44&gt;0,VLOOKUP($C44,INCRIÇÕES!$A:$K,11,0),"")</f>
        <v>X</v>
      </c>
      <c r="Q44" s="84"/>
      <c r="R44" s="31" t="str">
        <f>IF(ISERROR(VLOOKUP(C44,INCRIÇÕES!A:A,1,0)),"NÃO TEM INSCRIÇÃO","OK")</f>
        <v>OK</v>
      </c>
      <c r="S44" s="37">
        <f t="shared" si="9"/>
        <v>33</v>
      </c>
      <c r="T44" s="96" t="str">
        <f t="shared" si="0"/>
        <v>OK</v>
      </c>
      <c r="U44" s="31" t="str">
        <f t="shared" si="10"/>
        <v>0933</v>
      </c>
      <c r="AC44" s="209"/>
      <c r="AD44" s="130" t="str">
        <f t="shared" si="28"/>
        <v>SEM GRUPO</v>
      </c>
      <c r="AE44" s="31" t="e">
        <f>VLOOKUP(AC44,INCRIÇÕES!A:F,6,0)</f>
        <v>#N/A</v>
      </c>
    </row>
    <row r="45" spans="1:32" ht="17.399999999999999">
      <c r="A45" s="44">
        <f t="shared" si="3"/>
        <v>34</v>
      </c>
      <c r="C45" s="161" t="s">
        <v>264</v>
      </c>
      <c r="D45" s="162" t="str">
        <f t="shared" ref="D45:F45" si="30">D44</f>
        <v>09</v>
      </c>
      <c r="E45" s="162" t="str">
        <f>E44</f>
        <v>01</v>
      </c>
      <c r="F45" s="162" t="str">
        <f t="shared" si="30"/>
        <v>09</v>
      </c>
      <c r="G45" s="163" t="str">
        <f>IF(C45&gt;0,VLOOKUP(C45,'BASE FEDERAÇÃO'!$B:$M,2,FALSE),"")</f>
        <v>KANAI</v>
      </c>
      <c r="H45" s="163" t="str">
        <f>IF(C45&gt;0,VLOOKUP(C45,'BASE FEDERAÇÃO'!$B:$M,3,FALSE),"")</f>
        <v>MICHIO</v>
      </c>
      <c r="I45" s="164" t="str">
        <f>IF($C45&gt;0,VLOOKUP($C45,'BASE FEDERAÇÃO'!$B:$M,4,FALSE),"")</f>
        <v>M</v>
      </c>
      <c r="J45" s="164" t="str">
        <f>IF($C45&gt;0,VLOOKUP($C45,'BASE FEDERAÇÃO'!$B:$M,5,FALSE),"")</f>
        <v>01. PIE</v>
      </c>
      <c r="K45" s="164" t="str">
        <f>IFERROR(VLOOKUP(J45,Base!$G:$H,2,0),"")</f>
        <v>PIEDADE</v>
      </c>
      <c r="L45" s="165">
        <f>IF($C45&gt;0,VLOOKUP($C45,'BASE FEDERAÇÃO'!$B:$M,6,FALSE),"")</f>
        <v>19641</v>
      </c>
      <c r="M45" s="164">
        <f>IF($C45&gt;0,VLOOKUP($C45,'BASE FEDERAÇÃO'!$B:$M,7,FALSE),"")</f>
        <v>1</v>
      </c>
      <c r="N45" s="164" t="str">
        <f>IF($C45&gt;0,VLOOKUP($C45,'BASE FEDERAÇÃO'!$B:$M,8,FALSE),"")</f>
        <v>EX</v>
      </c>
      <c r="O45" s="166" t="str">
        <f>IF($C45="","",VLOOKUP($C45,'BASE FEDERAÇÃO'!$B:$M,9,0))</f>
        <v>NSR</v>
      </c>
      <c r="P45" s="46" t="str">
        <f>IF($C45&gt;0,VLOOKUP($C45,INCRIÇÕES!$A:$K,11,0),"")</f>
        <v>X</v>
      </c>
      <c r="Q45" s="84"/>
      <c r="R45" s="31" t="str">
        <f>IF(ISERROR(VLOOKUP(C45,INCRIÇÕES!A:A,1,0)),"NÃO TEM INSCRIÇÃO","OK")</f>
        <v>OK</v>
      </c>
      <c r="S45" s="37">
        <f t="shared" si="9"/>
        <v>34</v>
      </c>
      <c r="T45" s="96" t="str">
        <f t="shared" si="0"/>
        <v>OK</v>
      </c>
      <c r="U45" s="31" t="str">
        <f t="shared" si="10"/>
        <v>0934</v>
      </c>
      <c r="AC45" s="209"/>
      <c r="AD45" s="130" t="str">
        <f t="shared" si="28"/>
        <v>SEM GRUPO</v>
      </c>
      <c r="AE45" s="31" t="e">
        <f>VLOOKUP(AC45,INCRIÇÕES!A:F,6,0)</f>
        <v>#N/A</v>
      </c>
      <c r="AF45" s="47"/>
    </row>
    <row r="46" spans="1:32" ht="17.399999999999999">
      <c r="A46" s="44">
        <f t="shared" si="3"/>
        <v>35</v>
      </c>
      <c r="C46" s="161" t="s">
        <v>220</v>
      </c>
      <c r="D46" s="162" t="str">
        <f t="shared" ref="D46:F46" si="31">D45</f>
        <v>09</v>
      </c>
      <c r="E46" s="162" t="str">
        <f>E45</f>
        <v>01</v>
      </c>
      <c r="F46" s="162" t="str">
        <f t="shared" si="31"/>
        <v>09</v>
      </c>
      <c r="G46" s="163" t="str">
        <f>IF(C46&gt;0,VLOOKUP(C46,'BASE FEDERAÇÃO'!$B:$M,2,FALSE),"")</f>
        <v>OGATA</v>
      </c>
      <c r="H46" s="163" t="str">
        <f>IF(C46&gt;0,VLOOKUP(C46,'BASE FEDERAÇÃO'!$B:$M,3,FALSE),"")</f>
        <v>NELSON</v>
      </c>
      <c r="I46" s="164" t="str">
        <f>IF($C46&gt;0,VLOOKUP($C46,'BASE FEDERAÇÃO'!$B:$M,4,FALSE),"")</f>
        <v>M</v>
      </c>
      <c r="J46" s="164" t="str">
        <f>IF($C46&gt;0,VLOOKUP($C46,'BASE FEDERAÇÃO'!$B:$M,5,FALSE),"")</f>
        <v>07. GSP</v>
      </c>
      <c r="K46" s="164" t="str">
        <f>IFERROR(VLOOKUP(J46,Base!$G:$H,2,0),"")</f>
        <v>GRANDE SÃO PAULO</v>
      </c>
      <c r="L46" s="165">
        <f>IF($C46&gt;0,VLOOKUP($C46,'BASE FEDERAÇÃO'!$B:$M,6,FALSE),"")</f>
        <v>19753</v>
      </c>
      <c r="M46" s="164">
        <f>IF($C46&gt;0,VLOOKUP($C46,'BASE FEDERAÇÃO'!$B:$M,7,FALSE),"")</f>
        <v>3</v>
      </c>
      <c r="N46" s="164" t="str">
        <f>IF($C46&gt;0,VLOOKUP($C46,'BASE FEDERAÇÃO'!$B:$M,8,FALSE),"")</f>
        <v>EX</v>
      </c>
      <c r="O46" s="166" t="str">
        <f>IF($C46="","",VLOOKUP($C46,'BASE FEDERAÇÃO'!$B:$M,9,0))</f>
        <v>NSR</v>
      </c>
      <c r="P46" s="46" t="str">
        <f>IF($C46&gt;0,VLOOKUP($C46,INCRIÇÕES!$A:$K,11,0),"")</f>
        <v>X</v>
      </c>
      <c r="Q46" s="84"/>
      <c r="R46" s="31" t="str">
        <f>IF(ISERROR(VLOOKUP(C46,INCRIÇÕES!A:A,1,0)),"NÃO TEM INSCRIÇÃO","OK")</f>
        <v>OK</v>
      </c>
      <c r="S46" s="37">
        <f t="shared" si="9"/>
        <v>35</v>
      </c>
      <c r="T46" s="96" t="str">
        <f t="shared" si="0"/>
        <v>OK</v>
      </c>
      <c r="U46" s="31" t="str">
        <f t="shared" si="10"/>
        <v>0935</v>
      </c>
      <c r="AC46" s="209"/>
      <c r="AD46" s="130" t="str">
        <f t="shared" si="28"/>
        <v>SEM GRUPO</v>
      </c>
      <c r="AE46" s="31" t="e">
        <f>VLOOKUP(AC46,INCRIÇÕES!A:F,6,0)</f>
        <v>#N/A</v>
      </c>
    </row>
    <row r="47" spans="1:32" ht="17.399999999999999">
      <c r="A47" s="44">
        <f t="shared" si="3"/>
        <v>36</v>
      </c>
      <c r="C47" s="167" t="s">
        <v>312</v>
      </c>
      <c r="D47" s="168" t="str">
        <f t="shared" ref="D47:F47" si="32">D46</f>
        <v>09</v>
      </c>
      <c r="E47" s="168" t="str">
        <f>E46</f>
        <v>01</v>
      </c>
      <c r="F47" s="168" t="str">
        <f t="shared" si="32"/>
        <v>09</v>
      </c>
      <c r="G47" s="169" t="str">
        <f>IF(C47&gt;0,VLOOKUP(C47,'BASE FEDERAÇÃO'!$B:$M,2,FALSE),"")</f>
        <v>WAKABAYASHI</v>
      </c>
      <c r="H47" s="169" t="str">
        <f>IF(C47&gt;0,VLOOKUP(C47,'BASE FEDERAÇÃO'!$B:$M,3,FALSE),"")</f>
        <v>KOITI</v>
      </c>
      <c r="I47" s="170" t="str">
        <f>IF($C47&gt;0,VLOOKUP($C47,'BASE FEDERAÇÃO'!$B:$M,4,FALSE),"")</f>
        <v>M</v>
      </c>
      <c r="J47" s="170" t="str">
        <f>IF($C47&gt;0,VLOOKUP($C47,'BASE FEDERAÇÃO'!$B:$M,5,FALSE),"")</f>
        <v>11. NCC</v>
      </c>
      <c r="K47" s="170" t="str">
        <f>IFERROR(VLOOKUP(J47,Base!$G:$H,2,0),"")</f>
        <v>NIPPON COUNTRY</v>
      </c>
      <c r="L47" s="171">
        <f>IF($C47&gt;0,VLOOKUP($C47,'BASE FEDERAÇÃO'!$B:$M,6,FALSE),"")</f>
        <v>15516</v>
      </c>
      <c r="M47" s="170">
        <f>IF($C47&gt;0,VLOOKUP($C47,'BASE FEDERAÇÃO'!$B:$M,7,FALSE),"")</f>
        <v>5</v>
      </c>
      <c r="N47" s="170" t="str">
        <f>IF($C47&gt;0,VLOOKUP($C47,'BASE FEDERAÇÃO'!$B:$M,8,FALSE),"")</f>
        <v>A</v>
      </c>
      <c r="O47" s="172" t="str">
        <f>IF($C47="","",VLOOKUP($C47,'BASE FEDERAÇÃO'!$B:$M,9,0))</f>
        <v>SR</v>
      </c>
      <c r="P47" s="46" t="str">
        <f>IF($C47&gt;0,VLOOKUP($C47,INCRIÇÕES!$A:$K,11,0),"")</f>
        <v>X</v>
      </c>
      <c r="Q47" s="84"/>
      <c r="R47" s="31" t="str">
        <f>IF(ISERROR(VLOOKUP(C47,INCRIÇÕES!A:A,1,0)),"NÃO TEM INSCRIÇÃO","OK")</f>
        <v>OK</v>
      </c>
      <c r="S47" s="37">
        <f t="shared" si="9"/>
        <v>36</v>
      </c>
      <c r="T47" s="96" t="str">
        <f t="shared" si="0"/>
        <v>OK</v>
      </c>
      <c r="U47" s="31" t="str">
        <f t="shared" si="10"/>
        <v>0936</v>
      </c>
      <c r="AC47" s="209"/>
      <c r="AD47" s="130" t="str">
        <f t="shared" si="28"/>
        <v>SEM GRUPO</v>
      </c>
      <c r="AE47" s="31" t="e">
        <f>VLOOKUP(AC47,INCRIÇÕES!A:F,6,0)</f>
        <v>#N/A</v>
      </c>
    </row>
    <row r="48" spans="1:32" s="151" customFormat="1" ht="8.1" customHeight="1">
      <c r="A48" s="144" t="str">
        <f t="shared" si="3"/>
        <v/>
      </c>
      <c r="B48" s="145"/>
      <c r="C48" s="152"/>
      <c r="D48" s="152"/>
      <c r="E48" s="152"/>
      <c r="F48" s="152"/>
      <c r="G48" s="153" t="str">
        <f>IF(C48&gt;0,VLOOKUP(C48,'BASE FEDERAÇÃO'!$B:$M,2,FALSE),"")</f>
        <v/>
      </c>
      <c r="H48" s="153" t="str">
        <f>IF(C48&gt;0,VLOOKUP(C48,'BASE FEDERAÇÃO'!$B:$M,3,FALSE),"")</f>
        <v/>
      </c>
      <c r="I48" s="150" t="str">
        <f>IF($C48&gt;0,VLOOKUP($C48,'BASE FEDERAÇÃO'!$B:$M,4,FALSE),"")</f>
        <v/>
      </c>
      <c r="J48" s="150" t="str">
        <f>IF($C48&gt;0,VLOOKUP($C48,'BASE FEDERAÇÃO'!$B:$M,5,FALSE),"")</f>
        <v/>
      </c>
      <c r="K48" s="150" t="str">
        <f>IFERROR(VLOOKUP(J48,Base!$G:$H,2,0),"")</f>
        <v/>
      </c>
      <c r="L48" s="154" t="str">
        <f>IF($C48&gt;0,VLOOKUP($C48,'BASE FEDERAÇÃO'!$B:$M,6,FALSE),"")</f>
        <v/>
      </c>
      <c r="M48" s="150" t="str">
        <f>IF($C48&gt;0,VLOOKUP($C48,'BASE FEDERAÇÃO'!$B:$M,7,FALSE),"")</f>
        <v/>
      </c>
      <c r="N48" s="150" t="str">
        <f>IF($C48&gt;0,VLOOKUP($C48,'BASE FEDERAÇÃO'!$B:$M,8,FALSE),"")</f>
        <v/>
      </c>
      <c r="O48" s="150" t="str">
        <f>IF($C48="","",VLOOKUP($C48,'BASE FEDERAÇÃO'!$B:$M,9,0))</f>
        <v/>
      </c>
      <c r="P48" s="48" t="str">
        <f>IF($C48&gt;0,VLOOKUP($C48,INCRIÇÕES!$A:$K,11,0),"")</f>
        <v/>
      </c>
      <c r="Q48" s="150"/>
      <c r="R48" s="31" t="str">
        <f>IF(ISERROR(VLOOKUP(C48,INCRIÇÕES!A:A,1,0)),"NÃO TEM INSCRIÇÃO","OK")</f>
        <v>NÃO TEM INSCRIÇÃO</v>
      </c>
      <c r="S48" s="37" t="str">
        <f t="shared" si="9"/>
        <v/>
      </c>
      <c r="T48" s="96" t="str">
        <f t="shared" si="0"/>
        <v>OK</v>
      </c>
      <c r="U48" s="31" t="str">
        <f t="shared" si="10"/>
        <v/>
      </c>
      <c r="AA48" s="145"/>
      <c r="AC48" s="209"/>
      <c r="AD48" s="130" t="str">
        <f t="shared" si="28"/>
        <v>SEM GRUPO</v>
      </c>
      <c r="AE48" s="31" t="e">
        <f>VLOOKUP(AC48,INCRIÇÕES!A:F,6,0)</f>
        <v>#N/A</v>
      </c>
    </row>
    <row r="49" spans="1:32" ht="17.399999999999999">
      <c r="A49" s="44">
        <f t="shared" si="3"/>
        <v>37</v>
      </c>
      <c r="C49" s="155" t="s">
        <v>770</v>
      </c>
      <c r="D49" s="156" t="s">
        <v>267</v>
      </c>
      <c r="E49" s="156" t="s">
        <v>1</v>
      </c>
      <c r="F49" s="156" t="s">
        <v>267</v>
      </c>
      <c r="G49" s="157" t="str">
        <f>IF(C49&gt;0,VLOOKUP(C49,'BASE FEDERAÇÃO'!$B:$M,2,FALSE),"")</f>
        <v>CASSIMIRO</v>
      </c>
      <c r="H49" s="157" t="str">
        <f>IF(C49&gt;0,VLOOKUP(C49,'BASE FEDERAÇÃO'!$B:$M,3,FALSE),"")</f>
        <v>LUIZ CARLOS</v>
      </c>
      <c r="I49" s="158" t="str">
        <f>IF($C49&gt;0,VLOOKUP($C49,'BASE FEDERAÇÃO'!$B:$M,4,FALSE),"")</f>
        <v>M</v>
      </c>
      <c r="J49" s="158" t="str">
        <f>IF($C49&gt;0,VLOOKUP($C49,'BASE FEDERAÇÃO'!$B:$M,5,FALSE),"")</f>
        <v>16. SUM</v>
      </c>
      <c r="K49" s="158" t="str">
        <f>IFERROR(VLOOKUP(J49,Base!$G:$H,2,0),"")</f>
        <v>SUMARÉ</v>
      </c>
      <c r="L49" s="159">
        <f>IF($C49&gt;0,VLOOKUP($C49,'BASE FEDERAÇÃO'!$B:$M,6,FALSE),"")</f>
        <v>21936</v>
      </c>
      <c r="M49" s="158">
        <f>IF($C49&gt;0,VLOOKUP($C49,'BASE FEDERAÇÃO'!$B:$M,7,FALSE),"")</f>
        <v>7</v>
      </c>
      <c r="N49" s="158" t="str">
        <f>IF($C49&gt;0,VLOOKUP($C49,'BASE FEDERAÇÃO'!$B:$M,8,FALSE),"")</f>
        <v>B</v>
      </c>
      <c r="O49" s="160" t="str">
        <f>IF($C49="","",VLOOKUP($C49,'BASE FEDERAÇÃO'!$B:$M,9,0))</f>
        <v>NSR</v>
      </c>
      <c r="P49" s="45" t="str">
        <f>IF($C49&gt;0,VLOOKUP($C49,INCRIÇÕES!$A:$K,11,0),"")</f>
        <v>X</v>
      </c>
      <c r="Q49" s="84"/>
      <c r="R49" s="31" t="str">
        <f>IF(ISERROR(VLOOKUP(C49,INCRIÇÕES!A:A,1,0)),"NÃO TEM INSCRIÇÃO","OK")</f>
        <v>OK</v>
      </c>
      <c r="S49" s="37">
        <f t="shared" si="9"/>
        <v>37</v>
      </c>
      <c r="T49" s="96" t="str">
        <f t="shared" si="0"/>
        <v>OK</v>
      </c>
      <c r="U49" s="31" t="str">
        <f t="shared" si="10"/>
        <v>1037</v>
      </c>
      <c r="AC49" s="209"/>
      <c r="AD49" s="130" t="str">
        <f t="shared" si="28"/>
        <v>SEM GRUPO</v>
      </c>
      <c r="AE49" s="31" t="e">
        <f>VLOOKUP(AC49,INCRIÇÕES!A:F,6,0)</f>
        <v>#N/A</v>
      </c>
    </row>
    <row r="50" spans="1:32" ht="17.399999999999999">
      <c r="A50" s="44">
        <f t="shared" si="3"/>
        <v>38</v>
      </c>
      <c r="C50" s="161" t="s">
        <v>64</v>
      </c>
      <c r="D50" s="162" t="str">
        <f t="shared" ref="D50:F50" si="33">D49</f>
        <v>10</v>
      </c>
      <c r="E50" s="162" t="str">
        <f>E49</f>
        <v>01</v>
      </c>
      <c r="F50" s="162" t="str">
        <f t="shared" si="33"/>
        <v>10</v>
      </c>
      <c r="G50" s="163" t="str">
        <f>IF(C50&gt;0,VLOOKUP(C50,'BASE FEDERAÇÃO'!$B:$M,2,FALSE),"")</f>
        <v>SHIMOYAMA</v>
      </c>
      <c r="H50" s="163" t="str">
        <f>IF(C50&gt;0,VLOOKUP(C50,'BASE FEDERAÇÃO'!$B:$M,3,FALSE),"")</f>
        <v>KAZUKO</v>
      </c>
      <c r="I50" s="164" t="str">
        <f>IF($C50&gt;0,VLOOKUP($C50,'BASE FEDERAÇÃO'!$B:$M,4,FALSE),"")</f>
        <v>F</v>
      </c>
      <c r="J50" s="164" t="str">
        <f>IF($C50&gt;0,VLOOKUP($C50,'BASE FEDERAÇÃO'!$B:$M,5,FALSE),"")</f>
        <v>03. IBI</v>
      </c>
      <c r="K50" s="164" t="str">
        <f>IFERROR(VLOOKUP(J50,Base!$G:$H,2,0),"")</f>
        <v>IBIÚNA</v>
      </c>
      <c r="L50" s="165">
        <f>IF($C50&gt;0,VLOOKUP($C50,'BASE FEDERAÇÃO'!$B:$M,6,FALSE),"")</f>
        <v>14507</v>
      </c>
      <c r="M50" s="164">
        <f>IF($C50&gt;0,VLOOKUP($C50,'BASE FEDERAÇÃO'!$B:$M,7,FALSE),"")</f>
        <v>8</v>
      </c>
      <c r="N50" s="164" t="str">
        <f>IF($C50&gt;0,VLOOKUP($C50,'BASE FEDERAÇÃO'!$B:$M,8,FALSE),"")</f>
        <v>B</v>
      </c>
      <c r="O50" s="166" t="str">
        <f>IF($C50="","",VLOOKUP($C50,'BASE FEDERAÇÃO'!$B:$M,9,0))</f>
        <v>MR</v>
      </c>
      <c r="P50" s="46" t="str">
        <f>IF($C50&gt;0,VLOOKUP($C50,INCRIÇÕES!$A:$K,11,0),"")</f>
        <v>X</v>
      </c>
      <c r="Q50" s="84"/>
      <c r="R50" s="31" t="str">
        <f>IF(ISERROR(VLOOKUP(C50,INCRIÇÕES!A:A,1,0)),"NÃO TEM INSCRIÇÃO","OK")</f>
        <v>OK</v>
      </c>
      <c r="S50" s="37">
        <f t="shared" si="9"/>
        <v>38</v>
      </c>
      <c r="T50" s="96" t="str">
        <f t="shared" si="0"/>
        <v>OK</v>
      </c>
      <c r="U50" s="31" t="str">
        <f t="shared" si="10"/>
        <v>1038</v>
      </c>
      <c r="AC50" s="209"/>
      <c r="AD50" s="130" t="str">
        <f t="shared" si="28"/>
        <v>SEM GRUPO</v>
      </c>
      <c r="AE50" s="31" t="e">
        <f>VLOOKUP(AC50,INCRIÇÕES!A:F,6,0)</f>
        <v>#N/A</v>
      </c>
    </row>
    <row r="51" spans="1:32" ht="17.399999999999999">
      <c r="A51" s="44">
        <f t="shared" si="3"/>
        <v>39</v>
      </c>
      <c r="C51" s="161" t="s">
        <v>976</v>
      </c>
      <c r="D51" s="162" t="str">
        <f t="shared" ref="D51:F51" si="34">D50</f>
        <v>10</v>
      </c>
      <c r="E51" s="162" t="str">
        <f>E50</f>
        <v>01</v>
      </c>
      <c r="F51" s="162" t="str">
        <f t="shared" si="34"/>
        <v>10</v>
      </c>
      <c r="G51" s="163" t="str">
        <f>IF(C51&gt;0,VLOOKUP(C51,'BASE FEDERAÇÃO'!$B:$M,2,FALSE),"")</f>
        <v>M. SILVA YADOYA</v>
      </c>
      <c r="H51" s="163" t="str">
        <f>IF(C51&gt;0,VLOOKUP(C51,'BASE FEDERAÇÃO'!$B:$M,3,FALSE),"")</f>
        <v>ROSILEIDE</v>
      </c>
      <c r="I51" s="164" t="str">
        <f>IF($C51&gt;0,VLOOKUP($C51,'BASE FEDERAÇÃO'!$B:$M,4,FALSE),"")</f>
        <v>F</v>
      </c>
      <c r="J51" s="164" t="str">
        <f>IF($C51&gt;0,VLOOKUP($C51,'BASE FEDERAÇÃO'!$B:$M,5,FALSE),"")</f>
        <v>07. GSP</v>
      </c>
      <c r="K51" s="164" t="str">
        <f>IFERROR(VLOOKUP(J51,Base!$G:$H,2,0),"")</f>
        <v>GRANDE SÃO PAULO</v>
      </c>
      <c r="L51" s="165">
        <f>IF($C51&gt;0,VLOOKUP($C51,'BASE FEDERAÇÃO'!$B:$M,6,FALSE),"")</f>
        <v>26071</v>
      </c>
      <c r="M51" s="164">
        <f>IF($C51&gt;0,VLOOKUP($C51,'BASE FEDERAÇÃO'!$B:$M,7,FALSE),"")</f>
        <v>12</v>
      </c>
      <c r="N51" s="164" t="str">
        <f>IF($C51&gt;0,VLOOKUP($C51,'BASE FEDERAÇÃO'!$B:$M,8,FALSE),"")</f>
        <v>C</v>
      </c>
      <c r="O51" s="166" t="str">
        <f>IF($C51="","",VLOOKUP($C51,'BASE FEDERAÇÃO'!$B:$M,9,0))</f>
        <v>NSR</v>
      </c>
      <c r="P51" s="46" t="str">
        <f>IF($C51&gt;0,VLOOKUP($C51,INCRIÇÕES!$A:$K,11,0),"")</f>
        <v/>
      </c>
      <c r="Q51" s="84"/>
      <c r="R51" s="31" t="str">
        <f>IF(ISERROR(VLOOKUP(C51,INCRIÇÕES!A:A,1,0)),"NÃO TEM INSCRIÇÃO","OK")</f>
        <v>OK</v>
      </c>
      <c r="S51" s="37">
        <f t="shared" si="9"/>
        <v>39</v>
      </c>
      <c r="T51" s="96" t="str">
        <f t="shared" si="0"/>
        <v>OK</v>
      </c>
      <c r="U51" s="31" t="str">
        <f t="shared" si="10"/>
        <v>1039</v>
      </c>
      <c r="AC51" s="209"/>
      <c r="AD51" s="130" t="str">
        <f t="shared" si="28"/>
        <v>SEM GRUPO</v>
      </c>
      <c r="AE51" s="31" t="e">
        <f>VLOOKUP(AC51,INCRIÇÕES!A:F,6,0)</f>
        <v>#N/A</v>
      </c>
    </row>
    <row r="52" spans="1:32" ht="17.399999999999999">
      <c r="A52" s="44">
        <f t="shared" si="3"/>
        <v>40</v>
      </c>
      <c r="C52" s="167" t="s">
        <v>890</v>
      </c>
      <c r="D52" s="168" t="str">
        <f t="shared" ref="D52:F52" si="35">D51</f>
        <v>10</v>
      </c>
      <c r="E52" s="168" t="str">
        <f>E51</f>
        <v>01</v>
      </c>
      <c r="F52" s="168" t="str">
        <f t="shared" si="35"/>
        <v>10</v>
      </c>
      <c r="G52" s="169" t="str">
        <f>IF(C52&gt;0,VLOOKUP(C52,'BASE FEDERAÇÃO'!$B:$M,2,FALSE),"")</f>
        <v>CUKAUSKAS</v>
      </c>
      <c r="H52" s="169" t="str">
        <f>IF(C52&gt;0,VLOOKUP(C52,'BASE FEDERAÇÃO'!$B:$M,3,FALSE),"")</f>
        <v>LUCIA</v>
      </c>
      <c r="I52" s="170" t="str">
        <f>IF($C52&gt;0,VLOOKUP($C52,'BASE FEDERAÇÃO'!$B:$M,4,FALSE),"")</f>
        <v>F</v>
      </c>
      <c r="J52" s="170" t="str">
        <f>IF($C52&gt;0,VLOOKUP($C52,'BASE FEDERAÇÃO'!$B:$M,5,FALSE),"")</f>
        <v>18. SOR</v>
      </c>
      <c r="K52" s="170" t="str">
        <f>IFERROR(VLOOKUP(J52,Base!$G:$H,2,0),"")</f>
        <v>SOROCABA</v>
      </c>
      <c r="L52" s="171">
        <f>IF($C52&gt;0,VLOOKUP($C52,'BASE FEDERAÇÃO'!$B:$M,6,FALSE),"")</f>
        <v>20800</v>
      </c>
      <c r="M52" s="170">
        <f>IF($C52&gt;0,VLOOKUP($C52,'BASE FEDERAÇÃO'!$B:$M,7,FALSE),"")</f>
        <v>12</v>
      </c>
      <c r="N52" s="170" t="str">
        <f>IF($C52&gt;0,VLOOKUP($C52,'BASE FEDERAÇÃO'!$B:$M,8,FALSE),"")</f>
        <v>C</v>
      </c>
      <c r="O52" s="172" t="str">
        <f>IF($C52="","",VLOOKUP($C52,'BASE FEDERAÇÃO'!$B:$M,9,0))</f>
        <v>NSR</v>
      </c>
      <c r="P52" s="46" t="str">
        <f>IF($C52&gt;0,VLOOKUP($C52,INCRIÇÕES!$A:$K,11,0),"")</f>
        <v/>
      </c>
      <c r="Q52" s="84"/>
      <c r="R52" s="31" t="str">
        <f>IF(ISERROR(VLOOKUP(C52,INCRIÇÕES!A:A,1,0)),"NÃO TEM INSCRIÇÃO","OK")</f>
        <v>OK</v>
      </c>
      <c r="S52" s="37">
        <f t="shared" si="9"/>
        <v>40</v>
      </c>
      <c r="T52" s="96" t="str">
        <f t="shared" si="0"/>
        <v>OK</v>
      </c>
      <c r="U52" s="31" t="str">
        <f t="shared" si="10"/>
        <v>1040</v>
      </c>
      <c r="AC52" s="209"/>
      <c r="AD52" s="130" t="str">
        <f t="shared" si="28"/>
        <v>SEM GRUPO</v>
      </c>
      <c r="AE52" s="31" t="e">
        <f>VLOOKUP(AC52,INCRIÇÕES!A:F,6,0)</f>
        <v>#N/A</v>
      </c>
    </row>
    <row r="53" spans="1:32" s="151" customFormat="1" ht="8.1" customHeight="1">
      <c r="A53" s="144" t="str">
        <f t="shared" si="3"/>
        <v/>
      </c>
      <c r="B53" s="145"/>
      <c r="C53" s="146"/>
      <c r="D53" s="146"/>
      <c r="E53" s="146"/>
      <c r="F53" s="146"/>
      <c r="G53" s="147" t="str">
        <f>IF(C53&gt;0,VLOOKUP(C53,'BASE FEDERAÇÃO'!$B:$M,2,FALSE),"")</f>
        <v/>
      </c>
      <c r="H53" s="147" t="str">
        <f>IF(C53&gt;0,VLOOKUP(C53,'BASE FEDERAÇÃO'!$B:$M,3,FALSE),"")</f>
        <v/>
      </c>
      <c r="I53" s="148" t="str">
        <f>IF($C53&gt;0,VLOOKUP($C53,'BASE FEDERAÇÃO'!$B:$M,4,FALSE),"")</f>
        <v/>
      </c>
      <c r="J53" s="148" t="str">
        <f>IF($C53&gt;0,VLOOKUP($C53,'BASE FEDERAÇÃO'!$B:$M,5,FALSE),"")</f>
        <v/>
      </c>
      <c r="K53" s="148" t="str">
        <f>IFERROR(VLOOKUP(J53,Base!$G:$H,2,0),"")</f>
        <v/>
      </c>
      <c r="L53" s="149" t="str">
        <f>IF($C53&gt;0,VLOOKUP($C53,'BASE FEDERAÇÃO'!$B:$M,6,FALSE),"")</f>
        <v/>
      </c>
      <c r="M53" s="148" t="str">
        <f>IF($C53&gt;0,VLOOKUP($C53,'BASE FEDERAÇÃO'!$B:$M,7,FALSE),"")</f>
        <v/>
      </c>
      <c r="N53" s="148" t="str">
        <f>IF($C53&gt;0,VLOOKUP($C53,'BASE FEDERAÇÃO'!$B:$M,8,FALSE),"")</f>
        <v/>
      </c>
      <c r="O53" s="148" t="str">
        <f>IF($C53="","",VLOOKUP($C53,'BASE FEDERAÇÃO'!$B:$M,9,0))</f>
        <v/>
      </c>
      <c r="P53" s="48" t="str">
        <f>IF($C53&gt;0,VLOOKUP($C53,INCRIÇÕES!$A:$K,11,0),"")</f>
        <v/>
      </c>
      <c r="Q53" s="150"/>
      <c r="R53" s="31" t="str">
        <f>IF(ISERROR(VLOOKUP(C53,INCRIÇÕES!A:A,1,0)),"NÃO TEM INSCRIÇÃO","OK")</f>
        <v>NÃO TEM INSCRIÇÃO</v>
      </c>
      <c r="S53" s="37" t="str">
        <f t="shared" si="9"/>
        <v/>
      </c>
      <c r="T53" s="96" t="str">
        <f t="shared" si="0"/>
        <v>OK</v>
      </c>
      <c r="U53" s="31" t="str">
        <f t="shared" si="10"/>
        <v/>
      </c>
      <c r="AA53" s="145"/>
      <c r="AC53" s="209"/>
      <c r="AD53" s="130" t="str">
        <f t="shared" si="28"/>
        <v>SEM GRUPO</v>
      </c>
      <c r="AE53" s="31" t="e">
        <f>VLOOKUP(AC53,INCRIÇÕES!A:F,6,0)</f>
        <v>#N/A</v>
      </c>
    </row>
    <row r="54" spans="1:32" ht="17.399999999999999">
      <c r="A54" s="44">
        <f t="shared" si="3"/>
        <v>41</v>
      </c>
      <c r="C54" s="161" t="s">
        <v>16</v>
      </c>
      <c r="D54" s="173" t="s">
        <v>283</v>
      </c>
      <c r="E54" s="173" t="s">
        <v>1</v>
      </c>
      <c r="F54" s="173" t="s">
        <v>283</v>
      </c>
      <c r="G54" s="163" t="str">
        <f>IF(C54&gt;0,VLOOKUP(C54,'BASE FEDERAÇÃO'!$B:$M,2,FALSE),"")</f>
        <v>KAWAKAMI</v>
      </c>
      <c r="H54" s="163" t="str">
        <f>IF(C54&gt;0,VLOOKUP(C54,'BASE FEDERAÇÃO'!$B:$M,3,FALSE),"")</f>
        <v>LIKA</v>
      </c>
      <c r="I54" s="164" t="str">
        <f>IF($C54&gt;0,VLOOKUP($C54,'BASE FEDERAÇÃO'!$B:$M,4,FALSE),"")</f>
        <v>F</v>
      </c>
      <c r="J54" s="164" t="str">
        <f>IF($C54&gt;0,VLOOKUP($C54,'BASE FEDERAÇÃO'!$B:$M,5,FALSE),"")</f>
        <v>08. SMA</v>
      </c>
      <c r="K54" s="164" t="str">
        <f>IFERROR(VLOOKUP(J54,Base!$G:$H,2,0),"")</f>
        <v>SÃO M. ARCANJO</v>
      </c>
      <c r="L54" s="165">
        <f>IF($C54&gt;0,VLOOKUP($C54,'BASE FEDERAÇÃO'!$B:$M,6,FALSE),"")</f>
        <v>26516</v>
      </c>
      <c r="M54" s="164">
        <f>IF($C54&gt;0,VLOOKUP($C54,'BASE FEDERAÇÃO'!$B:$M,7,FALSE),"")</f>
        <v>3</v>
      </c>
      <c r="N54" s="164" t="str">
        <f>IF($C54&gt;0,VLOOKUP($C54,'BASE FEDERAÇÃO'!$B:$M,8,FALSE),"")</f>
        <v>EX</v>
      </c>
      <c r="O54" s="166" t="str">
        <f>IF($C54="","",VLOOKUP($C54,'BASE FEDERAÇÃO'!$B:$M,9,0))</f>
        <v>NSR</v>
      </c>
      <c r="P54" s="45" t="str">
        <f>IF($C54&gt;0,VLOOKUP($C54,INCRIÇÕES!$A:$K,11,0),"")</f>
        <v/>
      </c>
      <c r="Q54" s="84"/>
      <c r="R54" s="31" t="str">
        <f>IF(ISERROR(VLOOKUP(C54,INCRIÇÕES!A:A,1,0)),"NÃO TEM INSCRIÇÃO","OK")</f>
        <v>OK</v>
      </c>
      <c r="S54" s="37">
        <f t="shared" si="9"/>
        <v>41</v>
      </c>
      <c r="T54" s="96" t="str">
        <f t="shared" si="0"/>
        <v>OK</v>
      </c>
      <c r="U54" s="31" t="str">
        <f t="shared" si="10"/>
        <v>1141</v>
      </c>
      <c r="AC54" s="209"/>
      <c r="AD54" s="130" t="str">
        <f t="shared" si="28"/>
        <v>SEM GRUPO</v>
      </c>
      <c r="AE54" s="31" t="e">
        <f>VLOOKUP(AC54,INCRIÇÕES!A:F,6,0)</f>
        <v>#N/A</v>
      </c>
    </row>
    <row r="55" spans="1:32" ht="17.399999999999999">
      <c r="A55" s="44">
        <f t="shared" si="3"/>
        <v>42</v>
      </c>
      <c r="C55" s="161" t="s">
        <v>281</v>
      </c>
      <c r="D55" s="162" t="str">
        <f t="shared" ref="D55:F55" si="36">D54</f>
        <v>11</v>
      </c>
      <c r="E55" s="162" t="str">
        <f>E54</f>
        <v>01</v>
      </c>
      <c r="F55" s="162" t="str">
        <f t="shared" si="36"/>
        <v>11</v>
      </c>
      <c r="G55" s="163" t="str">
        <f>IF(C55&gt;0,VLOOKUP(C55,'BASE FEDERAÇÃO'!$B:$M,2,FALSE),"")</f>
        <v>YAMAKAWA</v>
      </c>
      <c r="H55" s="163" t="str">
        <f>IF(C55&gt;0,VLOOKUP(C55,'BASE FEDERAÇÃO'!$B:$M,3,FALSE),"")</f>
        <v>TAKAO</v>
      </c>
      <c r="I55" s="164" t="str">
        <f>IF($C55&gt;0,VLOOKUP($C55,'BASE FEDERAÇÃO'!$B:$M,4,FALSE),"")</f>
        <v>M</v>
      </c>
      <c r="J55" s="164" t="str">
        <f>IF($C55&gt;0,VLOOKUP($C55,'BASE FEDERAÇÃO'!$B:$M,5,FALSE),"")</f>
        <v>11. NCC</v>
      </c>
      <c r="K55" s="164" t="str">
        <f>IFERROR(VLOOKUP(J55,Base!$G:$H,2,0),"")</f>
        <v>NIPPON COUNTRY</v>
      </c>
      <c r="L55" s="165">
        <f>IF($C55&gt;0,VLOOKUP($C55,'BASE FEDERAÇÃO'!$B:$M,6,FALSE),"")</f>
        <v>16818</v>
      </c>
      <c r="M55" s="164">
        <f>IF($C55&gt;0,VLOOKUP($C55,'BASE FEDERAÇÃO'!$B:$M,7,FALSE),"")</f>
        <v>6</v>
      </c>
      <c r="N55" s="164" t="str">
        <f>IF($C55&gt;0,VLOOKUP($C55,'BASE FEDERAÇÃO'!$B:$M,8,FALSE),"")</f>
        <v>A</v>
      </c>
      <c r="O55" s="166" t="str">
        <f>IF($C55="","",VLOOKUP($C55,'BASE FEDERAÇÃO'!$B:$M,9,0))</f>
        <v>SR</v>
      </c>
      <c r="P55" s="46" t="str">
        <f>IF($C55&gt;0,VLOOKUP($C55,INCRIÇÕES!$A:$K,11,0),"")</f>
        <v/>
      </c>
      <c r="Q55" s="84"/>
      <c r="R55" s="31" t="str">
        <f>IF(ISERROR(VLOOKUP(C55,INCRIÇÕES!A:A,1,0)),"NÃO TEM INSCRIÇÃO","OK")</f>
        <v>OK</v>
      </c>
      <c r="S55" s="37">
        <f t="shared" si="9"/>
        <v>42</v>
      </c>
      <c r="T55" s="96" t="str">
        <f t="shared" si="0"/>
        <v>OK</v>
      </c>
      <c r="U55" s="31" t="str">
        <f t="shared" si="10"/>
        <v>1142</v>
      </c>
      <c r="AC55" s="209"/>
      <c r="AD55" s="130" t="str">
        <f t="shared" si="28"/>
        <v>SEM GRUPO</v>
      </c>
      <c r="AE55" s="31" t="e">
        <f>VLOOKUP(AC55,INCRIÇÕES!A:F,6,0)</f>
        <v>#N/A</v>
      </c>
    </row>
    <row r="56" spans="1:32" ht="17.399999999999999">
      <c r="A56" s="44">
        <f t="shared" si="3"/>
        <v>43</v>
      </c>
      <c r="C56" s="161" t="s">
        <v>83</v>
      </c>
      <c r="D56" s="162" t="str">
        <f t="shared" ref="D56:F56" si="37">D55</f>
        <v>11</v>
      </c>
      <c r="E56" s="162" t="str">
        <f>E55</f>
        <v>01</v>
      </c>
      <c r="F56" s="162" t="str">
        <f t="shared" si="37"/>
        <v>11</v>
      </c>
      <c r="G56" s="163" t="str">
        <f>IF(C56&gt;0,VLOOKUP(C56,'BASE FEDERAÇÃO'!$B:$M,2,FALSE),"")</f>
        <v>TAKANO</v>
      </c>
      <c r="H56" s="163" t="str">
        <f>IF(C56&gt;0,VLOOKUP(C56,'BASE FEDERAÇÃO'!$B:$M,3,FALSE),"")</f>
        <v>YASUO</v>
      </c>
      <c r="I56" s="164" t="str">
        <f>IF($C56&gt;0,VLOOKUP($C56,'BASE FEDERAÇÃO'!$B:$M,4,FALSE),"")</f>
        <v>M</v>
      </c>
      <c r="J56" s="164" t="str">
        <f>IF($C56&gt;0,VLOOKUP($C56,'BASE FEDERAÇÃO'!$B:$M,5,FALSE),"")</f>
        <v>03. IBI</v>
      </c>
      <c r="K56" s="164" t="str">
        <f>IFERROR(VLOOKUP(J56,Base!$G:$H,2,0),"")</f>
        <v>IBIÚNA</v>
      </c>
      <c r="L56" s="165">
        <f>IF($C56&gt;0,VLOOKUP($C56,'BASE FEDERAÇÃO'!$B:$M,6,FALSE),"")</f>
        <v>16369</v>
      </c>
      <c r="M56" s="164">
        <f>IF($C56&gt;0,VLOOKUP($C56,'BASE FEDERAÇÃO'!$B:$M,7,FALSE),"")</f>
        <v>6</v>
      </c>
      <c r="N56" s="164" t="str">
        <f>IF($C56&gt;0,VLOOKUP($C56,'BASE FEDERAÇÃO'!$B:$M,8,FALSE),"")</f>
        <v>A</v>
      </c>
      <c r="O56" s="166" t="str">
        <f>IF($C56="","",VLOOKUP($C56,'BASE FEDERAÇÃO'!$B:$M,9,0))</f>
        <v>SR</v>
      </c>
      <c r="P56" s="46" t="str">
        <f>IF($C56&gt;0,VLOOKUP($C56,INCRIÇÕES!$A:$K,11,0),"")</f>
        <v>X</v>
      </c>
      <c r="Q56" s="84"/>
      <c r="R56" s="31" t="str">
        <f>IF(ISERROR(VLOOKUP(C56,INCRIÇÕES!A:A,1,0)),"NÃO TEM INSCRIÇÃO","OK")</f>
        <v>OK</v>
      </c>
      <c r="S56" s="37">
        <f t="shared" si="9"/>
        <v>43</v>
      </c>
      <c r="T56" s="96" t="str">
        <f t="shared" si="0"/>
        <v>OK</v>
      </c>
      <c r="U56" s="31" t="str">
        <f t="shared" si="10"/>
        <v>1143</v>
      </c>
      <c r="AC56" s="209"/>
      <c r="AD56" s="130" t="str">
        <f t="shared" si="28"/>
        <v>SEM GRUPO</v>
      </c>
      <c r="AE56" s="31" t="e">
        <f>VLOOKUP(AC56,INCRIÇÕES!A:F,6,0)</f>
        <v>#N/A</v>
      </c>
    </row>
    <row r="57" spans="1:32" ht="17.399999999999999">
      <c r="A57" s="44">
        <f t="shared" si="3"/>
        <v>44</v>
      </c>
      <c r="C57" s="167" t="s">
        <v>102</v>
      </c>
      <c r="D57" s="168" t="str">
        <f t="shared" ref="D57:F57" si="38">D56</f>
        <v>11</v>
      </c>
      <c r="E57" s="168" t="str">
        <f>E56</f>
        <v>01</v>
      </c>
      <c r="F57" s="168" t="str">
        <f t="shared" si="38"/>
        <v>11</v>
      </c>
      <c r="G57" s="169" t="str">
        <f>IF(C57&gt;0,VLOOKUP(C57,'BASE FEDERAÇÃO'!$B:$M,2,FALSE),"")</f>
        <v>OSADA</v>
      </c>
      <c r="H57" s="169" t="str">
        <f>IF(C57&gt;0,VLOOKUP(C57,'BASE FEDERAÇÃO'!$B:$M,3,FALSE),"")</f>
        <v>ASAO</v>
      </c>
      <c r="I57" s="170" t="str">
        <f>IF($C57&gt;0,VLOOKUP($C57,'BASE FEDERAÇÃO'!$B:$M,4,FALSE),"")</f>
        <v>M</v>
      </c>
      <c r="J57" s="170" t="str">
        <f>IF($C57&gt;0,VLOOKUP($C57,'BASE FEDERAÇÃO'!$B:$M,5,FALSE),"")</f>
        <v>18. SOR</v>
      </c>
      <c r="K57" s="170" t="str">
        <f>IFERROR(VLOOKUP(J57,Base!$G:$H,2,0),"")</f>
        <v>SOROCABA</v>
      </c>
      <c r="L57" s="171">
        <f>IF($C57&gt;0,VLOOKUP($C57,'BASE FEDERAÇÃO'!$B:$M,6,FALSE),"")</f>
        <v>13681</v>
      </c>
      <c r="M57" s="170">
        <f>IF($C57&gt;0,VLOOKUP($C57,'BASE FEDERAÇÃO'!$B:$M,7,FALSE),"")</f>
        <v>6</v>
      </c>
      <c r="N57" s="170" t="str">
        <f>IF($C57&gt;0,VLOOKUP($C57,'BASE FEDERAÇÃO'!$B:$M,8,FALSE),"")</f>
        <v>A</v>
      </c>
      <c r="O57" s="172" t="str">
        <f>IF($C57="","",VLOOKUP($C57,'BASE FEDERAÇÃO'!$B:$M,9,0))</f>
        <v>MR</v>
      </c>
      <c r="P57" s="46" t="str">
        <f>IF($C57&gt;0,VLOOKUP($C57,INCRIÇÕES!$A:$K,11,0),"")</f>
        <v>X</v>
      </c>
      <c r="Q57" s="84"/>
      <c r="R57" s="31" t="str">
        <f>IF(ISERROR(VLOOKUP(C57,INCRIÇÕES!A:A,1,0)),"NÃO TEM INSCRIÇÃO","OK")</f>
        <v>OK</v>
      </c>
      <c r="S57" s="37">
        <f t="shared" si="9"/>
        <v>44</v>
      </c>
      <c r="T57" s="96" t="str">
        <f t="shared" si="0"/>
        <v>OK</v>
      </c>
      <c r="U57" s="31" t="str">
        <f t="shared" si="10"/>
        <v>1144</v>
      </c>
      <c r="AC57" s="209"/>
      <c r="AD57" s="130" t="str">
        <f t="shared" si="28"/>
        <v>SEM GRUPO</v>
      </c>
      <c r="AE57" s="31" t="e">
        <f>VLOOKUP(AC57,INCRIÇÕES!A:F,6,0)</f>
        <v>#N/A</v>
      </c>
    </row>
    <row r="58" spans="1:32" s="151" customFormat="1" ht="8.1" customHeight="1">
      <c r="A58" s="144" t="str">
        <f t="shared" si="3"/>
        <v/>
      </c>
      <c r="B58" s="145"/>
      <c r="C58" s="152"/>
      <c r="D58" s="152"/>
      <c r="E58" s="152"/>
      <c r="F58" s="152"/>
      <c r="G58" s="153" t="str">
        <f>IF(C58&gt;0,VLOOKUP(C58,'BASE FEDERAÇÃO'!$B:$M,2,FALSE),"")</f>
        <v/>
      </c>
      <c r="H58" s="153" t="str">
        <f>IF(C58&gt;0,VLOOKUP(C58,'BASE FEDERAÇÃO'!$B:$M,3,FALSE),"")</f>
        <v/>
      </c>
      <c r="I58" s="150" t="str">
        <f>IF($C58&gt;0,VLOOKUP($C58,'BASE FEDERAÇÃO'!$B:$M,4,FALSE),"")</f>
        <v/>
      </c>
      <c r="J58" s="150" t="str">
        <f>IF($C58&gt;0,VLOOKUP($C58,'BASE FEDERAÇÃO'!$B:$M,5,FALSE),"")</f>
        <v/>
      </c>
      <c r="K58" s="150" t="str">
        <f>IFERROR(VLOOKUP(J58,Base!$G:$H,2,0),"")</f>
        <v/>
      </c>
      <c r="L58" s="154" t="str">
        <f>IF($C58&gt;0,VLOOKUP($C58,'BASE FEDERAÇÃO'!$B:$M,6,FALSE),"")</f>
        <v/>
      </c>
      <c r="M58" s="150" t="str">
        <f>IF($C58&gt;0,VLOOKUP($C58,'BASE FEDERAÇÃO'!$B:$M,7,FALSE),"")</f>
        <v/>
      </c>
      <c r="N58" s="150" t="str">
        <f>IF($C58&gt;0,VLOOKUP($C58,'BASE FEDERAÇÃO'!$B:$M,8,FALSE),"")</f>
        <v/>
      </c>
      <c r="O58" s="150" t="str">
        <f>IF($C58="","",VLOOKUP($C58,'BASE FEDERAÇÃO'!$B:$M,9,0))</f>
        <v/>
      </c>
      <c r="P58" s="48" t="str">
        <f>IF($C58&gt;0,VLOOKUP($C58,INCRIÇÕES!$A:$K,11,0),"")</f>
        <v/>
      </c>
      <c r="Q58" s="150"/>
      <c r="R58" s="31" t="str">
        <f>IF(ISERROR(VLOOKUP(C58,INCRIÇÕES!A:A,1,0)),"NÃO TEM INSCRIÇÃO","OK")</f>
        <v>NÃO TEM INSCRIÇÃO</v>
      </c>
      <c r="S58" s="37" t="str">
        <f t="shared" si="9"/>
        <v/>
      </c>
      <c r="T58" s="96" t="str">
        <f t="shared" si="0"/>
        <v>OK</v>
      </c>
      <c r="U58" s="31" t="str">
        <f t="shared" si="10"/>
        <v/>
      </c>
      <c r="AA58" s="145"/>
      <c r="AC58" s="209"/>
      <c r="AD58" s="130" t="str">
        <f t="shared" si="28"/>
        <v>SEM GRUPO</v>
      </c>
      <c r="AE58" s="31" t="e">
        <f>VLOOKUP(AC58,INCRIÇÕES!A:F,6,0)</f>
        <v>#N/A</v>
      </c>
      <c r="AF58" s="31"/>
    </row>
    <row r="59" spans="1:32" ht="17.399999999999999">
      <c r="A59" s="44">
        <f t="shared" si="3"/>
        <v>45</v>
      </c>
      <c r="C59" s="155" t="s">
        <v>406</v>
      </c>
      <c r="D59" s="156" t="s">
        <v>358</v>
      </c>
      <c r="E59" s="156" t="s">
        <v>1</v>
      </c>
      <c r="F59" s="156" t="s">
        <v>358</v>
      </c>
      <c r="G59" s="157" t="str">
        <f>IF(C59&gt;0,VLOOKUP(C59,'BASE FEDERAÇÃO'!$B:$M,2,FALSE),"")</f>
        <v>KANOMATA</v>
      </c>
      <c r="H59" s="157" t="str">
        <f>IF(C59&gt;0,VLOOKUP(C59,'BASE FEDERAÇÃO'!$B:$M,3,FALSE),"")</f>
        <v>KOKI</v>
      </c>
      <c r="I59" s="158" t="str">
        <f>IF($C59&gt;0,VLOOKUP($C59,'BASE FEDERAÇÃO'!$B:$M,4,FALSE),"")</f>
        <v>M</v>
      </c>
      <c r="J59" s="158" t="str">
        <f>IF($C59&gt;0,VLOOKUP($C59,'BASE FEDERAÇÃO'!$B:$M,5,FALSE),"")</f>
        <v>15. BIR</v>
      </c>
      <c r="K59" s="158" t="str">
        <f>IFERROR(VLOOKUP(J59,Base!$G:$H,2,0),"")</f>
        <v>BIRITIBA MIRIM</v>
      </c>
      <c r="L59" s="159">
        <f>IF($C59&gt;0,VLOOKUP($C59,'BASE FEDERAÇÃO'!$B:$M,6,FALSE),"")</f>
        <v>24950</v>
      </c>
      <c r="M59" s="158">
        <f>IF($C59&gt;0,VLOOKUP($C59,'BASE FEDERAÇÃO'!$B:$M,7,FALSE),"")</f>
        <v>0</v>
      </c>
      <c r="N59" s="158" t="str">
        <f>IF($C59&gt;0,VLOOKUP($C59,'BASE FEDERAÇÃO'!$B:$M,8,FALSE),"")</f>
        <v>EX</v>
      </c>
      <c r="O59" s="160" t="str">
        <f>IF($C59="","",VLOOKUP($C59,'BASE FEDERAÇÃO'!$B:$M,9,0))</f>
        <v>NSR</v>
      </c>
      <c r="P59" s="45" t="str">
        <f>IF($C59&gt;0,VLOOKUP($C59,INCRIÇÕES!$A:$K,11,0),"")</f>
        <v/>
      </c>
      <c r="Q59" s="84"/>
      <c r="R59" s="31" t="str">
        <f>IF(ISERROR(VLOOKUP(C59,INCRIÇÕES!A:A,1,0)),"NÃO TEM INSCRIÇÃO","OK")</f>
        <v>OK</v>
      </c>
      <c r="S59" s="37">
        <f t="shared" si="9"/>
        <v>45</v>
      </c>
      <c r="T59" s="96" t="str">
        <f t="shared" si="0"/>
        <v>OK</v>
      </c>
      <c r="U59" s="31" t="str">
        <f t="shared" si="10"/>
        <v>1245</v>
      </c>
      <c r="AC59" s="209"/>
      <c r="AD59" s="130" t="str">
        <f t="shared" si="28"/>
        <v>SEM GRUPO</v>
      </c>
      <c r="AE59" s="31" t="e">
        <f>VLOOKUP(AC59,INCRIÇÕES!A:F,6,0)</f>
        <v>#N/A</v>
      </c>
    </row>
    <row r="60" spans="1:32" ht="17.399999999999999">
      <c r="A60" s="44">
        <f t="shared" si="3"/>
        <v>46</v>
      </c>
      <c r="C60" s="161" t="s">
        <v>624</v>
      </c>
      <c r="D60" s="162" t="str">
        <f t="shared" ref="D60:F60" si="39">D59</f>
        <v>12</v>
      </c>
      <c r="E60" s="162" t="str">
        <f>E59</f>
        <v>01</v>
      </c>
      <c r="F60" s="162" t="str">
        <f t="shared" si="39"/>
        <v>12</v>
      </c>
      <c r="G60" s="163" t="str">
        <f>IF(C60&gt;0,VLOOKUP(C60,'BASE FEDERAÇÃO'!$B:$M,2,FALSE),"")</f>
        <v>HIGUCHI</v>
      </c>
      <c r="H60" s="163" t="str">
        <f>IF(C60&gt;0,VLOOKUP(C60,'BASE FEDERAÇÃO'!$B:$M,3,FALSE),"")</f>
        <v>ARTUR KEN</v>
      </c>
      <c r="I60" s="164" t="str">
        <f>IF($C60&gt;0,VLOOKUP($C60,'BASE FEDERAÇÃO'!$B:$M,4,FALSE),"")</f>
        <v>M</v>
      </c>
      <c r="J60" s="164" t="str">
        <f>IF($C60&gt;0,VLOOKUP($C60,'BASE FEDERAÇÃO'!$B:$M,5,FALSE),"")</f>
        <v>11. NCC</v>
      </c>
      <c r="K60" s="164" t="str">
        <f>IFERROR(VLOOKUP(J60,Base!$G:$H,2,0),"")</f>
        <v>NIPPON COUNTRY</v>
      </c>
      <c r="L60" s="165">
        <f>IF($C60&gt;0,VLOOKUP($C60,'BASE FEDERAÇÃO'!$B:$M,6,FALSE),"")</f>
        <v>19959</v>
      </c>
      <c r="M60" s="164">
        <f>IF($C60&gt;0,VLOOKUP($C60,'BASE FEDERAÇÃO'!$B:$M,7,FALSE),"")</f>
        <v>3</v>
      </c>
      <c r="N60" s="164" t="str">
        <f>IF($C60&gt;0,VLOOKUP($C60,'BASE FEDERAÇÃO'!$B:$M,8,FALSE),"")</f>
        <v>EX</v>
      </c>
      <c r="O60" s="166" t="str">
        <f>IF($C60="","",VLOOKUP($C60,'BASE FEDERAÇÃO'!$B:$M,9,0))</f>
        <v>NSR</v>
      </c>
      <c r="P60" s="46" t="str">
        <f>IF($C60&gt;0,VLOOKUP($C60,INCRIÇÕES!$A:$K,11,0),"")</f>
        <v>X</v>
      </c>
      <c r="Q60" s="84"/>
      <c r="R60" s="31" t="str">
        <f>IF(ISERROR(VLOOKUP(C60,INCRIÇÕES!A:A,1,0)),"NÃO TEM INSCRIÇÃO","OK")</f>
        <v>OK</v>
      </c>
      <c r="S60" s="37">
        <f t="shared" si="9"/>
        <v>46</v>
      </c>
      <c r="T60" s="96" t="str">
        <f t="shared" si="0"/>
        <v>OK</v>
      </c>
      <c r="U60" s="31" t="str">
        <f t="shared" si="10"/>
        <v>1246</v>
      </c>
      <c r="AC60" s="209"/>
      <c r="AD60" s="130" t="str">
        <f t="shared" si="28"/>
        <v>SEM GRUPO</v>
      </c>
      <c r="AE60" s="31" t="e">
        <f>VLOOKUP(AC60,INCRIÇÕES!A:F,6,0)</f>
        <v>#N/A</v>
      </c>
    </row>
    <row r="61" spans="1:32" ht="17.399999999999999">
      <c r="A61" s="44">
        <f t="shared" si="3"/>
        <v>47</v>
      </c>
      <c r="C61" s="161" t="s">
        <v>261</v>
      </c>
      <c r="D61" s="162" t="str">
        <f t="shared" ref="D61:F61" si="40">D60</f>
        <v>12</v>
      </c>
      <c r="E61" s="162" t="str">
        <f>E60</f>
        <v>01</v>
      </c>
      <c r="F61" s="162" t="str">
        <f t="shared" si="40"/>
        <v>12</v>
      </c>
      <c r="G61" s="163" t="str">
        <f>IF(C61&gt;0,VLOOKUP(C61,'BASE FEDERAÇÃO'!$B:$M,2,FALSE),"")</f>
        <v>OKAWARA</v>
      </c>
      <c r="H61" s="163" t="str">
        <f>IF(C61&gt;0,VLOOKUP(C61,'BASE FEDERAÇÃO'!$B:$M,3,FALSE),"")</f>
        <v>TOSHIO</v>
      </c>
      <c r="I61" s="164" t="str">
        <f>IF($C61&gt;0,VLOOKUP($C61,'BASE FEDERAÇÃO'!$B:$M,4,FALSE),"")</f>
        <v>M</v>
      </c>
      <c r="J61" s="164" t="str">
        <f>IF($C61&gt;0,VLOOKUP($C61,'BASE FEDERAÇÃO'!$B:$M,5,FALSE),"")</f>
        <v>08. SMA</v>
      </c>
      <c r="K61" s="164" t="str">
        <f>IFERROR(VLOOKUP(J61,Base!$G:$H,2,0),"")</f>
        <v>SÃO M. ARCANJO</v>
      </c>
      <c r="L61" s="165">
        <f>IF($C61&gt;0,VLOOKUP($C61,'BASE FEDERAÇÃO'!$B:$M,6,FALSE),"")</f>
        <v>24451</v>
      </c>
      <c r="M61" s="164">
        <f>IF($C61&gt;0,VLOOKUP($C61,'BASE FEDERAÇÃO'!$B:$M,7,FALSE),"")</f>
        <v>2</v>
      </c>
      <c r="N61" s="164" t="str">
        <f>IF($C61&gt;0,VLOOKUP($C61,'BASE FEDERAÇÃO'!$B:$M,8,FALSE),"")</f>
        <v>EX</v>
      </c>
      <c r="O61" s="166" t="str">
        <f>IF($C61="","",VLOOKUP($C61,'BASE FEDERAÇÃO'!$B:$M,9,0))</f>
        <v>NSR</v>
      </c>
      <c r="P61" s="46" t="str">
        <f>IF($C61&gt;0,VLOOKUP($C61,INCRIÇÕES!$A:$K,11,0),"")</f>
        <v/>
      </c>
      <c r="Q61" s="84"/>
      <c r="R61" s="31" t="str">
        <f>IF(ISERROR(VLOOKUP(C61,INCRIÇÕES!A:A,1,0)),"NÃO TEM INSCRIÇÃO","OK")</f>
        <v>OK</v>
      </c>
      <c r="S61" s="37">
        <f t="shared" si="9"/>
        <v>47</v>
      </c>
      <c r="T61" s="96" t="str">
        <f t="shared" si="0"/>
        <v>OK</v>
      </c>
      <c r="U61" s="31" t="str">
        <f t="shared" si="10"/>
        <v>1247</v>
      </c>
      <c r="AC61" s="209"/>
      <c r="AD61" s="130" t="str">
        <f t="shared" si="28"/>
        <v>SEM GRUPO</v>
      </c>
      <c r="AE61" s="31" t="e">
        <f>VLOOKUP(AC61,INCRIÇÕES!A:F,6,0)</f>
        <v>#N/A</v>
      </c>
    </row>
    <row r="62" spans="1:32" ht="17.399999999999999">
      <c r="A62" s="44">
        <f t="shared" si="3"/>
        <v>48</v>
      </c>
      <c r="C62" s="167" t="s">
        <v>114</v>
      </c>
      <c r="D62" s="168" t="str">
        <f t="shared" ref="D62:F62" si="41">D61</f>
        <v>12</v>
      </c>
      <c r="E62" s="168" t="str">
        <f>E61</f>
        <v>01</v>
      </c>
      <c r="F62" s="168" t="str">
        <f t="shared" si="41"/>
        <v>12</v>
      </c>
      <c r="G62" s="169" t="str">
        <f>IF(C62&gt;0,VLOOKUP(C62,'BASE FEDERAÇÃO'!$B:$M,2,FALSE),"")</f>
        <v>YAMANO</v>
      </c>
      <c r="H62" s="169" t="str">
        <f>IF(C62&gt;0,VLOOKUP(C62,'BASE FEDERAÇÃO'!$B:$M,3,FALSE),"")</f>
        <v>PAULO</v>
      </c>
      <c r="I62" s="170" t="str">
        <f>IF($C62&gt;0,VLOOKUP($C62,'BASE FEDERAÇÃO'!$B:$M,4,FALSE),"")</f>
        <v>M</v>
      </c>
      <c r="J62" s="170" t="str">
        <f>IF($C62&gt;0,VLOOKUP($C62,'BASE FEDERAÇÃO'!$B:$M,5,FALSE),"")</f>
        <v>03. IBI</v>
      </c>
      <c r="K62" s="170" t="str">
        <f>IFERROR(VLOOKUP(J62,Base!$G:$H,2,0),"")</f>
        <v>IBIÚNA</v>
      </c>
      <c r="L62" s="171">
        <f>IF($C62&gt;0,VLOOKUP($C62,'BASE FEDERAÇÃO'!$B:$M,6,FALSE),"")</f>
        <v>17828</v>
      </c>
      <c r="M62" s="170">
        <f>IF($C62&gt;0,VLOOKUP($C62,'BASE FEDERAÇÃO'!$B:$M,7,FALSE),"")</f>
        <v>6</v>
      </c>
      <c r="N62" s="170" t="str">
        <f>IF($C62&gt;0,VLOOKUP($C62,'BASE FEDERAÇÃO'!$B:$M,8,FALSE),"")</f>
        <v>A</v>
      </c>
      <c r="O62" s="172" t="str">
        <f>IF($C62="","",VLOOKUP($C62,'BASE FEDERAÇÃO'!$B:$M,9,0))</f>
        <v>SR</v>
      </c>
      <c r="P62" s="46" t="str">
        <f>IF($C62&gt;0,VLOOKUP($C62,INCRIÇÕES!$A:$K,11,0),"")</f>
        <v/>
      </c>
      <c r="Q62" s="84"/>
      <c r="R62" s="31" t="str">
        <f>IF(ISERROR(VLOOKUP(C62,INCRIÇÕES!A:A,1,0)),"NÃO TEM INSCRIÇÃO","OK")</f>
        <v>OK</v>
      </c>
      <c r="S62" s="37">
        <f t="shared" si="9"/>
        <v>48</v>
      </c>
      <c r="T62" s="96" t="str">
        <f t="shared" si="0"/>
        <v>OK</v>
      </c>
      <c r="U62" s="31" t="str">
        <f t="shared" si="10"/>
        <v>1248</v>
      </c>
      <c r="AC62" s="209"/>
      <c r="AD62" s="130" t="str">
        <f t="shared" si="28"/>
        <v>SEM GRUPO</v>
      </c>
      <c r="AE62" s="31" t="e">
        <f>VLOOKUP(AC62,INCRIÇÕES!A:F,6,0)</f>
        <v>#N/A</v>
      </c>
    </row>
    <row r="63" spans="1:32" s="151" customFormat="1" ht="8.1" customHeight="1">
      <c r="A63" s="144" t="str">
        <f t="shared" si="3"/>
        <v/>
      </c>
      <c r="B63" s="145"/>
      <c r="C63" s="146"/>
      <c r="D63" s="146"/>
      <c r="E63" s="146"/>
      <c r="F63" s="146"/>
      <c r="G63" s="147" t="str">
        <f>IF(C63&gt;0,VLOOKUP(C63,'BASE FEDERAÇÃO'!$B:$M,2,FALSE),"")</f>
        <v/>
      </c>
      <c r="H63" s="147" t="str">
        <f>IF(C63&gt;0,VLOOKUP(C63,'BASE FEDERAÇÃO'!$B:$M,3,FALSE),"")</f>
        <v/>
      </c>
      <c r="I63" s="148" t="str">
        <f>IF($C63&gt;0,VLOOKUP($C63,'BASE FEDERAÇÃO'!$B:$M,4,FALSE),"")</f>
        <v/>
      </c>
      <c r="J63" s="148" t="str">
        <f>IF($C63&gt;0,VLOOKUP($C63,'BASE FEDERAÇÃO'!$B:$M,5,FALSE),"")</f>
        <v/>
      </c>
      <c r="K63" s="148" t="str">
        <f>IFERROR(VLOOKUP(J63,Base!$G:$H,2,0),"")</f>
        <v/>
      </c>
      <c r="L63" s="149" t="str">
        <f>IF($C63&gt;0,VLOOKUP($C63,'BASE FEDERAÇÃO'!$B:$M,6,FALSE),"")</f>
        <v/>
      </c>
      <c r="M63" s="148" t="str">
        <f>IF($C63&gt;0,VLOOKUP($C63,'BASE FEDERAÇÃO'!$B:$M,7,FALSE),"")</f>
        <v/>
      </c>
      <c r="N63" s="148" t="str">
        <f>IF($C63&gt;0,VLOOKUP($C63,'BASE FEDERAÇÃO'!$B:$M,8,FALSE),"")</f>
        <v/>
      </c>
      <c r="O63" s="148" t="str">
        <f>IF($C63="","",VLOOKUP($C63,'BASE FEDERAÇÃO'!$B:$M,9,0))</f>
        <v/>
      </c>
      <c r="P63" s="48" t="str">
        <f>IF($C63&gt;0,VLOOKUP($C63,INCRIÇÕES!$A:$K,11,0),"")</f>
        <v/>
      </c>
      <c r="Q63" s="150"/>
      <c r="R63" s="31" t="str">
        <f>IF(ISERROR(VLOOKUP(C63,INCRIÇÕES!A:A,1,0)),"NÃO TEM INSCRIÇÃO","OK")</f>
        <v>NÃO TEM INSCRIÇÃO</v>
      </c>
      <c r="S63" s="37" t="str">
        <f t="shared" si="9"/>
        <v/>
      </c>
      <c r="T63" s="96" t="str">
        <f t="shared" si="0"/>
        <v>OK</v>
      </c>
      <c r="U63" s="31" t="str">
        <f t="shared" si="10"/>
        <v/>
      </c>
      <c r="AA63" s="145"/>
      <c r="AC63" s="209"/>
      <c r="AD63" s="130" t="str">
        <f t="shared" si="28"/>
        <v>SEM GRUPO</v>
      </c>
      <c r="AE63" s="31" t="e">
        <f>VLOOKUP(AC63,INCRIÇÕES!A:F,6,0)</f>
        <v>#N/A</v>
      </c>
      <c r="AF63" s="31"/>
    </row>
    <row r="64" spans="1:32" ht="17.399999999999999">
      <c r="A64" s="44">
        <f t="shared" si="3"/>
        <v>49</v>
      </c>
      <c r="C64" s="161" t="s">
        <v>408</v>
      </c>
      <c r="D64" s="173" t="s">
        <v>490</v>
      </c>
      <c r="E64" s="173" t="s">
        <v>1</v>
      </c>
      <c r="F64" s="173" t="s">
        <v>490</v>
      </c>
      <c r="G64" s="163" t="str">
        <f>IF(C64&gt;0,VLOOKUP(C64,'BASE FEDERAÇÃO'!$B:$M,2,FALSE),"")</f>
        <v>MORI</v>
      </c>
      <c r="H64" s="163" t="str">
        <f>IF(C64&gt;0,VLOOKUP(C64,'BASE FEDERAÇÃO'!$B:$M,3,FALSE),"")</f>
        <v>TORAO</v>
      </c>
      <c r="I64" s="164" t="str">
        <f>IF($C64&gt;0,VLOOKUP($C64,'BASE FEDERAÇÃO'!$B:$M,4,FALSE),"")</f>
        <v>M</v>
      </c>
      <c r="J64" s="164" t="str">
        <f>IF($C64&gt;0,VLOOKUP($C64,'BASE FEDERAÇÃO'!$B:$M,5,FALSE),"")</f>
        <v>15. BIR</v>
      </c>
      <c r="K64" s="164" t="str">
        <f>IFERROR(VLOOKUP(J64,Base!$G:$H,2,0),"")</f>
        <v>BIRITIBA MIRIM</v>
      </c>
      <c r="L64" s="165">
        <f>IF($C64&gt;0,VLOOKUP($C64,'BASE FEDERAÇÃO'!$B:$M,6,FALSE),"")</f>
        <v>22977</v>
      </c>
      <c r="M64" s="164">
        <f>IF($C64&gt;0,VLOOKUP($C64,'BASE FEDERAÇÃO'!$B:$M,7,FALSE),"")</f>
        <v>2</v>
      </c>
      <c r="N64" s="164" t="str">
        <f>IF($C64&gt;0,VLOOKUP($C64,'BASE FEDERAÇÃO'!$B:$M,8,FALSE),"")</f>
        <v>EX</v>
      </c>
      <c r="O64" s="166" t="str">
        <f>IF($C64="","",VLOOKUP($C64,'BASE FEDERAÇÃO'!$B:$M,9,0))</f>
        <v>NSR</v>
      </c>
      <c r="P64" s="45" t="str">
        <f>IF($C64&gt;0,VLOOKUP($C64,INCRIÇÕES!$A:$K,11,0),"")</f>
        <v/>
      </c>
      <c r="Q64" s="84"/>
      <c r="R64" s="31" t="str">
        <f>IF(ISERROR(VLOOKUP(C64,INCRIÇÕES!A:A,1,0)),"NÃO TEM INSCRIÇÃO","OK")</f>
        <v>OK</v>
      </c>
      <c r="S64" s="37">
        <f t="shared" si="9"/>
        <v>49</v>
      </c>
      <c r="T64" s="96" t="str">
        <f t="shared" si="0"/>
        <v>OK</v>
      </c>
      <c r="U64" s="31" t="str">
        <f t="shared" si="10"/>
        <v>1349</v>
      </c>
      <c r="AC64" s="209"/>
      <c r="AD64" s="130" t="str">
        <f t="shared" si="28"/>
        <v>SEM GRUPO</v>
      </c>
      <c r="AE64" s="31" t="e">
        <f>VLOOKUP(AC64,INCRIÇÕES!A:F,6,0)</f>
        <v>#N/A</v>
      </c>
    </row>
    <row r="65" spans="1:32" ht="17.399999999999999">
      <c r="A65" s="44">
        <f t="shared" si="3"/>
        <v>50</v>
      </c>
      <c r="C65" s="161" t="s">
        <v>538</v>
      </c>
      <c r="D65" s="162" t="str">
        <f t="shared" ref="D65:F65" si="42">D64</f>
        <v>13</v>
      </c>
      <c r="E65" s="162" t="str">
        <f>E64</f>
        <v>01</v>
      </c>
      <c r="F65" s="162" t="str">
        <f t="shared" si="42"/>
        <v>13</v>
      </c>
      <c r="G65" s="163" t="str">
        <f>IF(C65&gt;0,VLOOKUP(C65,'BASE FEDERAÇÃO'!$B:$M,2,FALSE),"")</f>
        <v>CICERI</v>
      </c>
      <c r="H65" s="163" t="str">
        <f>IF(C65&gt;0,VLOOKUP(C65,'BASE FEDERAÇÃO'!$B:$M,3,FALSE),"")</f>
        <v>MARIO VANDER</v>
      </c>
      <c r="I65" s="164" t="str">
        <f>IF($C65&gt;0,VLOOKUP($C65,'BASE FEDERAÇÃO'!$B:$M,4,FALSE),"")</f>
        <v>M</v>
      </c>
      <c r="J65" s="164" t="str">
        <f>IF($C65&gt;0,VLOOKUP($C65,'BASE FEDERAÇÃO'!$B:$M,5,FALSE),"")</f>
        <v>11. NCC</v>
      </c>
      <c r="K65" s="164" t="str">
        <f>IFERROR(VLOOKUP(J65,Base!$G:$H,2,0),"")</f>
        <v>NIPPON COUNTRY</v>
      </c>
      <c r="L65" s="165">
        <f>IF($C65&gt;0,VLOOKUP($C65,'BASE FEDERAÇÃO'!$B:$M,6,FALSE),"")</f>
        <v>24674</v>
      </c>
      <c r="M65" s="164">
        <f>IF($C65&gt;0,VLOOKUP($C65,'BASE FEDERAÇÃO'!$B:$M,7,FALSE),"")</f>
        <v>5</v>
      </c>
      <c r="N65" s="164" t="str">
        <f>IF($C65&gt;0,VLOOKUP($C65,'BASE FEDERAÇÃO'!$B:$M,8,FALSE),"")</f>
        <v>A</v>
      </c>
      <c r="O65" s="166" t="str">
        <f>IF($C65="","",VLOOKUP($C65,'BASE FEDERAÇÃO'!$B:$M,9,0))</f>
        <v>NSR</v>
      </c>
      <c r="P65" s="46" t="str">
        <f>IF($C65&gt;0,VLOOKUP($C65,INCRIÇÕES!$A:$K,11,0),"")</f>
        <v>X</v>
      </c>
      <c r="Q65" s="84"/>
      <c r="R65" s="31" t="str">
        <f>IF(ISERROR(VLOOKUP(C65,INCRIÇÕES!A:A,1,0)),"NÃO TEM INSCRIÇÃO","OK")</f>
        <v>OK</v>
      </c>
      <c r="S65" s="37">
        <f t="shared" si="9"/>
        <v>50</v>
      </c>
      <c r="T65" s="96" t="str">
        <f t="shared" si="0"/>
        <v>OK</v>
      </c>
      <c r="U65" s="31" t="str">
        <f t="shared" si="10"/>
        <v>1350</v>
      </c>
      <c r="AC65" s="209"/>
      <c r="AD65" s="130" t="str">
        <f t="shared" si="28"/>
        <v>SEM GRUPO</v>
      </c>
      <c r="AE65" s="31" t="e">
        <f>VLOOKUP(AC65,INCRIÇÕES!A:F,6,0)</f>
        <v>#N/A</v>
      </c>
    </row>
    <row r="66" spans="1:32" ht="17.399999999999999">
      <c r="A66" s="44">
        <f t="shared" si="3"/>
        <v>51</v>
      </c>
      <c r="C66" s="161" t="s">
        <v>38</v>
      </c>
      <c r="D66" s="162" t="str">
        <f t="shared" ref="D66:F66" si="43">D65</f>
        <v>13</v>
      </c>
      <c r="E66" s="162" t="str">
        <f>E65</f>
        <v>01</v>
      </c>
      <c r="F66" s="162" t="str">
        <f t="shared" si="43"/>
        <v>13</v>
      </c>
      <c r="G66" s="163" t="str">
        <f>IF(C66&gt;0,VLOOKUP(C66,'BASE FEDERAÇÃO'!$B:$M,2,FALSE),"")</f>
        <v>MASUDA</v>
      </c>
      <c r="H66" s="163" t="str">
        <f>IF(C66&gt;0,VLOOKUP(C66,'BASE FEDERAÇÃO'!$B:$M,3,FALSE),"")</f>
        <v>TIZUKO</v>
      </c>
      <c r="I66" s="164" t="str">
        <f>IF($C66&gt;0,VLOOKUP($C66,'BASE FEDERAÇÃO'!$B:$M,4,FALSE),"")</f>
        <v>F</v>
      </c>
      <c r="J66" s="164" t="str">
        <f>IF($C66&gt;0,VLOOKUP($C66,'BASE FEDERAÇÃO'!$B:$M,5,FALSE),"")</f>
        <v>01. PIE</v>
      </c>
      <c r="K66" s="164" t="str">
        <f>IFERROR(VLOOKUP(J66,Base!$G:$H,2,0),"")</f>
        <v>PIEDADE</v>
      </c>
      <c r="L66" s="165">
        <f>IF($C66&gt;0,VLOOKUP($C66,'BASE FEDERAÇÃO'!$B:$M,6,FALSE),"")</f>
        <v>15977</v>
      </c>
      <c r="M66" s="164">
        <f>IF($C66&gt;0,VLOOKUP($C66,'BASE FEDERAÇÃO'!$B:$M,7,FALSE),"")</f>
        <v>5</v>
      </c>
      <c r="N66" s="164" t="str">
        <f>IF($C66&gt;0,VLOOKUP($C66,'BASE FEDERAÇÃO'!$B:$M,8,FALSE),"")</f>
        <v>A</v>
      </c>
      <c r="O66" s="166" t="str">
        <f>IF($C66="","",VLOOKUP($C66,'BASE FEDERAÇÃO'!$B:$M,9,0))</f>
        <v>SR</v>
      </c>
      <c r="P66" s="46" t="str">
        <f>IF($C66&gt;0,VLOOKUP($C66,INCRIÇÕES!$A:$K,11,0),"")</f>
        <v>X</v>
      </c>
      <c r="Q66" s="84"/>
      <c r="R66" s="31" t="str">
        <f>IF(ISERROR(VLOOKUP(C66,INCRIÇÕES!A:A,1,0)),"NÃO TEM INSCRIÇÃO","OK")</f>
        <v>OK</v>
      </c>
      <c r="S66" s="37">
        <f t="shared" si="9"/>
        <v>51</v>
      </c>
      <c r="T66" s="96" t="str">
        <f t="shared" si="0"/>
        <v>OK</v>
      </c>
      <c r="U66" s="31" t="str">
        <f t="shared" si="10"/>
        <v>1351</v>
      </c>
      <c r="AC66" s="209"/>
      <c r="AD66" s="130" t="str">
        <f t="shared" si="28"/>
        <v>SEM GRUPO</v>
      </c>
      <c r="AE66" s="31" t="e">
        <f>VLOOKUP(AC66,INCRIÇÕES!A:F,6,0)</f>
        <v>#N/A</v>
      </c>
    </row>
    <row r="67" spans="1:32" ht="17.399999999999999">
      <c r="A67" s="44">
        <f t="shared" si="3"/>
        <v>52</v>
      </c>
      <c r="C67" s="167" t="s">
        <v>621</v>
      </c>
      <c r="D67" s="168" t="str">
        <f t="shared" ref="D67:F67" si="44">D66</f>
        <v>13</v>
      </c>
      <c r="E67" s="168" t="str">
        <f>E66</f>
        <v>01</v>
      </c>
      <c r="F67" s="168" t="str">
        <f t="shared" si="44"/>
        <v>13</v>
      </c>
      <c r="G67" s="169" t="str">
        <f>IF(C67&gt;0,VLOOKUP(C67,'BASE FEDERAÇÃO'!$B:$M,2,FALSE),"")</f>
        <v>TOGO</v>
      </c>
      <c r="H67" s="169" t="str">
        <f>IF(C67&gt;0,VLOOKUP(C67,'BASE FEDERAÇÃO'!$B:$M,3,FALSE),"")</f>
        <v>NARIKO</v>
      </c>
      <c r="I67" s="170" t="str">
        <f>IF($C67&gt;0,VLOOKUP($C67,'BASE FEDERAÇÃO'!$B:$M,4,FALSE),"")</f>
        <v>F</v>
      </c>
      <c r="J67" s="170" t="str">
        <f>IF($C67&gt;0,VLOOKUP($C67,'BASE FEDERAÇÃO'!$B:$M,5,FALSE),"")</f>
        <v>07. GSP</v>
      </c>
      <c r="K67" s="170" t="str">
        <f>IFERROR(VLOOKUP(J67,Base!$G:$H,2,0),"")</f>
        <v>GRANDE SÃO PAULO</v>
      </c>
      <c r="L67" s="171">
        <f>IF($C67&gt;0,VLOOKUP($C67,'BASE FEDERAÇÃO'!$B:$M,6,FALSE),"")</f>
        <v>18327</v>
      </c>
      <c r="M67" s="170">
        <f>IF($C67&gt;0,VLOOKUP($C67,'BASE FEDERAÇÃO'!$B:$M,7,FALSE),"")</f>
        <v>4</v>
      </c>
      <c r="N67" s="170" t="str">
        <f>IF($C67&gt;0,VLOOKUP($C67,'BASE FEDERAÇÃO'!$B:$M,8,FALSE),"")</f>
        <v>A</v>
      </c>
      <c r="O67" s="172" t="str">
        <f>IF($C67="","",VLOOKUP($C67,'BASE FEDERAÇÃO'!$B:$M,9,0))</f>
        <v>SR</v>
      </c>
      <c r="P67" s="46" t="str">
        <f>IF($C67&gt;0,VLOOKUP($C67,INCRIÇÕES!$A:$K,11,0),"")</f>
        <v/>
      </c>
      <c r="Q67" s="84"/>
      <c r="R67" s="31" t="str">
        <f>IF(ISERROR(VLOOKUP(C67,INCRIÇÕES!A:A,1,0)),"NÃO TEM INSCRIÇÃO","OK")</f>
        <v>OK</v>
      </c>
      <c r="S67" s="37">
        <f t="shared" si="9"/>
        <v>52</v>
      </c>
      <c r="T67" s="96" t="str">
        <f t="shared" si="0"/>
        <v>OK</v>
      </c>
      <c r="U67" s="31" t="str">
        <f t="shared" si="10"/>
        <v>1352</v>
      </c>
      <c r="AC67" s="209"/>
      <c r="AD67" s="130" t="str">
        <f t="shared" si="28"/>
        <v>SEM GRUPO</v>
      </c>
      <c r="AE67" s="31" t="e">
        <f>VLOOKUP(AC67,INCRIÇÕES!A:F,6,0)</f>
        <v>#N/A</v>
      </c>
    </row>
    <row r="68" spans="1:32" s="151" customFormat="1" ht="8.1" customHeight="1">
      <c r="A68" s="144" t="str">
        <f t="shared" si="3"/>
        <v/>
      </c>
      <c r="B68" s="145"/>
      <c r="C68" s="146"/>
      <c r="D68" s="146"/>
      <c r="E68" s="146"/>
      <c r="F68" s="146"/>
      <c r="G68" s="147" t="str">
        <f>IF(C68&gt;0,VLOOKUP(C68,'BASE FEDERAÇÃO'!$B:$M,2,FALSE),"")</f>
        <v/>
      </c>
      <c r="H68" s="147" t="str">
        <f>IF(C68&gt;0,VLOOKUP(C68,'BASE FEDERAÇÃO'!$B:$M,3,FALSE),"")</f>
        <v/>
      </c>
      <c r="I68" s="148" t="str">
        <f>IF($C68&gt;0,VLOOKUP($C68,'BASE FEDERAÇÃO'!$B:$M,4,FALSE),"")</f>
        <v/>
      </c>
      <c r="J68" s="148" t="str">
        <f>IF($C68&gt;0,VLOOKUP($C68,'BASE FEDERAÇÃO'!$B:$M,5,FALSE),"")</f>
        <v/>
      </c>
      <c r="K68" s="148" t="str">
        <f>IFERROR(VLOOKUP(J68,Base!$G:$H,2,0),"")</f>
        <v/>
      </c>
      <c r="L68" s="149" t="str">
        <f>IF($C68&gt;0,VLOOKUP($C68,'BASE FEDERAÇÃO'!$B:$M,6,FALSE),"")</f>
        <v/>
      </c>
      <c r="M68" s="148" t="str">
        <f>IF($C68&gt;0,VLOOKUP($C68,'BASE FEDERAÇÃO'!$B:$M,7,FALSE),"")</f>
        <v/>
      </c>
      <c r="N68" s="148" t="str">
        <f>IF($C68&gt;0,VLOOKUP($C68,'BASE FEDERAÇÃO'!$B:$M,8,FALSE),"")</f>
        <v/>
      </c>
      <c r="O68" s="148" t="str">
        <f>IF($C68="","",VLOOKUP($C68,'BASE FEDERAÇÃO'!$B:$M,9,0))</f>
        <v/>
      </c>
      <c r="P68" s="48" t="str">
        <f>IF($C68&gt;0,VLOOKUP($C68,INCRIÇÕES!$A:$K,11,0),"")</f>
        <v/>
      </c>
      <c r="Q68" s="150"/>
      <c r="R68" s="31" t="str">
        <f>IF(ISERROR(VLOOKUP(C68,INCRIÇÕES!A:A,1,0)),"NÃO TEM INSCRIÇÃO","OK")</f>
        <v>NÃO TEM INSCRIÇÃO</v>
      </c>
      <c r="S68" s="37" t="str">
        <f t="shared" si="9"/>
        <v/>
      </c>
      <c r="T68" s="96" t="str">
        <f t="shared" ref="T68:T131" si="45">IF(COUNTIF(C:C,C68)&gt;1,"REPETIDO","OK")</f>
        <v>OK</v>
      </c>
      <c r="U68" s="31" t="str">
        <f t="shared" si="10"/>
        <v/>
      </c>
      <c r="AA68" s="145"/>
      <c r="AC68" s="209"/>
      <c r="AD68" s="130" t="str">
        <f t="shared" ref="AD68:AD98" si="46">IF(ISERROR(VLOOKUP(AC68,C:C,1,0)),"SEM GRUPO","JÁ TEM GRUPO")</f>
        <v>SEM GRUPO</v>
      </c>
      <c r="AE68" s="31" t="e">
        <f>VLOOKUP(AC68,INCRIÇÕES!A:F,6,0)</f>
        <v>#N/A</v>
      </c>
      <c r="AF68" s="31"/>
    </row>
    <row r="69" spans="1:32" ht="17.399999999999999">
      <c r="A69" s="44">
        <f t="shared" ref="A69:A132" si="47">S69</f>
        <v>53</v>
      </c>
      <c r="C69" s="161" t="s">
        <v>730</v>
      </c>
      <c r="D69" s="173" t="s">
        <v>491</v>
      </c>
      <c r="E69" s="173" t="s">
        <v>1</v>
      </c>
      <c r="F69" s="173" t="s">
        <v>491</v>
      </c>
      <c r="G69" s="163" t="str">
        <f>IF(C69&gt;0,VLOOKUP(C69,'BASE FEDERAÇÃO'!$B:$M,2,FALSE),"")</f>
        <v>KAMIMURA</v>
      </c>
      <c r="H69" s="163" t="str">
        <f>IF(C69&gt;0,VLOOKUP(C69,'BASE FEDERAÇÃO'!$B:$M,3,FALSE),"")</f>
        <v>PAULO Y.</v>
      </c>
      <c r="I69" s="164" t="str">
        <f>IF($C69&gt;0,VLOOKUP($C69,'BASE FEDERAÇÃO'!$B:$M,4,FALSE),"")</f>
        <v>M</v>
      </c>
      <c r="J69" s="164" t="str">
        <f>IF($C69&gt;0,VLOOKUP($C69,'BASE FEDERAÇÃO'!$B:$M,5,FALSE),"")</f>
        <v>11. NCC</v>
      </c>
      <c r="K69" s="164" t="str">
        <f>IFERROR(VLOOKUP(J69,Base!$G:$H,2,0),"")</f>
        <v>NIPPON COUNTRY</v>
      </c>
      <c r="L69" s="165">
        <f>IF($C69&gt;0,VLOOKUP($C69,'BASE FEDERAÇÃO'!$B:$M,6,FALSE),"")</f>
        <v>23165</v>
      </c>
      <c r="M69" s="164">
        <f>IF($C69&gt;0,VLOOKUP($C69,'BASE FEDERAÇÃO'!$B:$M,7,FALSE),"")</f>
        <v>2</v>
      </c>
      <c r="N69" s="164" t="str">
        <f>IF($C69&gt;0,VLOOKUP($C69,'BASE FEDERAÇÃO'!$B:$M,8,FALSE),"")</f>
        <v>EX</v>
      </c>
      <c r="O69" s="166" t="str">
        <f>IF($C69="","",VLOOKUP($C69,'BASE FEDERAÇÃO'!$B:$M,9,0))</f>
        <v>NSR</v>
      </c>
      <c r="P69" s="45" t="str">
        <f>IF($C69&gt;0,VLOOKUP($C69,INCRIÇÕES!$A:$K,11,0),"")</f>
        <v/>
      </c>
      <c r="Q69" s="84"/>
      <c r="R69" s="31" t="str">
        <f>IF(ISERROR(VLOOKUP(C69,INCRIÇÕES!A:A,1,0)),"NÃO TEM INSCRIÇÃO","OK")</f>
        <v>OK</v>
      </c>
      <c r="S69" s="37">
        <f t="shared" si="9"/>
        <v>53</v>
      </c>
      <c r="T69" s="96" t="str">
        <f t="shared" si="45"/>
        <v>OK</v>
      </c>
      <c r="U69" s="31" t="str">
        <f t="shared" si="10"/>
        <v>1453</v>
      </c>
      <c r="AC69" s="209"/>
      <c r="AD69" s="130" t="str">
        <f t="shared" si="46"/>
        <v>SEM GRUPO</v>
      </c>
      <c r="AE69" s="31" t="e">
        <f>VLOOKUP(AC69,INCRIÇÕES!A:F,6,0)</f>
        <v>#N/A</v>
      </c>
    </row>
    <row r="70" spans="1:32" ht="17.399999999999999">
      <c r="A70" s="44">
        <f t="shared" si="47"/>
        <v>54</v>
      </c>
      <c r="C70" s="161" t="s">
        <v>781</v>
      </c>
      <c r="D70" s="162" t="str">
        <f t="shared" ref="D70:F70" si="48">D69</f>
        <v>14</v>
      </c>
      <c r="E70" s="162" t="str">
        <f>E69</f>
        <v>01</v>
      </c>
      <c r="F70" s="162" t="str">
        <f t="shared" si="48"/>
        <v>14</v>
      </c>
      <c r="G70" s="163" t="str">
        <f>IF(C70&gt;0,VLOOKUP(C70,'BASE FEDERAÇÃO'!$B:$M,2,FALSE),"")</f>
        <v>ABEMATSU</v>
      </c>
      <c r="H70" s="163" t="str">
        <f>IF(C70&gt;0,VLOOKUP(C70,'BASE FEDERAÇÃO'!$B:$M,3,FALSE),"")</f>
        <v>KATSUYUKI</v>
      </c>
      <c r="I70" s="164" t="str">
        <f>IF($C70&gt;0,VLOOKUP($C70,'BASE FEDERAÇÃO'!$B:$M,4,FALSE),"")</f>
        <v>M</v>
      </c>
      <c r="J70" s="164" t="str">
        <f>IF($C70&gt;0,VLOOKUP($C70,'BASE FEDERAÇÃO'!$B:$M,5,FALSE),"")</f>
        <v>07. GSP</v>
      </c>
      <c r="K70" s="164" t="str">
        <f>IFERROR(VLOOKUP(J70,Base!$G:$H,2,0),"")</f>
        <v>GRANDE SÃO PAULO</v>
      </c>
      <c r="L70" s="165">
        <f>IF($C70&gt;0,VLOOKUP($C70,'BASE FEDERAÇÃO'!$B:$M,6,FALSE),"")</f>
        <v>17411</v>
      </c>
      <c r="M70" s="164">
        <f>IF($C70&gt;0,VLOOKUP($C70,'BASE FEDERAÇÃO'!$B:$M,7,FALSE),"")</f>
        <v>5</v>
      </c>
      <c r="N70" s="164" t="str">
        <f>IF($C70&gt;0,VLOOKUP($C70,'BASE FEDERAÇÃO'!$B:$M,8,FALSE),"")</f>
        <v>A</v>
      </c>
      <c r="O70" s="166" t="str">
        <f>IF($C70="","",VLOOKUP($C70,'BASE FEDERAÇÃO'!$B:$M,9,0))</f>
        <v>SR</v>
      </c>
      <c r="P70" s="46" t="str">
        <f>IF($C70&gt;0,VLOOKUP($C70,INCRIÇÕES!$A:$K,11,0),"")</f>
        <v>X</v>
      </c>
      <c r="Q70" s="84"/>
      <c r="R70" s="31" t="str">
        <f>IF(ISERROR(VLOOKUP(C70,INCRIÇÕES!A:A,1,0)),"NÃO TEM INSCRIÇÃO","OK")</f>
        <v>OK</v>
      </c>
      <c r="S70" s="37">
        <f t="shared" ref="S70:S133" si="49">IF(S69="",S68+1,IF(F70&lt;&gt;"",S69+1,""))</f>
        <v>54</v>
      </c>
      <c r="T70" s="96" t="str">
        <f t="shared" si="45"/>
        <v>OK</v>
      </c>
      <c r="U70" s="31" t="str">
        <f t="shared" ref="U70:U133" si="50">CONCATENATE(D70&amp;A70)</f>
        <v>1454</v>
      </c>
      <c r="AC70" s="209"/>
      <c r="AD70" s="130" t="str">
        <f t="shared" si="46"/>
        <v>SEM GRUPO</v>
      </c>
      <c r="AE70" s="31" t="e">
        <f>VLOOKUP(AC70,INCRIÇÕES!A:F,6,0)</f>
        <v>#N/A</v>
      </c>
    </row>
    <row r="71" spans="1:32" ht="17.399999999999999">
      <c r="A71" s="44">
        <f t="shared" si="47"/>
        <v>55</v>
      </c>
      <c r="C71" s="161" t="s">
        <v>676</v>
      </c>
      <c r="D71" s="162" t="str">
        <f t="shared" ref="D71:F71" si="51">D70</f>
        <v>14</v>
      </c>
      <c r="E71" s="162" t="str">
        <f>E70</f>
        <v>01</v>
      </c>
      <c r="F71" s="162" t="str">
        <f t="shared" si="51"/>
        <v>14</v>
      </c>
      <c r="G71" s="163" t="str">
        <f>IF(C71&gt;0,VLOOKUP(C71,'BASE FEDERAÇÃO'!$B:$M,2,FALSE),"")</f>
        <v>SIQUEIRA OLIVEIRA</v>
      </c>
      <c r="H71" s="163" t="str">
        <f>IF(C71&gt;0,VLOOKUP(C71,'BASE FEDERAÇÃO'!$B:$M,3,FALSE),"")</f>
        <v>HELVECIO</v>
      </c>
      <c r="I71" s="164" t="str">
        <f>IF($C71&gt;0,VLOOKUP($C71,'BASE FEDERAÇÃO'!$B:$M,4,FALSE),"")</f>
        <v>M</v>
      </c>
      <c r="J71" s="164" t="str">
        <f>IF($C71&gt;0,VLOOKUP($C71,'BASE FEDERAÇÃO'!$B:$M,5,FALSE),"")</f>
        <v>18. SOR</v>
      </c>
      <c r="K71" s="164" t="str">
        <f>IFERROR(VLOOKUP(J71,Base!$G:$H,2,0),"")</f>
        <v>SOROCABA</v>
      </c>
      <c r="L71" s="165">
        <f>IF($C71&gt;0,VLOOKUP($C71,'BASE FEDERAÇÃO'!$B:$M,6,FALSE),"")</f>
        <v>21411</v>
      </c>
      <c r="M71" s="164">
        <f>IF($C71&gt;0,VLOOKUP($C71,'BASE FEDERAÇÃO'!$B:$M,7,FALSE),"")</f>
        <v>6</v>
      </c>
      <c r="N71" s="164" t="str">
        <f>IF($C71&gt;0,VLOOKUP($C71,'BASE FEDERAÇÃO'!$B:$M,8,FALSE),"")</f>
        <v>A</v>
      </c>
      <c r="O71" s="166" t="str">
        <f>IF($C71="","",VLOOKUP($C71,'BASE FEDERAÇÃO'!$B:$M,9,0))</f>
        <v>NSR</v>
      </c>
      <c r="P71" s="46" t="str">
        <f>IF($C71&gt;0,VLOOKUP($C71,INCRIÇÕES!$A:$K,11,0),"")</f>
        <v>X</v>
      </c>
      <c r="Q71" s="84"/>
      <c r="R71" s="31" t="str">
        <f>IF(ISERROR(VLOOKUP(C71,INCRIÇÕES!A:A,1,0)),"NÃO TEM INSCRIÇÃO","OK")</f>
        <v>OK</v>
      </c>
      <c r="S71" s="37">
        <f t="shared" si="49"/>
        <v>55</v>
      </c>
      <c r="T71" s="96" t="str">
        <f t="shared" si="45"/>
        <v>OK</v>
      </c>
      <c r="U71" s="31" t="str">
        <f t="shared" si="50"/>
        <v>1455</v>
      </c>
      <c r="AC71" s="209"/>
      <c r="AD71" s="130" t="str">
        <f t="shared" si="46"/>
        <v>SEM GRUPO</v>
      </c>
      <c r="AE71" s="31" t="e">
        <f>VLOOKUP(AC71,INCRIÇÕES!A:F,6,0)</f>
        <v>#N/A</v>
      </c>
    </row>
    <row r="72" spans="1:32" ht="17.399999999999999">
      <c r="A72" s="44">
        <f t="shared" si="47"/>
        <v>56</v>
      </c>
      <c r="C72" s="167" t="s">
        <v>629</v>
      </c>
      <c r="D72" s="168" t="str">
        <f t="shared" ref="D72:F72" si="52">D71</f>
        <v>14</v>
      </c>
      <c r="E72" s="168" t="str">
        <f>E71</f>
        <v>01</v>
      </c>
      <c r="F72" s="168" t="str">
        <f t="shared" si="52"/>
        <v>14</v>
      </c>
      <c r="G72" s="169" t="str">
        <f>IF(C72&gt;0,VLOOKUP(C72,'BASE FEDERAÇÃO'!$B:$M,2,FALSE),"")</f>
        <v>SIGAKI HIGUCHI</v>
      </c>
      <c r="H72" s="169" t="str">
        <f>IF(C72&gt;0,VLOOKUP(C72,'BASE FEDERAÇÃO'!$B:$M,3,FALSE),"")</f>
        <v>LOURDES YASSUKO</v>
      </c>
      <c r="I72" s="170" t="str">
        <f>IF($C72&gt;0,VLOOKUP($C72,'BASE FEDERAÇÃO'!$B:$M,4,FALSE),"")</f>
        <v>F</v>
      </c>
      <c r="J72" s="170" t="str">
        <f>IF($C72&gt;0,VLOOKUP($C72,'BASE FEDERAÇÃO'!$B:$M,5,FALSE),"")</f>
        <v>11. NCC</v>
      </c>
      <c r="K72" s="170" t="str">
        <f>IFERROR(VLOOKUP(J72,Base!$G:$H,2,0),"")</f>
        <v>NIPPON COUNTRY</v>
      </c>
      <c r="L72" s="171">
        <f>IF($C72&gt;0,VLOOKUP($C72,'BASE FEDERAÇÃO'!$B:$M,6,FALSE),"")</f>
        <v>20585</v>
      </c>
      <c r="M72" s="170">
        <f>IF($C72&gt;0,VLOOKUP($C72,'BASE FEDERAÇÃO'!$B:$M,7,FALSE),"")</f>
        <v>6</v>
      </c>
      <c r="N72" s="170" t="str">
        <f>IF($C72&gt;0,VLOOKUP($C72,'BASE FEDERAÇÃO'!$B:$M,8,FALSE),"")</f>
        <v>A</v>
      </c>
      <c r="O72" s="172" t="str">
        <f>IF($C72="","",VLOOKUP($C72,'BASE FEDERAÇÃO'!$B:$M,9,0))</f>
        <v>NSR</v>
      </c>
      <c r="P72" s="46" t="str">
        <f>IF($C72&gt;0,VLOOKUP($C72,INCRIÇÕES!$A:$K,11,0),"")</f>
        <v>X</v>
      </c>
      <c r="Q72" s="84"/>
      <c r="R72" s="31" t="str">
        <f>IF(ISERROR(VLOOKUP(C72,INCRIÇÕES!A:A,1,0)),"NÃO TEM INSCRIÇÃO","OK")</f>
        <v>OK</v>
      </c>
      <c r="S72" s="37">
        <f t="shared" si="49"/>
        <v>56</v>
      </c>
      <c r="T72" s="96" t="str">
        <f t="shared" si="45"/>
        <v>OK</v>
      </c>
      <c r="U72" s="31" t="str">
        <f t="shared" si="50"/>
        <v>1456</v>
      </c>
      <c r="AC72" s="209"/>
      <c r="AD72" s="130" t="str">
        <f t="shared" si="46"/>
        <v>SEM GRUPO</v>
      </c>
      <c r="AE72" s="31" t="e">
        <f>VLOOKUP(AC72,INCRIÇÕES!A:F,6,0)</f>
        <v>#N/A</v>
      </c>
    </row>
    <row r="73" spans="1:32" s="151" customFormat="1" ht="8.1" customHeight="1">
      <c r="A73" s="144" t="str">
        <f t="shared" si="47"/>
        <v/>
      </c>
      <c r="B73" s="145"/>
      <c r="C73" s="152"/>
      <c r="D73" s="152"/>
      <c r="E73" s="152"/>
      <c r="F73" s="152"/>
      <c r="G73" s="153" t="str">
        <f>IF(C73&gt;0,VLOOKUP(C73,'BASE FEDERAÇÃO'!$B:$M,2,FALSE),"")</f>
        <v/>
      </c>
      <c r="H73" s="153" t="str">
        <f>IF(C73&gt;0,VLOOKUP(C73,'BASE FEDERAÇÃO'!$B:$M,3,FALSE),"")</f>
        <v/>
      </c>
      <c r="I73" s="150" t="str">
        <f>IF($C73&gt;0,VLOOKUP($C73,'BASE FEDERAÇÃO'!$B:$M,4,FALSE),"")</f>
        <v/>
      </c>
      <c r="J73" s="150" t="str">
        <f>IF($C73&gt;0,VLOOKUP($C73,'BASE FEDERAÇÃO'!$B:$M,5,FALSE),"")</f>
        <v/>
      </c>
      <c r="K73" s="150" t="str">
        <f>IFERROR(VLOOKUP(J73,Base!$G:$H,2,0),"")</f>
        <v/>
      </c>
      <c r="L73" s="154" t="str">
        <f>IF($C73&gt;0,VLOOKUP($C73,'BASE FEDERAÇÃO'!$B:$M,6,FALSE),"")</f>
        <v/>
      </c>
      <c r="M73" s="150" t="str">
        <f>IF($C73&gt;0,VLOOKUP($C73,'BASE FEDERAÇÃO'!$B:$M,7,FALSE),"")</f>
        <v/>
      </c>
      <c r="N73" s="150" t="str">
        <f>IF($C73&gt;0,VLOOKUP($C73,'BASE FEDERAÇÃO'!$B:$M,8,FALSE),"")</f>
        <v/>
      </c>
      <c r="O73" s="150" t="str">
        <f>IF($C73="","",VLOOKUP($C73,'BASE FEDERAÇÃO'!$B:$M,9,0))</f>
        <v/>
      </c>
      <c r="P73" s="48" t="str">
        <f>IF($C73&gt;0,VLOOKUP($C73,INCRIÇÕES!$A:$K,11,0),"")</f>
        <v/>
      </c>
      <c r="Q73" s="150"/>
      <c r="R73" s="31" t="str">
        <f>IF(ISERROR(VLOOKUP(C73,INCRIÇÕES!A:A,1,0)),"NÃO TEM INSCRIÇÃO","OK")</f>
        <v>NÃO TEM INSCRIÇÃO</v>
      </c>
      <c r="S73" s="37" t="str">
        <f t="shared" si="49"/>
        <v/>
      </c>
      <c r="T73" s="96" t="str">
        <f t="shared" si="45"/>
        <v>OK</v>
      </c>
      <c r="U73" s="31" t="str">
        <f t="shared" si="50"/>
        <v/>
      </c>
      <c r="AA73" s="145"/>
      <c r="AC73" s="209"/>
      <c r="AD73" s="130" t="str">
        <f t="shared" si="46"/>
        <v>SEM GRUPO</v>
      </c>
      <c r="AE73" s="31" t="e">
        <f>VLOOKUP(AC73,INCRIÇÕES!A:F,6,0)</f>
        <v>#N/A</v>
      </c>
      <c r="AF73" s="31"/>
    </row>
    <row r="74" spans="1:32" ht="17.399999999999999">
      <c r="A74" s="44">
        <f t="shared" si="47"/>
        <v>57</v>
      </c>
      <c r="C74" s="155" t="s">
        <v>736</v>
      </c>
      <c r="D74" s="156" t="s">
        <v>393</v>
      </c>
      <c r="E74" s="156" t="s">
        <v>1</v>
      </c>
      <c r="F74" s="156" t="s">
        <v>393</v>
      </c>
      <c r="G74" s="157" t="str">
        <f>IF(C74&gt;0,VLOOKUP(C74,'BASE FEDERAÇÃO'!$B:$M,2,FALSE),"")</f>
        <v>T. NISHIKAWA</v>
      </c>
      <c r="H74" s="157" t="str">
        <f>IF(C74&gt;0,VLOOKUP(C74,'BASE FEDERAÇÃO'!$B:$M,3,FALSE),"")</f>
        <v>RUI</v>
      </c>
      <c r="I74" s="158" t="str">
        <f>IF($C74&gt;0,VLOOKUP($C74,'BASE FEDERAÇÃO'!$B:$M,4,FALSE),"")</f>
        <v>M</v>
      </c>
      <c r="J74" s="158" t="str">
        <f>IF($C74&gt;0,VLOOKUP($C74,'BASE FEDERAÇÃO'!$B:$M,5,FALSE),"")</f>
        <v>11. NCC</v>
      </c>
      <c r="K74" s="158" t="str">
        <f>IFERROR(VLOOKUP(J74,Base!$G:$H,2,0),"")</f>
        <v>NIPPON COUNTRY</v>
      </c>
      <c r="L74" s="159">
        <f>IF($C74&gt;0,VLOOKUP($C74,'BASE FEDERAÇÃO'!$B:$M,6,FALSE),"")</f>
        <v>21731</v>
      </c>
      <c r="M74" s="158">
        <f>IF($C74&gt;0,VLOOKUP($C74,'BASE FEDERAÇÃO'!$B:$M,7,FALSE),"")</f>
        <v>3</v>
      </c>
      <c r="N74" s="158" t="str">
        <f>IF($C74&gt;0,VLOOKUP($C74,'BASE FEDERAÇÃO'!$B:$M,8,FALSE),"")</f>
        <v>EX</v>
      </c>
      <c r="O74" s="160" t="str">
        <f>IF($C74="","",VLOOKUP($C74,'BASE FEDERAÇÃO'!$B:$M,9,0))</f>
        <v>NSR</v>
      </c>
      <c r="P74" s="45" t="str">
        <f>IF($C74&gt;0,VLOOKUP($C74,INCRIÇÕES!$A:$K,11,0),"")</f>
        <v>X</v>
      </c>
      <c r="Q74" s="84"/>
      <c r="R74" s="31" t="str">
        <f>IF(ISERROR(VLOOKUP(C74,INCRIÇÕES!A:A,1,0)),"NÃO TEM INSCRIÇÃO","OK")</f>
        <v>OK</v>
      </c>
      <c r="S74" s="37">
        <f t="shared" si="49"/>
        <v>57</v>
      </c>
      <c r="T74" s="96" t="str">
        <f t="shared" si="45"/>
        <v>OK</v>
      </c>
      <c r="U74" s="31" t="str">
        <f t="shared" si="50"/>
        <v>1557</v>
      </c>
      <c r="AC74" s="209"/>
      <c r="AD74" s="130" t="str">
        <f t="shared" si="46"/>
        <v>SEM GRUPO</v>
      </c>
      <c r="AE74" s="31" t="e">
        <f>VLOOKUP(AC74,INCRIÇÕES!A:F,6,0)</f>
        <v>#N/A</v>
      </c>
    </row>
    <row r="75" spans="1:32" ht="17.399999999999999">
      <c r="A75" s="44">
        <f t="shared" si="47"/>
        <v>58</v>
      </c>
      <c r="C75" s="161" t="s">
        <v>238</v>
      </c>
      <c r="D75" s="162" t="str">
        <f t="shared" ref="D75:F75" si="53">D74</f>
        <v>15</v>
      </c>
      <c r="E75" s="162" t="str">
        <f>E74</f>
        <v>01</v>
      </c>
      <c r="F75" s="162" t="str">
        <f t="shared" si="53"/>
        <v>15</v>
      </c>
      <c r="G75" s="163" t="str">
        <f>IF(C75&gt;0,VLOOKUP(C75,'BASE FEDERAÇÃO'!$B:$M,2,FALSE),"")</f>
        <v>ODA</v>
      </c>
      <c r="H75" s="163" t="str">
        <f>IF(C75&gt;0,VLOOKUP(C75,'BASE FEDERAÇÃO'!$B:$M,3,FALSE),"")</f>
        <v>TOMIKO</v>
      </c>
      <c r="I75" s="164" t="str">
        <f>IF($C75&gt;0,VLOOKUP($C75,'BASE FEDERAÇÃO'!$B:$M,4,FALSE),"")</f>
        <v>F</v>
      </c>
      <c r="J75" s="164" t="str">
        <f>IF($C75&gt;0,VLOOKUP($C75,'BASE FEDERAÇÃO'!$B:$M,5,FALSE),"")</f>
        <v>07. GSP</v>
      </c>
      <c r="K75" s="164" t="str">
        <f>IFERROR(VLOOKUP(J75,Base!$G:$H,2,0),"")</f>
        <v>GRANDE SÃO PAULO</v>
      </c>
      <c r="L75" s="165">
        <f>IF($C75&gt;0,VLOOKUP($C75,'BASE FEDERAÇÃO'!$B:$M,6,FALSE),"")</f>
        <v>19438</v>
      </c>
      <c r="M75" s="164">
        <f>IF($C75&gt;0,VLOOKUP($C75,'BASE FEDERAÇÃO'!$B:$M,7,FALSE),"")</f>
        <v>3</v>
      </c>
      <c r="N75" s="164" t="str">
        <f>IF($C75&gt;0,VLOOKUP($C75,'BASE FEDERAÇÃO'!$B:$M,8,FALSE),"")</f>
        <v>EX</v>
      </c>
      <c r="O75" s="166" t="str">
        <f>IF($C75="","",VLOOKUP($C75,'BASE FEDERAÇÃO'!$B:$M,9,0))</f>
        <v>NSR</v>
      </c>
      <c r="P75" s="46" t="str">
        <f>IF($C75&gt;0,VLOOKUP($C75,INCRIÇÕES!$A:$K,11,0),"")</f>
        <v>X</v>
      </c>
      <c r="Q75" s="84"/>
      <c r="R75" s="31" t="str">
        <f>IF(ISERROR(VLOOKUP(C75,INCRIÇÕES!A:A,1,0)),"NÃO TEM INSCRIÇÃO","OK")</f>
        <v>OK</v>
      </c>
      <c r="S75" s="37">
        <f t="shared" si="49"/>
        <v>58</v>
      </c>
      <c r="T75" s="96" t="str">
        <f t="shared" si="45"/>
        <v>OK</v>
      </c>
      <c r="U75" s="31" t="str">
        <f t="shared" si="50"/>
        <v>1558</v>
      </c>
      <c r="AC75" s="209"/>
      <c r="AD75" s="130" t="str">
        <f t="shared" si="46"/>
        <v>SEM GRUPO</v>
      </c>
      <c r="AE75" s="31" t="e">
        <f>VLOOKUP(AC75,INCRIÇÕES!A:F,6,0)</f>
        <v>#N/A</v>
      </c>
    </row>
    <row r="76" spans="1:32" ht="17.399999999999999">
      <c r="A76" s="44">
        <f t="shared" si="47"/>
        <v>59</v>
      </c>
      <c r="C76" s="161" t="s">
        <v>262</v>
      </c>
      <c r="D76" s="162" t="str">
        <f t="shared" ref="D76:F76" si="54">D75</f>
        <v>15</v>
      </c>
      <c r="E76" s="162" t="str">
        <f>E75</f>
        <v>01</v>
      </c>
      <c r="F76" s="162" t="str">
        <f t="shared" si="54"/>
        <v>15</v>
      </c>
      <c r="G76" s="163" t="str">
        <f>IF(C76&gt;0,VLOOKUP(C76,'BASE FEDERAÇÃO'!$B:$M,2,FALSE),"")</f>
        <v>OKAWARA</v>
      </c>
      <c r="H76" s="163" t="str">
        <f>IF(C76&gt;0,VLOOKUP(C76,'BASE FEDERAÇÃO'!$B:$M,3,FALSE),"")</f>
        <v>SUMIRE</v>
      </c>
      <c r="I76" s="164" t="str">
        <f>IF($C76&gt;0,VLOOKUP($C76,'BASE FEDERAÇÃO'!$B:$M,4,FALSE),"")</f>
        <v>F</v>
      </c>
      <c r="J76" s="164" t="str">
        <f>IF($C76&gt;0,VLOOKUP($C76,'BASE FEDERAÇÃO'!$B:$M,5,FALSE),"")</f>
        <v>08. SMA</v>
      </c>
      <c r="K76" s="164" t="str">
        <f>IFERROR(VLOOKUP(J76,Base!$G:$H,2,0),"")</f>
        <v>SÃO M. ARCANJO</v>
      </c>
      <c r="L76" s="165">
        <f>IF($C76&gt;0,VLOOKUP($C76,'BASE FEDERAÇÃO'!$B:$M,6,FALSE),"")</f>
        <v>23722</v>
      </c>
      <c r="M76" s="164">
        <f>IF($C76&gt;0,VLOOKUP($C76,'BASE FEDERAÇÃO'!$B:$M,7,FALSE),"")</f>
        <v>4</v>
      </c>
      <c r="N76" s="164" t="str">
        <f>IF($C76&gt;0,VLOOKUP($C76,'BASE FEDERAÇÃO'!$B:$M,8,FALSE),"")</f>
        <v>A</v>
      </c>
      <c r="O76" s="166" t="str">
        <f>IF($C76="","",VLOOKUP($C76,'BASE FEDERAÇÃO'!$B:$M,9,0))</f>
        <v>NSR</v>
      </c>
      <c r="P76" s="46" t="str">
        <f>IF($C76&gt;0,VLOOKUP($C76,INCRIÇÕES!$A:$K,11,0),"")</f>
        <v>X</v>
      </c>
      <c r="Q76" s="84"/>
      <c r="R76" s="31" t="str">
        <f>IF(ISERROR(VLOOKUP(C76,INCRIÇÕES!A:A,1,0)),"NÃO TEM INSCRIÇÃO","OK")</f>
        <v>OK</v>
      </c>
      <c r="S76" s="37">
        <f t="shared" si="49"/>
        <v>59</v>
      </c>
      <c r="T76" s="96" t="str">
        <f t="shared" si="45"/>
        <v>OK</v>
      </c>
      <c r="U76" s="31" t="str">
        <f t="shared" si="50"/>
        <v>1559</v>
      </c>
      <c r="AC76" s="209"/>
      <c r="AD76" s="130" t="str">
        <f t="shared" si="46"/>
        <v>SEM GRUPO</v>
      </c>
      <c r="AE76" s="31" t="e">
        <f>VLOOKUP(AC76,INCRIÇÕES!A:F,6,0)</f>
        <v>#N/A</v>
      </c>
    </row>
    <row r="77" spans="1:32" ht="17.399999999999999">
      <c r="A77" s="44">
        <f t="shared" si="47"/>
        <v>60</v>
      </c>
      <c r="C77" s="167" t="s">
        <v>888</v>
      </c>
      <c r="D77" s="168" t="str">
        <f t="shared" ref="D77:F77" si="55">D76</f>
        <v>15</v>
      </c>
      <c r="E77" s="168" t="str">
        <f>E76</f>
        <v>01</v>
      </c>
      <c r="F77" s="168" t="str">
        <f t="shared" si="55"/>
        <v>15</v>
      </c>
      <c r="G77" s="169" t="str">
        <f>IF(C77&gt;0,VLOOKUP(C77,'BASE FEDERAÇÃO'!$B:$M,2,FALSE),"")</f>
        <v>NAGATA</v>
      </c>
      <c r="H77" s="169" t="str">
        <f>IF(C77&gt;0,VLOOKUP(C77,'BASE FEDERAÇÃO'!$B:$M,3,FALSE),"")</f>
        <v>AROLDO KOJI</v>
      </c>
      <c r="I77" s="170" t="str">
        <f>IF($C77&gt;0,VLOOKUP($C77,'BASE FEDERAÇÃO'!$B:$M,4,FALSE),"")</f>
        <v>M</v>
      </c>
      <c r="J77" s="170" t="str">
        <f>IF($C77&gt;0,VLOOKUP($C77,'BASE FEDERAÇÃO'!$B:$M,5,FALSE),"")</f>
        <v>12. COO</v>
      </c>
      <c r="K77" s="170" t="str">
        <f>IFERROR(VLOOKUP(J77,Base!$G:$H,2,0),"")</f>
        <v>COOPER COTIA</v>
      </c>
      <c r="L77" s="171">
        <f>IF($C77&gt;0,VLOOKUP($C77,'BASE FEDERAÇÃO'!$B:$M,6,FALSE),"")</f>
        <v>27807</v>
      </c>
      <c r="M77" s="170">
        <f>IF($C77&gt;0,VLOOKUP($C77,'BASE FEDERAÇÃO'!$B:$M,7,FALSE),"")</f>
        <v>5</v>
      </c>
      <c r="N77" s="170" t="str">
        <f>IF($C77&gt;0,VLOOKUP($C77,'BASE FEDERAÇÃO'!$B:$M,8,FALSE),"")</f>
        <v>A</v>
      </c>
      <c r="O77" s="172" t="str">
        <f>IF($C77="","",VLOOKUP($C77,'BASE FEDERAÇÃO'!$B:$M,9,0))</f>
        <v>NSR</v>
      </c>
      <c r="P77" s="46" t="str">
        <f>IF($C77&gt;0,VLOOKUP($C77,INCRIÇÕES!$A:$K,11,0),"")</f>
        <v/>
      </c>
      <c r="Q77" s="84"/>
      <c r="R77" s="31" t="str">
        <f>IF(ISERROR(VLOOKUP(C77,INCRIÇÕES!A:A,1,0)),"NÃO TEM INSCRIÇÃO","OK")</f>
        <v>OK</v>
      </c>
      <c r="S77" s="37">
        <f t="shared" si="49"/>
        <v>60</v>
      </c>
      <c r="T77" s="96" t="str">
        <f t="shared" si="45"/>
        <v>OK</v>
      </c>
      <c r="U77" s="31" t="str">
        <f t="shared" si="50"/>
        <v>1560</v>
      </c>
      <c r="AC77" s="209"/>
      <c r="AD77" s="130" t="str">
        <f t="shared" si="46"/>
        <v>SEM GRUPO</v>
      </c>
      <c r="AE77" s="31" t="e">
        <f>VLOOKUP(AC77,INCRIÇÕES!A:F,6,0)</f>
        <v>#N/A</v>
      </c>
    </row>
    <row r="78" spans="1:32" s="151" customFormat="1" ht="8.1" customHeight="1">
      <c r="A78" s="144" t="str">
        <f t="shared" si="47"/>
        <v/>
      </c>
      <c r="B78" s="145"/>
      <c r="C78" s="146"/>
      <c r="D78" s="146"/>
      <c r="E78" s="146"/>
      <c r="F78" s="146"/>
      <c r="G78" s="147" t="str">
        <f>IF(C78&gt;0,VLOOKUP(C78,'BASE FEDERAÇÃO'!$B:$M,2,FALSE),"")</f>
        <v/>
      </c>
      <c r="H78" s="147" t="str">
        <f>IF(C78&gt;0,VLOOKUP(C78,'BASE FEDERAÇÃO'!$B:$M,3,FALSE),"")</f>
        <v/>
      </c>
      <c r="I78" s="148" t="str">
        <f>IF($C78&gt;0,VLOOKUP($C78,'BASE FEDERAÇÃO'!$B:$M,4,FALSE),"")</f>
        <v/>
      </c>
      <c r="J78" s="148" t="str">
        <f>IF($C78&gt;0,VLOOKUP($C78,'BASE FEDERAÇÃO'!$B:$M,5,FALSE),"")</f>
        <v/>
      </c>
      <c r="K78" s="148" t="str">
        <f>IFERROR(VLOOKUP(J78,Base!$G:$H,2,0),"")</f>
        <v/>
      </c>
      <c r="L78" s="149" t="str">
        <f>IF($C78&gt;0,VLOOKUP($C78,'BASE FEDERAÇÃO'!$B:$M,6,FALSE),"")</f>
        <v/>
      </c>
      <c r="M78" s="148" t="str">
        <f>IF($C78&gt;0,VLOOKUP($C78,'BASE FEDERAÇÃO'!$B:$M,7,FALSE),"")</f>
        <v/>
      </c>
      <c r="N78" s="148" t="str">
        <f>IF($C78&gt;0,VLOOKUP($C78,'BASE FEDERAÇÃO'!$B:$M,8,FALSE),"")</f>
        <v/>
      </c>
      <c r="O78" s="148" t="str">
        <f>IF($C78="","",VLOOKUP($C78,'BASE FEDERAÇÃO'!$B:$M,9,0))</f>
        <v/>
      </c>
      <c r="P78" s="48" t="str">
        <f>IF($C78&gt;0,VLOOKUP($C78,INCRIÇÕES!$A:$K,11,0),"")</f>
        <v/>
      </c>
      <c r="Q78" s="150"/>
      <c r="R78" s="31" t="str">
        <f>IF(ISERROR(VLOOKUP(C78,INCRIÇÕES!A:A,1,0)),"NÃO TEM INSCRIÇÃO","OK")</f>
        <v>NÃO TEM INSCRIÇÃO</v>
      </c>
      <c r="S78" s="37" t="str">
        <f t="shared" si="49"/>
        <v/>
      </c>
      <c r="T78" s="96" t="str">
        <f t="shared" si="45"/>
        <v>OK</v>
      </c>
      <c r="U78" s="31" t="str">
        <f t="shared" si="50"/>
        <v/>
      </c>
      <c r="AA78" s="145"/>
      <c r="AC78" s="209"/>
      <c r="AD78" s="130" t="str">
        <f t="shared" si="46"/>
        <v>SEM GRUPO</v>
      </c>
      <c r="AE78" s="31" t="e">
        <f>VLOOKUP(AC78,INCRIÇÕES!A:F,6,0)</f>
        <v>#N/A</v>
      </c>
      <c r="AF78" s="31"/>
    </row>
    <row r="79" spans="1:32" ht="17.399999999999999">
      <c r="A79" s="44">
        <f t="shared" si="47"/>
        <v>61</v>
      </c>
      <c r="C79" s="161" t="s">
        <v>336</v>
      </c>
      <c r="D79" s="173" t="s">
        <v>411</v>
      </c>
      <c r="E79" s="173" t="s">
        <v>1</v>
      </c>
      <c r="F79" s="173" t="s">
        <v>411</v>
      </c>
      <c r="G79" s="163" t="str">
        <f>IF(C79&gt;0,VLOOKUP(C79,'BASE FEDERAÇÃO'!$B:$M,2,FALSE),"")</f>
        <v>WATANABE</v>
      </c>
      <c r="H79" s="163" t="str">
        <f>IF(C79&gt;0,VLOOKUP(C79,'BASE FEDERAÇÃO'!$B:$M,3,FALSE),"")</f>
        <v>EMILIA</v>
      </c>
      <c r="I79" s="164" t="str">
        <f>IF($C79&gt;0,VLOOKUP($C79,'BASE FEDERAÇÃO'!$B:$M,4,FALSE),"")</f>
        <v>F</v>
      </c>
      <c r="J79" s="164" t="str">
        <f>IF($C79&gt;0,VLOOKUP($C79,'BASE FEDERAÇÃO'!$B:$M,5,FALSE),"")</f>
        <v>11. NCC</v>
      </c>
      <c r="K79" s="164" t="str">
        <f>IFERROR(VLOOKUP(J79,Base!$G:$H,2,0),"")</f>
        <v>NIPPON COUNTRY</v>
      </c>
      <c r="L79" s="165">
        <f>IF($C79&gt;0,VLOOKUP($C79,'BASE FEDERAÇÃO'!$B:$M,6,FALSE),"")</f>
        <v>20589</v>
      </c>
      <c r="M79" s="164">
        <f>IF($C79&gt;0,VLOOKUP($C79,'BASE FEDERAÇÃO'!$B:$M,7,FALSE),"")</f>
        <v>3</v>
      </c>
      <c r="N79" s="164" t="str">
        <f>IF($C79&gt;0,VLOOKUP($C79,'BASE FEDERAÇÃO'!$B:$M,8,FALSE),"")</f>
        <v>EX</v>
      </c>
      <c r="O79" s="166" t="str">
        <f>IF($C79="","",VLOOKUP($C79,'BASE FEDERAÇÃO'!$B:$M,9,0))</f>
        <v>NSR</v>
      </c>
      <c r="P79" s="45" t="str">
        <f>IF($C79&gt;0,VLOOKUP($C79,INCRIÇÕES!$A:$K,11,0),"")</f>
        <v>X</v>
      </c>
      <c r="Q79" s="84"/>
      <c r="R79" s="31" t="str">
        <f>IF(ISERROR(VLOOKUP(C79,INCRIÇÕES!A:A,1,0)),"NÃO TEM INSCRIÇÃO","OK")</f>
        <v>OK</v>
      </c>
      <c r="S79" s="37">
        <f t="shared" si="49"/>
        <v>61</v>
      </c>
      <c r="T79" s="96" t="str">
        <f t="shared" si="45"/>
        <v>OK</v>
      </c>
      <c r="U79" s="31" t="str">
        <f t="shared" si="50"/>
        <v>1661</v>
      </c>
      <c r="AC79" s="209"/>
      <c r="AD79" s="130" t="str">
        <f t="shared" si="46"/>
        <v>SEM GRUPO</v>
      </c>
      <c r="AE79" s="31" t="e">
        <f>VLOOKUP(AC79,INCRIÇÕES!A:F,6,0)</f>
        <v>#N/A</v>
      </c>
    </row>
    <row r="80" spans="1:32" ht="17.399999999999999">
      <c r="A80" s="44">
        <f t="shared" si="47"/>
        <v>62</v>
      </c>
      <c r="C80" s="161" t="s">
        <v>896</v>
      </c>
      <c r="D80" s="162" t="str">
        <f t="shared" ref="D80:F80" si="56">D79</f>
        <v>16</v>
      </c>
      <c r="E80" s="162" t="str">
        <f>E79</f>
        <v>01</v>
      </c>
      <c r="F80" s="162" t="str">
        <f t="shared" si="56"/>
        <v>16</v>
      </c>
      <c r="G80" s="163" t="str">
        <f>IF(C80&gt;0,VLOOKUP(C80,'BASE FEDERAÇÃO'!$B:$M,2,FALSE),"")</f>
        <v>KAWABATA</v>
      </c>
      <c r="H80" s="163" t="str">
        <f>IF(C80&gt;0,VLOOKUP(C80,'BASE FEDERAÇÃO'!$B:$M,3,FALSE),"")</f>
        <v>TAKAO</v>
      </c>
      <c r="I80" s="164" t="str">
        <f>IF($C80&gt;0,VLOOKUP($C80,'BASE FEDERAÇÃO'!$B:$M,4,FALSE),"")</f>
        <v>M</v>
      </c>
      <c r="J80" s="164" t="str">
        <f>IF($C80&gt;0,VLOOKUP($C80,'BASE FEDERAÇÃO'!$B:$M,5,FALSE),"")</f>
        <v>07. GSP</v>
      </c>
      <c r="K80" s="164" t="str">
        <f>IFERROR(VLOOKUP(J80,Base!$G:$H,2,0),"")</f>
        <v>GRANDE SÃO PAULO</v>
      </c>
      <c r="L80" s="165">
        <f>IF($C80&gt;0,VLOOKUP($C80,'BASE FEDERAÇÃO'!$B:$M,6,FALSE),"")</f>
        <v>14203</v>
      </c>
      <c r="M80" s="164">
        <f>IF($C80&gt;0,VLOOKUP($C80,'BASE FEDERAÇÃO'!$B:$M,7,FALSE),"")</f>
        <v>6</v>
      </c>
      <c r="N80" s="164" t="str">
        <f>IF($C80&gt;0,VLOOKUP($C80,'BASE FEDERAÇÃO'!$B:$M,8,FALSE),"")</f>
        <v>A</v>
      </c>
      <c r="O80" s="166" t="str">
        <f>IF($C80="","",VLOOKUP($C80,'BASE FEDERAÇÃO'!$B:$M,9,0))</f>
        <v>MR</v>
      </c>
      <c r="P80" s="46" t="str">
        <f>IF($C80&gt;0,VLOOKUP($C80,INCRIÇÕES!$A:$K,11,0),"")</f>
        <v/>
      </c>
      <c r="Q80" s="84"/>
      <c r="R80" s="31" t="str">
        <f>IF(ISERROR(VLOOKUP(C80,INCRIÇÕES!A:A,1,0)),"NÃO TEM INSCRIÇÃO","OK")</f>
        <v>OK</v>
      </c>
      <c r="S80" s="37">
        <f t="shared" si="49"/>
        <v>62</v>
      </c>
      <c r="T80" s="96" t="str">
        <f t="shared" si="45"/>
        <v>OK</v>
      </c>
      <c r="U80" s="31" t="str">
        <f t="shared" si="50"/>
        <v>1662</v>
      </c>
      <c r="AC80" s="209"/>
      <c r="AD80" s="130" t="str">
        <f t="shared" si="46"/>
        <v>SEM GRUPO</v>
      </c>
      <c r="AE80" s="31" t="e">
        <f>VLOOKUP(AC80,INCRIÇÕES!A:F,6,0)</f>
        <v>#N/A</v>
      </c>
    </row>
    <row r="81" spans="1:32" ht="17.399999999999999">
      <c r="A81" s="44">
        <f t="shared" si="47"/>
        <v>63</v>
      </c>
      <c r="C81" s="161" t="s">
        <v>187</v>
      </c>
      <c r="D81" s="162" t="str">
        <f t="shared" ref="D81:F81" si="57">D80</f>
        <v>16</v>
      </c>
      <c r="E81" s="162" t="str">
        <f>E80</f>
        <v>01</v>
      </c>
      <c r="F81" s="162" t="str">
        <f t="shared" si="57"/>
        <v>16</v>
      </c>
      <c r="G81" s="163" t="str">
        <f>IF(C81&gt;0,VLOOKUP(C81,'BASE FEDERAÇÃO'!$B:$M,2,FALSE),"")</f>
        <v>FUKUZAWA</v>
      </c>
      <c r="H81" s="163" t="str">
        <f>IF(C81&gt;0,VLOOKUP(C81,'BASE FEDERAÇÃO'!$B:$M,3,FALSE),"")</f>
        <v>AKIRA</v>
      </c>
      <c r="I81" s="164" t="str">
        <f>IF($C81&gt;0,VLOOKUP($C81,'BASE FEDERAÇÃO'!$B:$M,4,FALSE),"")</f>
        <v>M</v>
      </c>
      <c r="J81" s="164" t="str">
        <f>IF($C81&gt;0,VLOOKUP($C81,'BASE FEDERAÇÃO'!$B:$M,5,FALSE),"")</f>
        <v>06. KOK</v>
      </c>
      <c r="K81" s="164" t="str">
        <f>IFERROR(VLOOKUP(J81,Base!$G:$H,2,0),"")</f>
        <v>KOKUSHIKAN</v>
      </c>
      <c r="L81" s="165">
        <f>IF($C81&gt;0,VLOOKUP($C81,'BASE FEDERAÇÃO'!$B:$M,6,FALSE),"")</f>
        <v>18276</v>
      </c>
      <c r="M81" s="164">
        <f>IF($C81&gt;0,VLOOKUP($C81,'BASE FEDERAÇÃO'!$B:$M,7,FALSE),"")</f>
        <v>6</v>
      </c>
      <c r="N81" s="164" t="str">
        <f>IF($C81&gt;0,VLOOKUP($C81,'BASE FEDERAÇÃO'!$B:$M,8,FALSE),"")</f>
        <v>A</v>
      </c>
      <c r="O81" s="166" t="str">
        <f>IF($C81="","",VLOOKUP($C81,'BASE FEDERAÇÃO'!$B:$M,9,0))</f>
        <v>SR</v>
      </c>
      <c r="P81" s="46" t="str">
        <f>IF($C81&gt;0,VLOOKUP($C81,INCRIÇÕES!$A:$K,11,0),"")</f>
        <v/>
      </c>
      <c r="Q81" s="84"/>
      <c r="R81" s="31" t="str">
        <f>IF(ISERROR(VLOOKUP(C81,INCRIÇÕES!A:A,1,0)),"NÃO TEM INSCRIÇÃO","OK")</f>
        <v>OK</v>
      </c>
      <c r="S81" s="37">
        <f t="shared" si="49"/>
        <v>63</v>
      </c>
      <c r="T81" s="96" t="str">
        <f t="shared" si="45"/>
        <v>OK</v>
      </c>
      <c r="U81" s="31" t="str">
        <f t="shared" si="50"/>
        <v>1663</v>
      </c>
      <c r="AC81" s="209"/>
      <c r="AD81" s="130" t="str">
        <f t="shared" si="46"/>
        <v>SEM GRUPO</v>
      </c>
      <c r="AE81" s="31" t="e">
        <f>VLOOKUP(AC81,INCRIÇÕES!A:F,6,0)</f>
        <v>#N/A</v>
      </c>
    </row>
    <row r="82" spans="1:32" ht="17.399999999999999">
      <c r="A82" s="44">
        <f t="shared" si="47"/>
        <v>64</v>
      </c>
      <c r="C82" s="167" t="s">
        <v>275</v>
      </c>
      <c r="D82" s="168" t="str">
        <f t="shared" ref="D82:F82" si="58">D81</f>
        <v>16</v>
      </c>
      <c r="E82" s="168" t="str">
        <f>E81</f>
        <v>01</v>
      </c>
      <c r="F82" s="168" t="str">
        <f t="shared" si="58"/>
        <v>16</v>
      </c>
      <c r="G82" s="169" t="str">
        <f>IF(C82&gt;0,VLOOKUP(C82,'BASE FEDERAÇÃO'!$B:$M,2,FALSE),"")</f>
        <v>DE MATOS</v>
      </c>
      <c r="H82" s="169" t="str">
        <f>IF(C82&gt;0,VLOOKUP(C82,'BASE FEDERAÇÃO'!$B:$M,3,FALSE),"")</f>
        <v>VANETE CLARO</v>
      </c>
      <c r="I82" s="170" t="str">
        <f>IF($C82&gt;0,VLOOKUP($C82,'BASE FEDERAÇÃO'!$B:$M,4,FALSE),"")</f>
        <v>F</v>
      </c>
      <c r="J82" s="170" t="str">
        <f>IF($C82&gt;0,VLOOKUP($C82,'BASE FEDERAÇÃO'!$B:$M,5,FALSE),"")</f>
        <v>10. ITA</v>
      </c>
      <c r="K82" s="170" t="str">
        <f>IFERROR(VLOOKUP(J82,Base!$G:$H,2,0),"")</f>
        <v>ITAPETININGA</v>
      </c>
      <c r="L82" s="171">
        <f>IF($C82&gt;0,VLOOKUP($C82,'BASE FEDERAÇÃO'!$B:$M,6,FALSE),"")</f>
        <v>26024</v>
      </c>
      <c r="M82" s="170">
        <f>IF($C82&gt;0,VLOOKUP($C82,'BASE FEDERAÇÃO'!$B:$M,7,FALSE),"")</f>
        <v>6</v>
      </c>
      <c r="N82" s="170" t="str">
        <f>IF($C82&gt;0,VLOOKUP($C82,'BASE FEDERAÇÃO'!$B:$M,8,FALSE),"")</f>
        <v>A</v>
      </c>
      <c r="O82" s="172" t="str">
        <f>IF($C82="","",VLOOKUP($C82,'BASE FEDERAÇÃO'!$B:$M,9,0))</f>
        <v>NSR</v>
      </c>
      <c r="P82" s="46" t="str">
        <f>IF($C82&gt;0,VLOOKUP($C82,INCRIÇÕES!$A:$K,11,0),"")</f>
        <v>X</v>
      </c>
      <c r="Q82" s="84"/>
      <c r="R82" s="31" t="str">
        <f>IF(ISERROR(VLOOKUP(C82,INCRIÇÕES!A:A,1,0)),"NÃO TEM INSCRIÇÃO","OK")</f>
        <v>OK</v>
      </c>
      <c r="S82" s="37">
        <f t="shared" si="49"/>
        <v>64</v>
      </c>
      <c r="T82" s="96" t="str">
        <f t="shared" si="45"/>
        <v>OK</v>
      </c>
      <c r="U82" s="31" t="str">
        <f t="shared" si="50"/>
        <v>1664</v>
      </c>
      <c r="AC82" s="209"/>
      <c r="AD82" s="130" t="str">
        <f t="shared" si="46"/>
        <v>SEM GRUPO</v>
      </c>
      <c r="AE82" s="31" t="e">
        <f>VLOOKUP(AC82,INCRIÇÕES!A:F,6,0)</f>
        <v>#N/A</v>
      </c>
    </row>
    <row r="83" spans="1:32" s="151" customFormat="1" ht="8.1" customHeight="1">
      <c r="A83" s="144" t="str">
        <f t="shared" si="47"/>
        <v/>
      </c>
      <c r="B83" s="145"/>
      <c r="C83" s="146"/>
      <c r="D83" s="146"/>
      <c r="E83" s="146"/>
      <c r="F83" s="146"/>
      <c r="G83" s="147" t="str">
        <f>IF(C83&gt;0,VLOOKUP(C83,'BASE FEDERAÇÃO'!$B:$M,2,FALSE),"")</f>
        <v/>
      </c>
      <c r="H83" s="147" t="str">
        <f>IF(C83&gt;0,VLOOKUP(C83,'BASE FEDERAÇÃO'!$B:$M,3,FALSE),"")</f>
        <v/>
      </c>
      <c r="I83" s="148" t="str">
        <f>IF($C83&gt;0,VLOOKUP($C83,'BASE FEDERAÇÃO'!$B:$M,4,FALSE),"")</f>
        <v/>
      </c>
      <c r="J83" s="148" t="str">
        <f>IF($C83&gt;0,VLOOKUP($C83,'BASE FEDERAÇÃO'!$B:$M,5,FALSE),"")</f>
        <v/>
      </c>
      <c r="K83" s="148" t="str">
        <f>IFERROR(VLOOKUP(J83,Base!$G:$H,2,0),"")</f>
        <v/>
      </c>
      <c r="L83" s="149" t="str">
        <f>IF($C83&gt;0,VLOOKUP($C83,'BASE FEDERAÇÃO'!$B:$M,6,FALSE),"")</f>
        <v/>
      </c>
      <c r="M83" s="148" t="str">
        <f>IF($C83&gt;0,VLOOKUP($C83,'BASE FEDERAÇÃO'!$B:$M,7,FALSE),"")</f>
        <v/>
      </c>
      <c r="N83" s="148" t="str">
        <f>IF($C83&gt;0,VLOOKUP($C83,'BASE FEDERAÇÃO'!$B:$M,8,FALSE),"")</f>
        <v/>
      </c>
      <c r="O83" s="148" t="str">
        <f>IF($C83="","",VLOOKUP($C83,'BASE FEDERAÇÃO'!$B:$M,9,0))</f>
        <v/>
      </c>
      <c r="P83" s="48" t="str">
        <f>IF($C83&gt;0,VLOOKUP($C83,INCRIÇÕES!$A:$K,11,0),"")</f>
        <v/>
      </c>
      <c r="Q83" s="150"/>
      <c r="R83" s="31" t="str">
        <f>IF(ISERROR(VLOOKUP(C83,INCRIÇÕES!A:A,1,0)),"NÃO TEM INSCRIÇÃO","OK")</f>
        <v>NÃO TEM INSCRIÇÃO</v>
      </c>
      <c r="S83" s="37" t="str">
        <f t="shared" si="49"/>
        <v/>
      </c>
      <c r="T83" s="96" t="str">
        <f t="shared" si="45"/>
        <v>OK</v>
      </c>
      <c r="U83" s="31" t="str">
        <f t="shared" si="50"/>
        <v/>
      </c>
      <c r="AA83" s="145"/>
      <c r="AC83" s="209"/>
      <c r="AD83" s="130" t="str">
        <f t="shared" si="46"/>
        <v>SEM GRUPO</v>
      </c>
      <c r="AE83" s="31" t="e">
        <f>VLOOKUP(AC83,INCRIÇÕES!A:F,6,0)</f>
        <v>#N/A</v>
      </c>
      <c r="AF83" s="31"/>
    </row>
    <row r="84" spans="1:32" ht="17.399999999999999">
      <c r="A84" s="44">
        <f t="shared" si="47"/>
        <v>65</v>
      </c>
      <c r="C84" s="161" t="s">
        <v>225</v>
      </c>
      <c r="D84" s="173" t="s">
        <v>417</v>
      </c>
      <c r="E84" s="173" t="s">
        <v>1</v>
      </c>
      <c r="F84" s="173" t="s">
        <v>417</v>
      </c>
      <c r="G84" s="163" t="str">
        <f>IF(C84&gt;0,VLOOKUP(C84,'BASE FEDERAÇÃO'!$B:$M,2,FALSE),"")</f>
        <v>SHIMURA</v>
      </c>
      <c r="H84" s="163" t="str">
        <f>IF(C84&gt;0,VLOOKUP(C84,'BASE FEDERAÇÃO'!$B:$M,3,FALSE),"")</f>
        <v>ALICE MIWAKO</v>
      </c>
      <c r="I84" s="164" t="str">
        <f>IF($C84&gt;0,VLOOKUP($C84,'BASE FEDERAÇÃO'!$B:$M,4,FALSE),"")</f>
        <v>F</v>
      </c>
      <c r="J84" s="164" t="str">
        <f>IF($C84&gt;0,VLOOKUP($C84,'BASE FEDERAÇÃO'!$B:$M,5,FALSE),"")</f>
        <v>07. GSP</v>
      </c>
      <c r="K84" s="164" t="str">
        <f>IFERROR(VLOOKUP(J84,Base!$G:$H,2,0),"")</f>
        <v>GRANDE SÃO PAULO</v>
      </c>
      <c r="L84" s="165">
        <f>IF($C84&gt;0,VLOOKUP($C84,'BASE FEDERAÇÃO'!$B:$M,6,FALSE),"")</f>
        <v>21468</v>
      </c>
      <c r="M84" s="164">
        <f>IF($C84&gt;0,VLOOKUP($C84,'BASE FEDERAÇÃO'!$B:$M,7,FALSE),"")</f>
        <v>2</v>
      </c>
      <c r="N84" s="164" t="str">
        <f>IF($C84&gt;0,VLOOKUP($C84,'BASE FEDERAÇÃO'!$B:$M,8,FALSE),"")</f>
        <v>EX</v>
      </c>
      <c r="O84" s="166" t="str">
        <f>IF($C84="","",VLOOKUP($C84,'BASE FEDERAÇÃO'!$B:$M,9,0))</f>
        <v>NSR</v>
      </c>
      <c r="P84" s="45" t="str">
        <f>IF($C84&gt;0,VLOOKUP($C84,INCRIÇÕES!$A:$K,11,0),"")</f>
        <v>X</v>
      </c>
      <c r="Q84" s="84"/>
      <c r="R84" s="31" t="str">
        <f>IF(ISERROR(VLOOKUP(C84,INCRIÇÕES!A:A,1,0)),"NÃO TEM INSCRIÇÃO","OK")</f>
        <v>OK</v>
      </c>
      <c r="S84" s="37">
        <f t="shared" si="49"/>
        <v>65</v>
      </c>
      <c r="T84" s="96" t="str">
        <f t="shared" si="45"/>
        <v>OK</v>
      </c>
      <c r="U84" s="31" t="str">
        <f t="shared" si="50"/>
        <v>1765</v>
      </c>
      <c r="AC84" s="209"/>
      <c r="AD84" s="130" t="str">
        <f t="shared" si="46"/>
        <v>SEM GRUPO</v>
      </c>
      <c r="AE84" s="31" t="e">
        <f>VLOOKUP(AC84,INCRIÇÕES!A:F,6,0)</f>
        <v>#N/A</v>
      </c>
    </row>
    <row r="85" spans="1:32" ht="17.399999999999999">
      <c r="A85" s="44">
        <f t="shared" si="47"/>
        <v>66</v>
      </c>
      <c r="C85" s="161" t="s">
        <v>720</v>
      </c>
      <c r="D85" s="162" t="str">
        <f t="shared" ref="D85:F85" si="59">D84</f>
        <v>17</v>
      </c>
      <c r="E85" s="162" t="str">
        <f>E84</f>
        <v>01</v>
      </c>
      <c r="F85" s="162" t="str">
        <f t="shared" si="59"/>
        <v>17</v>
      </c>
      <c r="G85" s="163" t="str">
        <f>IF(C85&gt;0,VLOOKUP(C85,'BASE FEDERAÇÃO'!$B:$M,2,FALSE),"")</f>
        <v>BABATA</v>
      </c>
      <c r="H85" s="163" t="str">
        <f>IF(C85&gt;0,VLOOKUP(C85,'BASE FEDERAÇÃO'!$B:$M,3,FALSE),"")</f>
        <v>JORGE TOSHIO</v>
      </c>
      <c r="I85" s="164" t="str">
        <f>IF($C85&gt;0,VLOOKUP($C85,'BASE FEDERAÇÃO'!$B:$M,4,FALSE),"")</f>
        <v>M</v>
      </c>
      <c r="J85" s="164" t="str">
        <f>IF($C85&gt;0,VLOOKUP($C85,'BASE FEDERAÇÃO'!$B:$M,5,FALSE),"")</f>
        <v>06. KOK</v>
      </c>
      <c r="K85" s="164" t="str">
        <f>IFERROR(VLOOKUP(J85,Base!$G:$H,2,0),"")</f>
        <v>KOKUSHIKAN</v>
      </c>
      <c r="L85" s="165">
        <f>IF($C85&gt;0,VLOOKUP($C85,'BASE FEDERAÇÃO'!$B:$M,6,FALSE),"")</f>
        <v>21124</v>
      </c>
      <c r="M85" s="164">
        <f>IF($C85&gt;0,VLOOKUP($C85,'BASE FEDERAÇÃO'!$B:$M,7,FALSE),"")</f>
        <v>3</v>
      </c>
      <c r="N85" s="164" t="str">
        <f>IF($C85&gt;0,VLOOKUP($C85,'BASE FEDERAÇÃO'!$B:$M,8,FALSE),"")</f>
        <v>EX</v>
      </c>
      <c r="O85" s="166" t="str">
        <f>IF($C85="","",VLOOKUP($C85,'BASE FEDERAÇÃO'!$B:$M,9,0))</f>
        <v>NSR</v>
      </c>
      <c r="P85" s="46" t="str">
        <f>IF($C85&gt;0,VLOOKUP($C85,INCRIÇÕES!$A:$K,11,0),"")</f>
        <v>X</v>
      </c>
      <c r="Q85" s="84"/>
      <c r="R85" s="31" t="str">
        <f>IF(ISERROR(VLOOKUP(C85,INCRIÇÕES!A:A,1,0)),"NÃO TEM INSCRIÇÃO","OK")</f>
        <v>OK</v>
      </c>
      <c r="S85" s="37">
        <f t="shared" si="49"/>
        <v>66</v>
      </c>
      <c r="T85" s="96" t="str">
        <f t="shared" si="45"/>
        <v>OK</v>
      </c>
      <c r="U85" s="31" t="str">
        <f t="shared" si="50"/>
        <v>1766</v>
      </c>
      <c r="AC85" s="209"/>
      <c r="AD85" s="130" t="str">
        <f t="shared" si="46"/>
        <v>SEM GRUPO</v>
      </c>
      <c r="AE85" s="31" t="e">
        <f>VLOOKUP(AC85,INCRIÇÕES!A:F,6,0)</f>
        <v>#N/A</v>
      </c>
    </row>
    <row r="86" spans="1:32" ht="17.399999999999999">
      <c r="A86" s="44">
        <f t="shared" si="47"/>
        <v>67</v>
      </c>
      <c r="C86" s="161" t="s">
        <v>535</v>
      </c>
      <c r="D86" s="162" t="str">
        <f t="shared" ref="D86:F86" si="60">D85</f>
        <v>17</v>
      </c>
      <c r="E86" s="162" t="str">
        <f>E85</f>
        <v>01</v>
      </c>
      <c r="F86" s="162" t="str">
        <f t="shared" si="60"/>
        <v>17</v>
      </c>
      <c r="G86" s="163" t="str">
        <f>IF(C86&gt;0,VLOOKUP(C86,'BASE FEDERAÇÃO'!$B:$M,2,FALSE),"")</f>
        <v>KANASHIRO</v>
      </c>
      <c r="H86" s="163" t="str">
        <f>IF(C86&gt;0,VLOOKUP(C86,'BASE FEDERAÇÃO'!$B:$M,3,FALSE),"")</f>
        <v>TERUMI APARECIDO</v>
      </c>
      <c r="I86" s="164" t="str">
        <f>IF($C86&gt;0,VLOOKUP($C86,'BASE FEDERAÇÃO'!$B:$M,4,FALSE),"")</f>
        <v>M</v>
      </c>
      <c r="J86" s="164" t="str">
        <f>IF($C86&gt;0,VLOOKUP($C86,'BASE FEDERAÇÃO'!$B:$M,5,FALSE),"")</f>
        <v>11. NCC</v>
      </c>
      <c r="K86" s="164" t="str">
        <f>IFERROR(VLOOKUP(J86,Base!$G:$H,2,0),"")</f>
        <v>NIPPON COUNTRY</v>
      </c>
      <c r="L86" s="165">
        <f>IF($C86&gt;0,VLOOKUP($C86,'BASE FEDERAÇÃO'!$B:$M,6,FALSE),"")</f>
        <v>19681</v>
      </c>
      <c r="M86" s="164">
        <f>IF($C86&gt;0,VLOOKUP($C86,'BASE FEDERAÇÃO'!$B:$M,7,FALSE),"")</f>
        <v>4</v>
      </c>
      <c r="N86" s="164" t="str">
        <f>IF($C86&gt;0,VLOOKUP($C86,'BASE FEDERAÇÃO'!$B:$M,8,FALSE),"")</f>
        <v>A</v>
      </c>
      <c r="O86" s="166" t="str">
        <f>IF($C86="","",VLOOKUP($C86,'BASE FEDERAÇÃO'!$B:$M,9,0))</f>
        <v>NSR</v>
      </c>
      <c r="P86" s="46" t="str">
        <f>IF($C86&gt;0,VLOOKUP($C86,INCRIÇÕES!$A:$K,11,0),"")</f>
        <v>X</v>
      </c>
      <c r="Q86" s="84"/>
      <c r="R86" s="31" t="str">
        <f>IF(ISERROR(VLOOKUP(C86,INCRIÇÕES!A:A,1,0)),"NÃO TEM INSCRIÇÃO","OK")</f>
        <v>OK</v>
      </c>
      <c r="S86" s="37">
        <f t="shared" si="49"/>
        <v>67</v>
      </c>
      <c r="T86" s="96" t="str">
        <f t="shared" si="45"/>
        <v>OK</v>
      </c>
      <c r="U86" s="31" t="str">
        <f t="shared" si="50"/>
        <v>1767</v>
      </c>
      <c r="AC86" s="209"/>
      <c r="AD86" s="130" t="str">
        <f t="shared" si="46"/>
        <v>SEM GRUPO</v>
      </c>
      <c r="AE86" s="31" t="e">
        <f>VLOOKUP(AC86,INCRIÇÕES!A:F,6,0)</f>
        <v>#N/A</v>
      </c>
    </row>
    <row r="87" spans="1:32" ht="17.399999999999999">
      <c r="A87" s="44">
        <f t="shared" si="47"/>
        <v>68</v>
      </c>
      <c r="C87" s="167" t="s">
        <v>223</v>
      </c>
      <c r="D87" s="168" t="str">
        <f t="shared" ref="D87:F87" si="61">D86</f>
        <v>17</v>
      </c>
      <c r="E87" s="168" t="str">
        <f>E86</f>
        <v>01</v>
      </c>
      <c r="F87" s="168" t="str">
        <f t="shared" si="61"/>
        <v>17</v>
      </c>
      <c r="G87" s="169" t="str">
        <f>IF(C87&gt;0,VLOOKUP(C87,'BASE FEDERAÇÃO'!$B:$M,2,FALSE),"")</f>
        <v>YOKOYAMA</v>
      </c>
      <c r="H87" s="169" t="str">
        <f>IF(C87&gt;0,VLOOKUP(C87,'BASE FEDERAÇÃO'!$B:$M,3,FALSE),"")</f>
        <v>HIROSHI</v>
      </c>
      <c r="I87" s="170" t="str">
        <f>IF($C87&gt;0,VLOOKUP($C87,'BASE FEDERAÇÃO'!$B:$M,4,FALSE),"")</f>
        <v>M</v>
      </c>
      <c r="J87" s="170" t="str">
        <f>IF($C87&gt;0,VLOOKUP($C87,'BASE FEDERAÇÃO'!$B:$M,5,FALSE),"")</f>
        <v>07. GSP</v>
      </c>
      <c r="K87" s="170" t="str">
        <f>IFERROR(VLOOKUP(J87,Base!$G:$H,2,0),"")</f>
        <v>GRANDE SÃO PAULO</v>
      </c>
      <c r="L87" s="171">
        <f>IF($C87&gt;0,VLOOKUP($C87,'BASE FEDERAÇÃO'!$B:$M,6,FALSE),"")</f>
        <v>19283</v>
      </c>
      <c r="M87" s="170">
        <f>IF($C87&gt;0,VLOOKUP($C87,'BASE FEDERAÇÃO'!$B:$M,7,FALSE),"")</f>
        <v>5</v>
      </c>
      <c r="N87" s="170" t="str">
        <f>IF($C87&gt;0,VLOOKUP($C87,'BASE FEDERAÇÃO'!$B:$M,8,FALSE),"")</f>
        <v>A</v>
      </c>
      <c r="O87" s="172" t="str">
        <f>IF($C87="","",VLOOKUP($C87,'BASE FEDERAÇÃO'!$B:$M,9,0))</f>
        <v>NSR</v>
      </c>
      <c r="P87" s="46" t="str">
        <f>IF($C87&gt;0,VLOOKUP($C87,INCRIÇÕES!$A:$K,11,0),"")</f>
        <v/>
      </c>
      <c r="Q87" s="84"/>
      <c r="R87" s="31" t="str">
        <f>IF(ISERROR(VLOOKUP(C87,INCRIÇÕES!A:A,1,0)),"NÃO TEM INSCRIÇÃO","OK")</f>
        <v>OK</v>
      </c>
      <c r="S87" s="37">
        <f t="shared" si="49"/>
        <v>68</v>
      </c>
      <c r="T87" s="96" t="str">
        <f t="shared" si="45"/>
        <v>OK</v>
      </c>
      <c r="U87" s="31" t="str">
        <f t="shared" si="50"/>
        <v>1768</v>
      </c>
      <c r="AC87" s="209"/>
      <c r="AD87" s="130" t="str">
        <f t="shared" si="46"/>
        <v>SEM GRUPO</v>
      </c>
      <c r="AE87" s="31" t="e">
        <f>VLOOKUP(AC87,INCRIÇÕES!A:F,6,0)</f>
        <v>#N/A</v>
      </c>
    </row>
    <row r="88" spans="1:32" s="151" customFormat="1" ht="8.1" customHeight="1">
      <c r="A88" s="144" t="str">
        <f t="shared" si="47"/>
        <v/>
      </c>
      <c r="B88" s="145"/>
      <c r="C88" s="152"/>
      <c r="D88" s="152"/>
      <c r="E88" s="152"/>
      <c r="F88" s="152"/>
      <c r="G88" s="153" t="str">
        <f>IF(C88&gt;0,VLOOKUP(C88,'BASE FEDERAÇÃO'!$B:$M,2,FALSE),"")</f>
        <v/>
      </c>
      <c r="H88" s="153" t="str">
        <f>IF(C88&gt;0,VLOOKUP(C88,'BASE FEDERAÇÃO'!$B:$M,3,FALSE),"")</f>
        <v/>
      </c>
      <c r="I88" s="150" t="str">
        <f>IF($C88&gt;0,VLOOKUP($C88,'BASE FEDERAÇÃO'!$B:$M,4,FALSE),"")</f>
        <v/>
      </c>
      <c r="J88" s="150" t="str">
        <f>IF($C88&gt;0,VLOOKUP($C88,'BASE FEDERAÇÃO'!$B:$M,5,FALSE),"")</f>
        <v/>
      </c>
      <c r="K88" s="150" t="str">
        <f>IFERROR(VLOOKUP(J88,Base!$G:$H,2,0),"")</f>
        <v/>
      </c>
      <c r="L88" s="154" t="str">
        <f>IF($C88&gt;0,VLOOKUP($C88,'BASE FEDERAÇÃO'!$B:$M,6,FALSE),"")</f>
        <v/>
      </c>
      <c r="M88" s="150" t="str">
        <f>IF($C88&gt;0,VLOOKUP($C88,'BASE FEDERAÇÃO'!$B:$M,7,FALSE),"")</f>
        <v/>
      </c>
      <c r="N88" s="150" t="str">
        <f>IF($C88&gt;0,VLOOKUP($C88,'BASE FEDERAÇÃO'!$B:$M,8,FALSE),"")</f>
        <v/>
      </c>
      <c r="O88" s="150" t="str">
        <f>IF($C88="","",VLOOKUP($C88,'BASE FEDERAÇÃO'!$B:$M,9,0))</f>
        <v/>
      </c>
      <c r="P88" s="48" t="str">
        <f>IF($C88&gt;0,VLOOKUP($C88,INCRIÇÕES!$A:$K,11,0),"")</f>
        <v/>
      </c>
      <c r="Q88" s="150"/>
      <c r="R88" s="31" t="str">
        <f>IF(ISERROR(VLOOKUP(C88,INCRIÇÕES!A:A,1,0)),"NÃO TEM INSCRIÇÃO","OK")</f>
        <v>NÃO TEM INSCRIÇÃO</v>
      </c>
      <c r="S88" s="37" t="str">
        <f t="shared" si="49"/>
        <v/>
      </c>
      <c r="T88" s="96" t="str">
        <f t="shared" si="45"/>
        <v>OK</v>
      </c>
      <c r="U88" s="31" t="str">
        <f t="shared" si="50"/>
        <v/>
      </c>
      <c r="AA88" s="145"/>
      <c r="AC88" s="209"/>
      <c r="AD88" s="130" t="str">
        <f t="shared" si="46"/>
        <v>SEM GRUPO</v>
      </c>
      <c r="AE88" s="31" t="e">
        <f>VLOOKUP(AC88,INCRIÇÕES!A:F,6,0)</f>
        <v>#N/A</v>
      </c>
      <c r="AF88" s="31"/>
    </row>
    <row r="89" spans="1:32" ht="17.399999999999999">
      <c r="A89" s="44">
        <f t="shared" si="47"/>
        <v>69</v>
      </c>
      <c r="C89" s="155" t="s">
        <v>717</v>
      </c>
      <c r="D89" s="156" t="s">
        <v>418</v>
      </c>
      <c r="E89" s="156" t="s">
        <v>1</v>
      </c>
      <c r="F89" s="156" t="s">
        <v>418</v>
      </c>
      <c r="G89" s="157" t="str">
        <f>IF(C89&gt;0,VLOOKUP(C89,'BASE FEDERAÇÃO'!$B:$M,2,FALSE),"")</f>
        <v>FIUZA DE OLIVEIRA</v>
      </c>
      <c r="H89" s="157" t="str">
        <f>IF(C89&gt;0,VLOOKUP(C89,'BASE FEDERAÇÃO'!$B:$M,3,FALSE),"")</f>
        <v>IVAN</v>
      </c>
      <c r="I89" s="158" t="str">
        <f>IF($C89&gt;0,VLOOKUP($C89,'BASE FEDERAÇÃO'!$B:$M,4,FALSE),"")</f>
        <v>M</v>
      </c>
      <c r="J89" s="158" t="str">
        <f>IF($C89&gt;0,VLOOKUP($C89,'BASE FEDERAÇÃO'!$B:$M,5,FALSE),"")</f>
        <v>03. IBI</v>
      </c>
      <c r="K89" s="158" t="str">
        <f>IFERROR(VLOOKUP(J89,Base!$G:$H,2,0),"")</f>
        <v>IBIÚNA</v>
      </c>
      <c r="L89" s="159">
        <f>IF($C89&gt;0,VLOOKUP($C89,'BASE FEDERAÇÃO'!$B:$M,6,FALSE),"")</f>
        <v>29849</v>
      </c>
      <c r="M89" s="158">
        <f>IF($C89&gt;0,VLOOKUP($C89,'BASE FEDERAÇÃO'!$B:$M,7,FALSE),"")</f>
        <v>2</v>
      </c>
      <c r="N89" s="158" t="str">
        <f>IF($C89&gt;0,VLOOKUP($C89,'BASE FEDERAÇÃO'!$B:$M,8,FALSE),"")</f>
        <v>EX</v>
      </c>
      <c r="O89" s="160" t="str">
        <f>IF($C89="","",VLOOKUP($C89,'BASE FEDERAÇÃO'!$B:$M,9,0))</f>
        <v>NSR</v>
      </c>
      <c r="P89" s="45" t="str">
        <f>IF($C89&gt;0,VLOOKUP($C89,INCRIÇÕES!$A:$K,11,0),"")</f>
        <v>X</v>
      </c>
      <c r="Q89" s="84"/>
      <c r="R89" s="31" t="str">
        <f>IF(ISERROR(VLOOKUP(C89,INCRIÇÕES!A:A,1,0)),"NÃO TEM INSCRIÇÃO","OK")</f>
        <v>OK</v>
      </c>
      <c r="S89" s="37">
        <f t="shared" si="49"/>
        <v>69</v>
      </c>
      <c r="T89" s="96" t="str">
        <f t="shared" si="45"/>
        <v>OK</v>
      </c>
      <c r="U89" s="31" t="str">
        <f t="shared" si="50"/>
        <v>1869</v>
      </c>
      <c r="AC89" s="209"/>
      <c r="AD89" s="130" t="str">
        <f t="shared" si="46"/>
        <v>SEM GRUPO</v>
      </c>
      <c r="AE89" s="31" t="e">
        <f>VLOOKUP(AC89,INCRIÇÕES!A:F,6,0)</f>
        <v>#N/A</v>
      </c>
    </row>
    <row r="90" spans="1:32" ht="17.399999999999999">
      <c r="A90" s="44">
        <f t="shared" si="47"/>
        <v>70</v>
      </c>
      <c r="C90" s="161" t="s">
        <v>645</v>
      </c>
      <c r="D90" s="162" t="str">
        <f t="shared" ref="D90:F90" si="62">D89</f>
        <v>18</v>
      </c>
      <c r="E90" s="162" t="str">
        <f>E89</f>
        <v>01</v>
      </c>
      <c r="F90" s="162" t="str">
        <f t="shared" si="62"/>
        <v>18</v>
      </c>
      <c r="G90" s="163" t="str">
        <f>IF(C90&gt;0,VLOOKUP(C90,'BASE FEDERAÇÃO'!$B:$M,2,FALSE),"")</f>
        <v>TIZUKA</v>
      </c>
      <c r="H90" s="163" t="str">
        <f>IF(C90&gt;0,VLOOKUP(C90,'BASE FEDERAÇÃO'!$B:$M,3,FALSE),"")</f>
        <v>SACHIKO</v>
      </c>
      <c r="I90" s="164" t="str">
        <f>IF($C90&gt;0,VLOOKUP($C90,'BASE FEDERAÇÃO'!$B:$M,4,FALSE),"")</f>
        <v>F</v>
      </c>
      <c r="J90" s="164" t="str">
        <f>IF($C90&gt;0,VLOOKUP($C90,'BASE FEDERAÇÃO'!$B:$M,5,FALSE),"")</f>
        <v>07. GSP</v>
      </c>
      <c r="K90" s="164" t="str">
        <f>IFERROR(VLOOKUP(J90,Base!$G:$H,2,0),"")</f>
        <v>GRANDE SÃO PAULO</v>
      </c>
      <c r="L90" s="165">
        <f>IF($C90&gt;0,VLOOKUP($C90,'BASE FEDERAÇÃO'!$B:$M,6,FALSE),"")</f>
        <v>19170</v>
      </c>
      <c r="M90" s="164">
        <f>IF($C90&gt;0,VLOOKUP($C90,'BASE FEDERAÇÃO'!$B:$M,7,FALSE),"")</f>
        <v>4</v>
      </c>
      <c r="N90" s="164" t="str">
        <f>IF($C90&gt;0,VLOOKUP($C90,'BASE FEDERAÇÃO'!$B:$M,8,FALSE),"")</f>
        <v>A</v>
      </c>
      <c r="O90" s="166" t="str">
        <f>IF($C90="","",VLOOKUP($C90,'BASE FEDERAÇÃO'!$B:$M,9,0))</f>
        <v>NSR</v>
      </c>
      <c r="P90" s="46" t="str">
        <f>IF($C90&gt;0,VLOOKUP($C90,INCRIÇÕES!$A:$K,11,0),"")</f>
        <v>X</v>
      </c>
      <c r="Q90" s="84"/>
      <c r="R90" s="31" t="str">
        <f>IF(ISERROR(VLOOKUP(C90,INCRIÇÕES!A:A,1,0)),"NÃO TEM INSCRIÇÃO","OK")</f>
        <v>OK</v>
      </c>
      <c r="S90" s="37">
        <f t="shared" si="49"/>
        <v>70</v>
      </c>
      <c r="T90" s="96" t="str">
        <f t="shared" si="45"/>
        <v>OK</v>
      </c>
      <c r="U90" s="31" t="str">
        <f t="shared" si="50"/>
        <v>1870</v>
      </c>
      <c r="AC90" s="209"/>
      <c r="AD90" s="130" t="str">
        <f t="shared" si="46"/>
        <v>SEM GRUPO</v>
      </c>
      <c r="AE90" s="31" t="e">
        <f>VLOOKUP(AC90,INCRIÇÕES!A:F,6,0)</f>
        <v>#N/A</v>
      </c>
    </row>
    <row r="91" spans="1:32" ht="17.399999999999999">
      <c r="A91" s="44">
        <f t="shared" si="47"/>
        <v>71</v>
      </c>
      <c r="C91" s="161" t="s">
        <v>131</v>
      </c>
      <c r="D91" s="162" t="str">
        <f t="shared" ref="D91:F91" si="63">D90</f>
        <v>18</v>
      </c>
      <c r="E91" s="162" t="str">
        <f>E90</f>
        <v>01</v>
      </c>
      <c r="F91" s="162" t="str">
        <f t="shared" si="63"/>
        <v>18</v>
      </c>
      <c r="G91" s="163" t="str">
        <f>IF(C91&gt;0,VLOOKUP(C91,'BASE FEDERAÇÃO'!$B:$M,2,FALSE),"")</f>
        <v>HORITA</v>
      </c>
      <c r="H91" s="163" t="str">
        <f>IF(C91&gt;0,VLOOKUP(C91,'BASE FEDERAÇÃO'!$B:$M,3,FALSE),"")</f>
        <v>SETSUOMI</v>
      </c>
      <c r="I91" s="164" t="str">
        <f>IF($C91&gt;0,VLOOKUP($C91,'BASE FEDERAÇÃO'!$B:$M,4,FALSE),"")</f>
        <v>M</v>
      </c>
      <c r="J91" s="164" t="str">
        <f>IF($C91&gt;0,VLOOKUP($C91,'BASE FEDERAÇÃO'!$B:$M,5,FALSE),"")</f>
        <v>11. NCC</v>
      </c>
      <c r="K91" s="164" t="str">
        <f>IFERROR(VLOOKUP(J91,Base!$G:$H,2,0),"")</f>
        <v>NIPPON COUNTRY</v>
      </c>
      <c r="L91" s="165">
        <f>IF($C91&gt;0,VLOOKUP($C91,'BASE FEDERAÇÃO'!$B:$M,6,FALSE),"")</f>
        <v>16582</v>
      </c>
      <c r="M91" s="164">
        <f>IF($C91&gt;0,VLOOKUP($C91,'BASE FEDERAÇÃO'!$B:$M,7,FALSE),"")</f>
        <v>4</v>
      </c>
      <c r="N91" s="164" t="str">
        <f>IF($C91&gt;0,VLOOKUP($C91,'BASE FEDERAÇÃO'!$B:$M,8,FALSE),"")</f>
        <v>A</v>
      </c>
      <c r="O91" s="166" t="str">
        <f>IF($C91="","",VLOOKUP($C91,'BASE FEDERAÇÃO'!$B:$M,9,0))</f>
        <v>SR</v>
      </c>
      <c r="P91" s="46" t="str">
        <f>IF($C91&gt;0,VLOOKUP($C91,INCRIÇÕES!$A:$K,11,0),"")</f>
        <v>X</v>
      </c>
      <c r="Q91" s="84"/>
      <c r="R91" s="31" t="str">
        <f>IF(ISERROR(VLOOKUP(C91,INCRIÇÕES!A:A,1,0)),"NÃO TEM INSCRIÇÃO","OK")</f>
        <v>OK</v>
      </c>
      <c r="S91" s="37">
        <f t="shared" si="49"/>
        <v>71</v>
      </c>
      <c r="T91" s="96" t="str">
        <f t="shared" si="45"/>
        <v>OK</v>
      </c>
      <c r="U91" s="31" t="str">
        <f t="shared" si="50"/>
        <v>1871</v>
      </c>
      <c r="AC91" s="209"/>
      <c r="AD91" s="130" t="str">
        <f t="shared" si="46"/>
        <v>SEM GRUPO</v>
      </c>
      <c r="AE91" s="31" t="e">
        <f>VLOOKUP(AC91,INCRIÇÕES!A:F,6,0)</f>
        <v>#N/A</v>
      </c>
    </row>
    <row r="92" spans="1:32" ht="17.399999999999999">
      <c r="A92" s="44">
        <f t="shared" si="47"/>
        <v>72</v>
      </c>
      <c r="C92" s="167" t="s">
        <v>767</v>
      </c>
      <c r="D92" s="168" t="str">
        <f t="shared" ref="D92:F92" si="64">D91</f>
        <v>18</v>
      </c>
      <c r="E92" s="168" t="str">
        <f>E91</f>
        <v>01</v>
      </c>
      <c r="F92" s="168" t="str">
        <f t="shared" si="64"/>
        <v>18</v>
      </c>
      <c r="G92" s="169" t="str">
        <f>IF(C92&gt;0,VLOOKUP(C92,'BASE FEDERAÇÃO'!$B:$M,2,FALSE),"")</f>
        <v>SUZUKI KANOMATA</v>
      </c>
      <c r="H92" s="169" t="str">
        <f>IF(C92&gt;0,VLOOKUP(C92,'BASE FEDERAÇÃO'!$B:$M,3,FALSE),"")</f>
        <v>ELENA TIKA</v>
      </c>
      <c r="I92" s="170" t="str">
        <f>IF($C92&gt;0,VLOOKUP($C92,'BASE FEDERAÇÃO'!$B:$M,4,FALSE),"")</f>
        <v>F</v>
      </c>
      <c r="J92" s="170" t="str">
        <f>IF($C92&gt;0,VLOOKUP($C92,'BASE FEDERAÇÃO'!$B:$M,5,FALSE),"")</f>
        <v>15. BIR</v>
      </c>
      <c r="K92" s="170" t="str">
        <f>IFERROR(VLOOKUP(J92,Base!$G:$H,2,0),"")</f>
        <v>BIRITIBA MIRIM</v>
      </c>
      <c r="L92" s="171">
        <f>IF($C92&gt;0,VLOOKUP($C92,'BASE FEDERAÇÃO'!$B:$M,6,FALSE),"")</f>
        <v>25014</v>
      </c>
      <c r="M92" s="170">
        <f>IF($C92&gt;0,VLOOKUP($C92,'BASE FEDERAÇÃO'!$B:$M,7,FALSE),"")</f>
        <v>4</v>
      </c>
      <c r="N92" s="170" t="str">
        <f>IF($C92&gt;0,VLOOKUP($C92,'BASE FEDERAÇÃO'!$B:$M,8,FALSE),"")</f>
        <v>A</v>
      </c>
      <c r="O92" s="172" t="str">
        <f>IF($C92="","",VLOOKUP($C92,'BASE FEDERAÇÃO'!$B:$M,9,0))</f>
        <v>NSR</v>
      </c>
      <c r="P92" s="46" t="str">
        <f>IF($C92&gt;0,VLOOKUP($C92,INCRIÇÕES!$A:$K,11,0),"")</f>
        <v>X</v>
      </c>
      <c r="Q92" s="84"/>
      <c r="R92" s="31" t="str">
        <f>IF(ISERROR(VLOOKUP(C92,INCRIÇÕES!A:A,1,0)),"NÃO TEM INSCRIÇÃO","OK")</f>
        <v>OK</v>
      </c>
      <c r="S92" s="37">
        <f t="shared" si="49"/>
        <v>72</v>
      </c>
      <c r="T92" s="96" t="str">
        <f t="shared" si="45"/>
        <v>OK</v>
      </c>
      <c r="U92" s="31" t="str">
        <f t="shared" si="50"/>
        <v>1872</v>
      </c>
      <c r="AC92" s="209"/>
      <c r="AD92" s="130" t="str">
        <f t="shared" si="46"/>
        <v>SEM GRUPO</v>
      </c>
      <c r="AE92" s="31" t="e">
        <f>VLOOKUP(AC92,INCRIÇÕES!A:F,6,0)</f>
        <v>#N/A</v>
      </c>
    </row>
    <row r="93" spans="1:32" s="151" customFormat="1" ht="8.1" customHeight="1">
      <c r="A93" s="144" t="str">
        <f t="shared" si="47"/>
        <v/>
      </c>
      <c r="B93" s="145"/>
      <c r="C93" s="152"/>
      <c r="D93" s="152"/>
      <c r="E93" s="152"/>
      <c r="F93" s="152"/>
      <c r="G93" s="153" t="str">
        <f>IF(C93&gt;0,VLOOKUP(C93,'BASE FEDERAÇÃO'!$B:$M,2,FALSE),"")</f>
        <v/>
      </c>
      <c r="H93" s="153" t="str">
        <f>IF(C93&gt;0,VLOOKUP(C93,'BASE FEDERAÇÃO'!$B:$M,3,FALSE),"")</f>
        <v/>
      </c>
      <c r="I93" s="150" t="str">
        <f>IF($C93&gt;0,VLOOKUP($C93,'BASE FEDERAÇÃO'!$B:$M,4,FALSE),"")</f>
        <v/>
      </c>
      <c r="J93" s="150" t="str">
        <f>IF($C93&gt;0,VLOOKUP($C93,'BASE FEDERAÇÃO'!$B:$M,5,FALSE),"")</f>
        <v/>
      </c>
      <c r="K93" s="150" t="str">
        <f>IFERROR(VLOOKUP(J93,Base!$G:$H,2,0),"")</f>
        <v/>
      </c>
      <c r="L93" s="154" t="str">
        <f>IF($C93&gt;0,VLOOKUP($C93,'BASE FEDERAÇÃO'!$B:$M,6,FALSE),"")</f>
        <v/>
      </c>
      <c r="M93" s="150" t="str">
        <f>IF($C93&gt;0,VLOOKUP($C93,'BASE FEDERAÇÃO'!$B:$M,7,FALSE),"")</f>
        <v/>
      </c>
      <c r="N93" s="150" t="str">
        <f>IF($C93&gt;0,VLOOKUP($C93,'BASE FEDERAÇÃO'!$B:$M,8,FALSE),"")</f>
        <v/>
      </c>
      <c r="O93" s="150" t="str">
        <f>IF($C93="","",VLOOKUP($C93,'BASE FEDERAÇÃO'!$B:$M,9,0))</f>
        <v/>
      </c>
      <c r="P93" s="48" t="str">
        <f>IF($C93&gt;0,VLOOKUP($C93,INCRIÇÕES!$A:$K,11,0),"")</f>
        <v/>
      </c>
      <c r="Q93" s="150"/>
      <c r="R93" s="31" t="str">
        <f>IF(ISERROR(VLOOKUP(C93,INCRIÇÕES!A:A,1,0)),"NÃO TEM INSCRIÇÃO","OK")</f>
        <v>NÃO TEM INSCRIÇÃO</v>
      </c>
      <c r="S93" s="37" t="str">
        <f t="shared" si="49"/>
        <v/>
      </c>
      <c r="T93" s="96" t="str">
        <f t="shared" si="45"/>
        <v>OK</v>
      </c>
      <c r="U93" s="31" t="str">
        <f t="shared" si="50"/>
        <v/>
      </c>
      <c r="AA93" s="145"/>
      <c r="AC93" s="209"/>
      <c r="AD93" s="130" t="str">
        <f t="shared" si="46"/>
        <v>SEM GRUPO</v>
      </c>
      <c r="AE93" s="31" t="e">
        <f>VLOOKUP(AC93,INCRIÇÕES!A:F,6,0)</f>
        <v>#N/A</v>
      </c>
      <c r="AF93" s="31"/>
    </row>
    <row r="94" spans="1:32" ht="17.399999999999999">
      <c r="A94" s="44">
        <f t="shared" si="47"/>
        <v>73</v>
      </c>
      <c r="B94" s="44"/>
      <c r="C94" s="155" t="s">
        <v>412</v>
      </c>
      <c r="D94" s="156" t="s">
        <v>532</v>
      </c>
      <c r="E94" s="156" t="s">
        <v>488</v>
      </c>
      <c r="F94" s="156" t="s">
        <v>1</v>
      </c>
      <c r="G94" s="157" t="str">
        <f>IF(C94&gt;0,VLOOKUP(C94,'BASE FEDERAÇÃO'!$B:$M,2,FALSE),"")</f>
        <v>M. TANIGUTI</v>
      </c>
      <c r="H94" s="157" t="str">
        <f>IF(C94&gt;0,VLOOKUP(C94,'BASE FEDERAÇÃO'!$B:$M,3,FALSE),"")</f>
        <v>MARINA JUNKO</v>
      </c>
      <c r="I94" s="158" t="str">
        <f>IF($C94&gt;0,VLOOKUP($C94,'BASE FEDERAÇÃO'!$B:$M,4,FALSE),"")</f>
        <v>F</v>
      </c>
      <c r="J94" s="158" t="str">
        <f>IF($C94&gt;0,VLOOKUP($C94,'BASE FEDERAÇÃO'!$B:$M,5,FALSE),"")</f>
        <v>16. SUM</v>
      </c>
      <c r="K94" s="158" t="str">
        <f>IFERROR(VLOOKUP(J94,Base!$G:$H,2,0),"")</f>
        <v>SUMARÉ</v>
      </c>
      <c r="L94" s="159">
        <f>IF($C94&gt;0,VLOOKUP($C94,'BASE FEDERAÇÃO'!$B:$M,6,FALSE),"")</f>
        <v>23431</v>
      </c>
      <c r="M94" s="158">
        <f>IF($C94&gt;0,VLOOKUP($C94,'BASE FEDERAÇÃO'!$B:$M,7,FALSE),"")</f>
        <v>3</v>
      </c>
      <c r="N94" s="158" t="str">
        <f>IF($C94&gt;0,VLOOKUP($C94,'BASE FEDERAÇÃO'!$B:$M,8,FALSE),"")</f>
        <v>EX</v>
      </c>
      <c r="O94" s="160" t="str">
        <f>IF($C94="","",VLOOKUP($C94,'BASE FEDERAÇÃO'!$B:$M,9,0))</f>
        <v>NSR</v>
      </c>
      <c r="P94" s="45" t="str">
        <f>IF($C94&gt;0,VLOOKUP($C94,INCRIÇÕES!$A:$K,11,0),"")</f>
        <v>X</v>
      </c>
      <c r="Q94" s="84"/>
      <c r="R94" s="31" t="str">
        <f>IF(ISERROR(VLOOKUP(C94,INCRIÇÕES!A:A,1,0)),"NÃO TEM INSCRIÇÃO","OK")</f>
        <v>OK</v>
      </c>
      <c r="S94" s="37">
        <f t="shared" si="49"/>
        <v>73</v>
      </c>
      <c r="T94" s="96" t="str">
        <f t="shared" si="45"/>
        <v>OK</v>
      </c>
      <c r="U94" s="31" t="str">
        <f t="shared" si="50"/>
        <v>1973</v>
      </c>
      <c r="AC94" s="209"/>
      <c r="AD94" s="130" t="str">
        <f t="shared" si="46"/>
        <v>SEM GRUPO</v>
      </c>
      <c r="AE94" s="31" t="e">
        <f>VLOOKUP(AC94,INCRIÇÕES!A:F,6,0)</f>
        <v>#N/A</v>
      </c>
    </row>
    <row r="95" spans="1:32" ht="17.399999999999999">
      <c r="A95" s="44">
        <f t="shared" si="47"/>
        <v>74</v>
      </c>
      <c r="C95" s="161" t="s">
        <v>441</v>
      </c>
      <c r="D95" s="162" t="str">
        <f t="shared" ref="D95:F96" si="65">D94</f>
        <v>19</v>
      </c>
      <c r="E95" s="162" t="str">
        <f t="shared" si="65"/>
        <v>02</v>
      </c>
      <c r="F95" s="162" t="str">
        <f t="shared" si="65"/>
        <v>01</v>
      </c>
      <c r="G95" s="163" t="str">
        <f>IF(C95&gt;0,VLOOKUP(C95,'BASE FEDERAÇÃO'!$B:$M,2,FALSE),"")</f>
        <v>MORISHITA</v>
      </c>
      <c r="H95" s="163" t="str">
        <f>IF(C95&gt;0,VLOOKUP(C95,'BASE FEDERAÇÃO'!$B:$M,3,FALSE),"")</f>
        <v>MASAHARU</v>
      </c>
      <c r="I95" s="164" t="str">
        <f>IF($C95&gt;0,VLOOKUP($C95,'BASE FEDERAÇÃO'!$B:$M,4,FALSE),"")</f>
        <v>M</v>
      </c>
      <c r="J95" s="164" t="str">
        <f>IF($C95&gt;0,VLOOKUP($C95,'BASE FEDERAÇÃO'!$B:$M,5,FALSE),"")</f>
        <v>11. NCC</v>
      </c>
      <c r="K95" s="164" t="str">
        <f>IFERROR(VLOOKUP(J95,Base!$G:$H,2,0),"")</f>
        <v>NIPPON COUNTRY</v>
      </c>
      <c r="L95" s="165">
        <f>IF($C95&gt;0,VLOOKUP($C95,'BASE FEDERAÇÃO'!$B:$M,6,FALSE),"")</f>
        <v>17774</v>
      </c>
      <c r="M95" s="164">
        <f>IF($C95&gt;0,VLOOKUP($C95,'BASE FEDERAÇÃO'!$B:$M,7,FALSE),"")</f>
        <v>3</v>
      </c>
      <c r="N95" s="164" t="str">
        <f>IF($C95&gt;0,VLOOKUP($C95,'BASE FEDERAÇÃO'!$B:$M,8,FALSE),"")</f>
        <v>EX</v>
      </c>
      <c r="O95" s="166" t="str">
        <f>IF($C95="","",VLOOKUP($C95,'BASE FEDERAÇÃO'!$B:$M,9,0))</f>
        <v>SR</v>
      </c>
      <c r="P95" s="46" t="str">
        <f>IF($C95&gt;0,VLOOKUP($C95,INCRIÇÕES!$A:$K,11,0),"")</f>
        <v>X</v>
      </c>
      <c r="Q95" s="84"/>
      <c r="R95" s="31" t="str">
        <f>IF(ISERROR(VLOOKUP(C95,INCRIÇÕES!A:A,1,0)),"NÃO TEM INSCRIÇÃO","OK")</f>
        <v>OK</v>
      </c>
      <c r="S95" s="37">
        <f t="shared" si="49"/>
        <v>74</v>
      </c>
      <c r="T95" s="96" t="str">
        <f t="shared" si="45"/>
        <v>OK</v>
      </c>
      <c r="U95" s="31" t="str">
        <f t="shared" si="50"/>
        <v>1974</v>
      </c>
      <c r="AC95" s="209"/>
      <c r="AD95" s="130" t="str">
        <f t="shared" si="46"/>
        <v>SEM GRUPO</v>
      </c>
      <c r="AE95" s="31" t="e">
        <f>VLOOKUP(AC95,INCRIÇÕES!A:F,6,0)</f>
        <v>#N/A</v>
      </c>
    </row>
    <row r="96" spans="1:32" ht="17.399999999999999">
      <c r="A96" s="44">
        <f t="shared" si="47"/>
        <v>75</v>
      </c>
      <c r="C96" s="161" t="s">
        <v>733</v>
      </c>
      <c r="D96" s="162" t="str">
        <f t="shared" si="65"/>
        <v>19</v>
      </c>
      <c r="E96" s="162" t="str">
        <f t="shared" si="65"/>
        <v>02</v>
      </c>
      <c r="F96" s="162" t="str">
        <f t="shared" si="65"/>
        <v>01</v>
      </c>
      <c r="G96" s="163" t="str">
        <f>IF(C96&gt;0,VLOOKUP(C96,'BASE FEDERAÇÃO'!$B:$M,2,FALSE),"")</f>
        <v>IWANAGA</v>
      </c>
      <c r="H96" s="163" t="str">
        <f>IF(C96&gt;0,VLOOKUP(C96,'BASE FEDERAÇÃO'!$B:$M,3,FALSE),"")</f>
        <v>ERNESTO T.</v>
      </c>
      <c r="I96" s="164" t="str">
        <f>IF($C96&gt;0,VLOOKUP($C96,'BASE FEDERAÇÃO'!$B:$M,4,FALSE),"")</f>
        <v>M</v>
      </c>
      <c r="J96" s="164" t="str">
        <f>IF($C96&gt;0,VLOOKUP($C96,'BASE FEDERAÇÃO'!$B:$M,5,FALSE),"")</f>
        <v>11. NCC</v>
      </c>
      <c r="K96" s="164" t="str">
        <f>IFERROR(VLOOKUP(J96,Base!$G:$H,2,0),"")</f>
        <v>NIPPON COUNTRY</v>
      </c>
      <c r="L96" s="165">
        <f>IF($C96&gt;0,VLOOKUP($C96,'BASE FEDERAÇÃO'!$B:$M,6,FALSE),"")</f>
        <v>23071</v>
      </c>
      <c r="M96" s="164">
        <f>IF($C96&gt;0,VLOOKUP($C96,'BASE FEDERAÇÃO'!$B:$M,7,FALSE),"")</f>
        <v>3</v>
      </c>
      <c r="N96" s="164" t="str">
        <f>IF($C96&gt;0,VLOOKUP($C96,'BASE FEDERAÇÃO'!$B:$M,8,FALSE),"")</f>
        <v>EX</v>
      </c>
      <c r="O96" s="166" t="str">
        <f>IF($C96="","",VLOOKUP($C96,'BASE FEDERAÇÃO'!$B:$M,9,0))</f>
        <v>NSR</v>
      </c>
      <c r="P96" s="46" t="str">
        <f>IF($C96&gt;0,VLOOKUP($C96,INCRIÇÕES!$A:$K,11,0),"")</f>
        <v>X</v>
      </c>
      <c r="Q96" s="84"/>
      <c r="R96" s="31" t="str">
        <f>IF(ISERROR(VLOOKUP(C96,INCRIÇÕES!A:A,1,0)),"NÃO TEM INSCRIÇÃO","OK")</f>
        <v>OK</v>
      </c>
      <c r="S96" s="37">
        <f t="shared" si="49"/>
        <v>75</v>
      </c>
      <c r="T96" s="96" t="str">
        <f t="shared" si="45"/>
        <v>OK</v>
      </c>
      <c r="U96" s="31" t="str">
        <f t="shared" si="50"/>
        <v>1975</v>
      </c>
      <c r="AC96" s="209"/>
      <c r="AD96" s="130" t="str">
        <f t="shared" si="46"/>
        <v>SEM GRUPO</v>
      </c>
      <c r="AE96" s="31" t="e">
        <f>VLOOKUP(AC96,INCRIÇÕES!A:F,6,0)</f>
        <v>#N/A</v>
      </c>
    </row>
    <row r="97" spans="1:32" ht="17.399999999999999">
      <c r="A97" s="44">
        <f t="shared" si="47"/>
        <v>76</v>
      </c>
      <c r="C97" s="167" t="s">
        <v>112</v>
      </c>
      <c r="D97" s="168" t="str">
        <f>D96</f>
        <v>19</v>
      </c>
      <c r="E97" s="168" t="str">
        <f>E96</f>
        <v>02</v>
      </c>
      <c r="F97" s="168" t="str">
        <f>F96</f>
        <v>01</v>
      </c>
      <c r="G97" s="169" t="str">
        <f>IF(C97&gt;0,VLOOKUP(C97,'BASE FEDERAÇÃO'!$B:$M,2,FALSE),"")</f>
        <v>TAKANO</v>
      </c>
      <c r="H97" s="169" t="str">
        <f>IF(C97&gt;0,VLOOKUP(C97,'BASE FEDERAÇÃO'!$B:$M,3,FALSE),"")</f>
        <v>NOBUKI</v>
      </c>
      <c r="I97" s="170" t="str">
        <f>IF($C97&gt;0,VLOOKUP($C97,'BASE FEDERAÇÃO'!$B:$M,4,FALSE),"")</f>
        <v>M</v>
      </c>
      <c r="J97" s="170" t="str">
        <f>IF($C97&gt;0,VLOOKUP($C97,'BASE FEDERAÇÃO'!$B:$M,5,FALSE),"")</f>
        <v>03. IBI</v>
      </c>
      <c r="K97" s="170" t="str">
        <f>IFERROR(VLOOKUP(J97,Base!$G:$H,2,0),"")</f>
        <v>IBIÚNA</v>
      </c>
      <c r="L97" s="171">
        <f>IF($C97&gt;0,VLOOKUP($C97,'BASE FEDERAÇÃO'!$B:$M,6,FALSE),"")</f>
        <v>17060</v>
      </c>
      <c r="M97" s="170">
        <f>IF($C97&gt;0,VLOOKUP($C97,'BASE FEDERAÇÃO'!$B:$M,7,FALSE),"")</f>
        <v>4</v>
      </c>
      <c r="N97" s="170" t="str">
        <f>IF($C97&gt;0,VLOOKUP($C97,'BASE FEDERAÇÃO'!$B:$M,8,FALSE),"")</f>
        <v>A</v>
      </c>
      <c r="O97" s="172" t="str">
        <f>IF($C97="","",VLOOKUP($C97,'BASE FEDERAÇÃO'!$B:$M,9,0))</f>
        <v>SR</v>
      </c>
      <c r="P97" s="46" t="str">
        <f>IF($C97&gt;0,VLOOKUP($C97,INCRIÇÕES!$A:$K,11,0),"")</f>
        <v/>
      </c>
      <c r="Q97" s="84"/>
      <c r="R97" s="31" t="str">
        <f>IF(ISERROR(VLOOKUP(C97,INCRIÇÕES!A:A,1,0)),"NÃO TEM INSCRIÇÃO","OK")</f>
        <v>OK</v>
      </c>
      <c r="S97" s="37">
        <f t="shared" si="49"/>
        <v>76</v>
      </c>
      <c r="T97" s="96" t="str">
        <f t="shared" si="45"/>
        <v>OK</v>
      </c>
      <c r="U97" s="31" t="str">
        <f t="shared" si="50"/>
        <v>1976</v>
      </c>
      <c r="AC97" s="209"/>
      <c r="AD97" s="130" t="str">
        <f t="shared" si="46"/>
        <v>SEM GRUPO</v>
      </c>
      <c r="AE97" s="31" t="e">
        <f>VLOOKUP(AC97,INCRIÇÕES!A:F,6,0)</f>
        <v>#N/A</v>
      </c>
    </row>
    <row r="98" spans="1:32" s="145" customFormat="1" ht="8.1" customHeight="1">
      <c r="A98" s="144" t="str">
        <f t="shared" si="47"/>
        <v/>
      </c>
      <c r="C98" s="146"/>
      <c r="D98" s="146"/>
      <c r="E98" s="146"/>
      <c r="F98" s="146"/>
      <c r="G98" s="147" t="str">
        <f>IF(C98&gt;0,VLOOKUP(C98,'BASE FEDERAÇÃO'!$B:$M,2,FALSE),"")</f>
        <v/>
      </c>
      <c r="H98" s="147" t="str">
        <f>IF(C98&gt;0,VLOOKUP(C98,'BASE FEDERAÇÃO'!$B:$M,3,FALSE),"")</f>
        <v/>
      </c>
      <c r="I98" s="148" t="str">
        <f>IF($C98&gt;0,VLOOKUP($C98,'BASE FEDERAÇÃO'!$B:$M,4,FALSE),"")</f>
        <v/>
      </c>
      <c r="J98" s="148" t="str">
        <f>IF($C98&gt;0,VLOOKUP($C98,'BASE FEDERAÇÃO'!$B:$M,5,FALSE),"")</f>
        <v/>
      </c>
      <c r="K98" s="148" t="str">
        <f>IFERROR(VLOOKUP(J98,Base!$G:$H,2,0),"")</f>
        <v/>
      </c>
      <c r="L98" s="149" t="str">
        <f>IF($C98&gt;0,VLOOKUP($C98,'BASE FEDERAÇÃO'!$B:$M,6,FALSE),"")</f>
        <v/>
      </c>
      <c r="M98" s="148" t="str">
        <f>IF($C98&gt;0,VLOOKUP($C98,'BASE FEDERAÇÃO'!$B:$M,7,FALSE),"")</f>
        <v/>
      </c>
      <c r="N98" s="148" t="str">
        <f>IF($C98&gt;0,VLOOKUP($C98,'BASE FEDERAÇÃO'!$B:$M,8,FALSE),"")</f>
        <v/>
      </c>
      <c r="O98" s="148" t="str">
        <f>IF($C98="","",VLOOKUP($C98,'BASE FEDERAÇÃO'!$B:$M,9,0))</f>
        <v/>
      </c>
      <c r="P98" s="48" t="str">
        <f>IF($C98&gt;0,VLOOKUP($C98,INCRIÇÕES!$A:$K,11,0),"")</f>
        <v/>
      </c>
      <c r="Q98" s="150"/>
      <c r="R98" s="31" t="str">
        <f>IF(ISERROR(VLOOKUP(C98,INCRIÇÕES!A:A,1,0)),"NÃO TEM INSCRIÇÃO","OK")</f>
        <v>NÃO TEM INSCRIÇÃO</v>
      </c>
      <c r="S98" s="37" t="str">
        <f t="shared" si="49"/>
        <v/>
      </c>
      <c r="T98" s="96" t="str">
        <f t="shared" si="45"/>
        <v>OK</v>
      </c>
      <c r="U98" s="31" t="str">
        <f t="shared" si="50"/>
        <v/>
      </c>
      <c r="AC98" s="209"/>
      <c r="AD98" s="130" t="str">
        <f t="shared" si="46"/>
        <v>SEM GRUPO</v>
      </c>
      <c r="AE98" s="31" t="e">
        <f>VLOOKUP(AC98,INCRIÇÕES!A:F,6,0)</f>
        <v>#N/A</v>
      </c>
      <c r="AF98" s="31"/>
    </row>
    <row r="99" spans="1:32" ht="17.399999999999999">
      <c r="A99" s="44">
        <f t="shared" si="47"/>
        <v>77</v>
      </c>
      <c r="B99" s="44"/>
      <c r="C99" s="155" t="s">
        <v>894</v>
      </c>
      <c r="D99" s="156" t="s">
        <v>785</v>
      </c>
      <c r="E99" s="156" t="s">
        <v>488</v>
      </c>
      <c r="F99" s="156" t="s">
        <v>488</v>
      </c>
      <c r="G99" s="157" t="str">
        <f>IF(C99&gt;0,VLOOKUP(C99,'BASE FEDERAÇÃO'!$B:$M,2,FALSE),"")</f>
        <v>NOZAWA</v>
      </c>
      <c r="H99" s="157" t="str">
        <f>IF(C99&gt;0,VLOOKUP(C99,'BASE FEDERAÇÃO'!$B:$M,3,FALSE),"")</f>
        <v>CARLOS MASAYUKI</v>
      </c>
      <c r="I99" s="158" t="str">
        <f>IF($C99&gt;0,VLOOKUP($C99,'BASE FEDERAÇÃO'!$B:$M,4,FALSE),"")</f>
        <v>M</v>
      </c>
      <c r="J99" s="158" t="str">
        <f>IF($C99&gt;0,VLOOKUP($C99,'BASE FEDERAÇÃO'!$B:$M,5,FALSE),"")</f>
        <v>06. KOK</v>
      </c>
      <c r="K99" s="158" t="str">
        <f>IFERROR(VLOOKUP(J99,Base!$G:$H,2,0),"")</f>
        <v>KOKUSHIKAN</v>
      </c>
      <c r="L99" s="159">
        <f>IF($C99&gt;0,VLOOKUP($C99,'BASE FEDERAÇÃO'!$B:$M,6,FALSE),"")</f>
        <v>24027</v>
      </c>
      <c r="M99" s="158">
        <f>IF($C99&gt;0,VLOOKUP($C99,'BASE FEDERAÇÃO'!$B:$M,7,FALSE),"")</f>
        <v>9</v>
      </c>
      <c r="N99" s="158" t="str">
        <f>IF($C99&gt;0,VLOOKUP($C99,'BASE FEDERAÇÃO'!$B:$M,8,FALSE),"")</f>
        <v>B</v>
      </c>
      <c r="O99" s="160" t="str">
        <f>IF($C99="","",VLOOKUP($C99,'BASE FEDERAÇÃO'!$B:$M,9,0))</f>
        <v>NSR</v>
      </c>
      <c r="P99" s="45" t="str">
        <f>IF($C99&gt;0,VLOOKUP($C99,INCRIÇÕES!$A:$K,11,0),"")</f>
        <v/>
      </c>
      <c r="Q99" s="84"/>
      <c r="R99" s="31" t="str">
        <f>IF(ISERROR(VLOOKUP(C99,INCRIÇÕES!A:A,1,0)),"NÃO TEM INSCRIÇÃO","OK")</f>
        <v>OK</v>
      </c>
      <c r="S99" s="37">
        <f t="shared" si="49"/>
        <v>77</v>
      </c>
      <c r="T99" s="96" t="str">
        <f t="shared" si="45"/>
        <v>OK</v>
      </c>
      <c r="U99" s="31" t="str">
        <f t="shared" si="50"/>
        <v>2077</v>
      </c>
    </row>
    <row r="100" spans="1:32" ht="17.399999999999999">
      <c r="A100" s="44">
        <f t="shared" si="47"/>
        <v>78</v>
      </c>
      <c r="C100" s="161" t="s">
        <v>255</v>
      </c>
      <c r="D100" s="162" t="str">
        <f t="shared" ref="D100" si="66">D99</f>
        <v>20</v>
      </c>
      <c r="E100" s="162" t="str">
        <f>E99</f>
        <v>02</v>
      </c>
      <c r="F100" s="162" t="str">
        <f t="shared" ref="F100" si="67">F99</f>
        <v>02</v>
      </c>
      <c r="G100" s="163" t="str">
        <f>IF(C100&gt;0,VLOOKUP(C100,'BASE FEDERAÇÃO'!$B:$M,2,FALSE),"")</f>
        <v>KANEGANE</v>
      </c>
      <c r="H100" s="163" t="str">
        <f>IF(C100&gt;0,VLOOKUP(C100,'BASE FEDERAÇÃO'!$B:$M,3,FALSE),"")</f>
        <v>FUMIYOSHI</v>
      </c>
      <c r="I100" s="164" t="str">
        <f>IF($C100&gt;0,VLOOKUP($C100,'BASE FEDERAÇÃO'!$B:$M,4,FALSE),"")</f>
        <v>M</v>
      </c>
      <c r="J100" s="164" t="str">
        <f>IF($C100&gt;0,VLOOKUP($C100,'BASE FEDERAÇÃO'!$B:$M,5,FALSE),"")</f>
        <v>08. SMA</v>
      </c>
      <c r="K100" s="164" t="str">
        <f>IFERROR(VLOOKUP(J100,Base!$G:$H,2,0),"")</f>
        <v>SÃO M. ARCANJO</v>
      </c>
      <c r="L100" s="165">
        <f>IF($C100&gt;0,VLOOKUP($C100,'BASE FEDERAÇÃO'!$B:$M,6,FALSE),"")</f>
        <v>14528</v>
      </c>
      <c r="M100" s="164">
        <f>IF($C100&gt;0,VLOOKUP($C100,'BASE FEDERAÇÃO'!$B:$M,7,FALSE),"")</f>
        <v>9</v>
      </c>
      <c r="N100" s="164" t="str">
        <f>IF($C100&gt;0,VLOOKUP($C100,'BASE FEDERAÇÃO'!$B:$M,8,FALSE),"")</f>
        <v>B</v>
      </c>
      <c r="O100" s="166" t="str">
        <f>IF($C100="","",VLOOKUP($C100,'BASE FEDERAÇÃO'!$B:$M,9,0))</f>
        <v>MR</v>
      </c>
      <c r="P100" s="46" t="str">
        <f>IF($C100&gt;0,VLOOKUP($C100,INCRIÇÕES!$A:$K,11,0),"")</f>
        <v>X</v>
      </c>
      <c r="Q100" s="84"/>
      <c r="R100" s="31" t="str">
        <f>IF(ISERROR(VLOOKUP(C100,INCRIÇÕES!A:A,1,0)),"NÃO TEM INSCRIÇÃO","OK")</f>
        <v>OK</v>
      </c>
      <c r="S100" s="37">
        <f t="shared" si="49"/>
        <v>78</v>
      </c>
      <c r="T100" s="96" t="str">
        <f t="shared" si="45"/>
        <v>OK</v>
      </c>
      <c r="U100" s="31" t="str">
        <f t="shared" si="50"/>
        <v>2078</v>
      </c>
    </row>
    <row r="101" spans="1:32" ht="17.399999999999999">
      <c r="A101" s="44">
        <f t="shared" si="47"/>
        <v>79</v>
      </c>
      <c r="C101" s="161" t="s">
        <v>228</v>
      </c>
      <c r="D101" s="162" t="str">
        <f t="shared" ref="D101:E102" si="68">D99</f>
        <v>20</v>
      </c>
      <c r="E101" s="162" t="str">
        <f t="shared" si="68"/>
        <v>02</v>
      </c>
      <c r="F101" s="162" t="str">
        <f t="shared" ref="F101:F102" si="69">F99</f>
        <v>02</v>
      </c>
      <c r="G101" s="163" t="str">
        <f>IF(C101&gt;0,VLOOKUP(C101,'BASE FEDERAÇÃO'!$B:$M,2,FALSE),"")</f>
        <v>HAYAKAWA</v>
      </c>
      <c r="H101" s="163" t="str">
        <f>IF(C101&gt;0,VLOOKUP(C101,'BASE FEDERAÇÃO'!$B:$M,3,FALSE),"")</f>
        <v>EIKO</v>
      </c>
      <c r="I101" s="164" t="str">
        <f>IF($C101&gt;0,VLOOKUP($C101,'BASE FEDERAÇÃO'!$B:$M,4,FALSE),"")</f>
        <v>F</v>
      </c>
      <c r="J101" s="164" t="str">
        <f>IF($C101&gt;0,VLOOKUP($C101,'BASE FEDERAÇÃO'!$B:$M,5,FALSE),"")</f>
        <v>07. GSP</v>
      </c>
      <c r="K101" s="164" t="str">
        <f>IFERROR(VLOOKUP(J101,Base!$G:$H,2,0),"")</f>
        <v>GRANDE SÃO PAULO</v>
      </c>
      <c r="L101" s="165">
        <f>IF($C101&gt;0,VLOOKUP($C101,'BASE FEDERAÇÃO'!$B:$M,6,FALSE),"")</f>
        <v>13575</v>
      </c>
      <c r="M101" s="164">
        <f>IF($C101&gt;0,VLOOKUP($C101,'BASE FEDERAÇÃO'!$B:$M,7,FALSE),"")</f>
        <v>9</v>
      </c>
      <c r="N101" s="164" t="str">
        <f>IF($C101&gt;0,VLOOKUP($C101,'BASE FEDERAÇÃO'!$B:$M,8,FALSE),"")</f>
        <v>B</v>
      </c>
      <c r="O101" s="166" t="str">
        <f>IF($C101="","",VLOOKUP($C101,'BASE FEDERAÇÃO'!$B:$M,9,0))</f>
        <v>MR</v>
      </c>
      <c r="P101" s="46" t="str">
        <f>IF($C101&gt;0,VLOOKUP($C101,INCRIÇÕES!$A:$K,11,0),"")</f>
        <v/>
      </c>
      <c r="Q101" s="84"/>
      <c r="R101" s="31" t="str">
        <f>IF(ISERROR(VLOOKUP(C101,INCRIÇÕES!A:A,1,0)),"NÃO TEM INSCRIÇÃO","OK")</f>
        <v>OK</v>
      </c>
      <c r="S101" s="37">
        <f t="shared" si="49"/>
        <v>79</v>
      </c>
      <c r="T101" s="96" t="str">
        <f t="shared" si="45"/>
        <v>OK</v>
      </c>
      <c r="U101" s="31" t="str">
        <f t="shared" si="50"/>
        <v>2079</v>
      </c>
    </row>
    <row r="102" spans="1:32" ht="17.399999999999999">
      <c r="A102" s="44">
        <f t="shared" si="47"/>
        <v>80</v>
      </c>
      <c r="C102" s="161" t="s">
        <v>957</v>
      </c>
      <c r="D102" s="162" t="str">
        <f t="shared" si="68"/>
        <v>20</v>
      </c>
      <c r="E102" s="162" t="str">
        <f t="shared" si="68"/>
        <v>02</v>
      </c>
      <c r="F102" s="162" t="str">
        <f t="shared" si="69"/>
        <v>02</v>
      </c>
      <c r="G102" s="163" t="str">
        <f>IF(C102&gt;0,VLOOKUP(C102,'BASE FEDERAÇÃO'!$B:$M,2,FALSE),"")</f>
        <v>BARBOSA DE LIMA</v>
      </c>
      <c r="H102" s="163" t="str">
        <f>IF(C102&gt;0,VLOOKUP(C102,'BASE FEDERAÇÃO'!$B:$M,3,FALSE),"")</f>
        <v>JOSE HILTON</v>
      </c>
      <c r="I102" s="164" t="str">
        <f>IF($C102&gt;0,VLOOKUP($C102,'BASE FEDERAÇÃO'!$B:$M,4,FALSE),"")</f>
        <v>M</v>
      </c>
      <c r="J102" s="164" t="str">
        <f>IF($C102&gt;0,VLOOKUP($C102,'BASE FEDERAÇÃO'!$B:$M,5,FALSE),"")</f>
        <v>18. SOR</v>
      </c>
      <c r="K102" s="164" t="str">
        <f>IFERROR(VLOOKUP(J102,Base!$G:$H,2,0),"")</f>
        <v>SOROCABA</v>
      </c>
      <c r="L102" s="165">
        <f>IF($C102&gt;0,VLOOKUP($C102,'BASE FEDERAÇÃO'!$B:$M,6,FALSE),"")</f>
        <v>24988</v>
      </c>
      <c r="M102" s="164">
        <f>IF($C102&gt;0,VLOOKUP($C102,'BASE FEDERAÇÃO'!$B:$M,7,FALSE),"")</f>
        <v>12</v>
      </c>
      <c r="N102" s="164" t="str">
        <f>IF($C102&gt;0,VLOOKUP($C102,'BASE FEDERAÇÃO'!$B:$M,8,FALSE),"")</f>
        <v>C</v>
      </c>
      <c r="O102" s="166" t="str">
        <f>IF($C102="","",VLOOKUP($C102,'BASE FEDERAÇÃO'!$B:$M,9,0))</f>
        <v>NSR</v>
      </c>
      <c r="P102" s="46" t="str">
        <f>IF($C102&gt;0,VLOOKUP($C102,INCRIÇÕES!$A:$K,11,0),"")</f>
        <v/>
      </c>
      <c r="Q102" s="84"/>
      <c r="R102" s="31" t="str">
        <f>IF(ISERROR(VLOOKUP(C102,INCRIÇÕES!A:A,1,0)),"NÃO TEM INSCRIÇÃO","OK")</f>
        <v>OK</v>
      </c>
      <c r="S102" s="37">
        <f t="shared" si="49"/>
        <v>80</v>
      </c>
      <c r="T102" s="96" t="str">
        <f t="shared" si="45"/>
        <v>OK</v>
      </c>
      <c r="U102" s="31" t="str">
        <f t="shared" si="50"/>
        <v>2080</v>
      </c>
      <c r="AF102" s="145"/>
    </row>
    <row r="103" spans="1:32" s="145" customFormat="1" ht="8.1" customHeight="1">
      <c r="A103" s="144" t="str">
        <f t="shared" si="47"/>
        <v/>
      </c>
      <c r="C103" s="146"/>
      <c r="D103" s="146"/>
      <c r="E103" s="146"/>
      <c r="F103" s="146"/>
      <c r="G103" s="147" t="str">
        <f>IF(C103&gt;0,VLOOKUP(C103,'BASE FEDERAÇÃO'!$B:$M,2,FALSE),"")</f>
        <v/>
      </c>
      <c r="H103" s="147" t="str">
        <f>IF(C103&gt;0,VLOOKUP(C103,'BASE FEDERAÇÃO'!$B:$M,3,FALSE),"")</f>
        <v/>
      </c>
      <c r="I103" s="148" t="str">
        <f>IF($C103&gt;0,VLOOKUP($C103,'BASE FEDERAÇÃO'!$B:$M,4,FALSE),"")</f>
        <v/>
      </c>
      <c r="J103" s="148" t="str">
        <f>IF($C103&gt;0,VLOOKUP($C103,'BASE FEDERAÇÃO'!$B:$M,5,FALSE),"")</f>
        <v/>
      </c>
      <c r="K103" s="148" t="str">
        <f>IFERROR(VLOOKUP(J103,Base!$G:$H,2,0),"")</f>
        <v/>
      </c>
      <c r="L103" s="149" t="str">
        <f>IF($C103&gt;0,VLOOKUP($C103,'BASE FEDERAÇÃO'!$B:$M,6,FALSE),"")</f>
        <v/>
      </c>
      <c r="M103" s="148" t="str">
        <f>IF($C103&gt;0,VLOOKUP($C103,'BASE FEDERAÇÃO'!$B:$M,7,FALSE),"")</f>
        <v/>
      </c>
      <c r="N103" s="148" t="str">
        <f>IF($C103&gt;0,VLOOKUP($C103,'BASE FEDERAÇÃO'!$B:$M,8,FALSE),"")</f>
        <v/>
      </c>
      <c r="O103" s="148" t="str">
        <f>IF($C103="","",VLOOKUP($C103,'BASE FEDERAÇÃO'!$B:$M,9,0))</f>
        <v/>
      </c>
      <c r="P103" s="48" t="str">
        <f>IF($C103&gt;0,VLOOKUP($C103,INCRIÇÕES!$A:$K,11,0),"")</f>
        <v/>
      </c>
      <c r="Q103" s="150"/>
      <c r="R103" s="31" t="str">
        <f>IF(ISERROR(VLOOKUP(C103,INCRIÇÕES!A:A,1,0)),"NÃO TEM INSCRIÇÃO","OK")</f>
        <v>NÃO TEM INSCRIÇÃO</v>
      </c>
      <c r="S103" s="37" t="str">
        <f t="shared" si="49"/>
        <v/>
      </c>
      <c r="T103" s="96" t="str">
        <f t="shared" si="45"/>
        <v>OK</v>
      </c>
      <c r="U103" s="31" t="str">
        <f t="shared" si="50"/>
        <v/>
      </c>
      <c r="AC103" s="31"/>
      <c r="AD103" s="31"/>
      <c r="AE103" s="31"/>
      <c r="AF103" s="31"/>
    </row>
    <row r="104" spans="1:32" ht="17.399999999999999">
      <c r="A104" s="44">
        <f t="shared" si="47"/>
        <v>81</v>
      </c>
      <c r="C104" s="155" t="s">
        <v>729</v>
      </c>
      <c r="D104" s="156" t="s">
        <v>786</v>
      </c>
      <c r="E104" s="156" t="s">
        <v>488</v>
      </c>
      <c r="F104" s="156" t="s">
        <v>51</v>
      </c>
      <c r="G104" s="157" t="str">
        <f>IF(C104&gt;0,VLOOKUP(C104,'BASE FEDERAÇÃO'!$B:$M,2,FALSE),"")</f>
        <v>KOJA</v>
      </c>
      <c r="H104" s="157" t="str">
        <f>IF(C104&gt;0,VLOOKUP(C104,'BASE FEDERAÇÃO'!$B:$M,3,FALSE),"")</f>
        <v>MARIO</v>
      </c>
      <c r="I104" s="158" t="str">
        <f>IF($C104&gt;0,VLOOKUP($C104,'BASE FEDERAÇÃO'!$B:$M,4,FALSE),"")</f>
        <v>M</v>
      </c>
      <c r="J104" s="158" t="str">
        <f>IF($C104&gt;0,VLOOKUP($C104,'BASE FEDERAÇÃO'!$B:$M,5,FALSE),"")</f>
        <v>11. NCC</v>
      </c>
      <c r="K104" s="158" t="str">
        <f>IFERROR(VLOOKUP(J104,Base!$G:$H,2,0),"")</f>
        <v>NIPPON COUNTRY</v>
      </c>
      <c r="L104" s="159">
        <f>IF($C104&gt;0,VLOOKUP($C104,'BASE FEDERAÇÃO'!$B:$M,6,FALSE),"")</f>
        <v>18155</v>
      </c>
      <c r="M104" s="158">
        <f>IF($C104&gt;0,VLOOKUP($C104,'BASE FEDERAÇÃO'!$B:$M,7,FALSE),"")</f>
        <v>9</v>
      </c>
      <c r="N104" s="158" t="str">
        <f>IF($C104&gt;0,VLOOKUP($C104,'BASE FEDERAÇÃO'!$B:$M,8,FALSE),"")</f>
        <v>B</v>
      </c>
      <c r="O104" s="160" t="str">
        <f>IF($C104="","",VLOOKUP($C104,'BASE FEDERAÇÃO'!$B:$M,9,0))</f>
        <v>SR</v>
      </c>
      <c r="P104" s="45" t="str">
        <f>IF($C104&gt;0,VLOOKUP($C104,INCRIÇÕES!$A:$K,11,0),"")</f>
        <v/>
      </c>
      <c r="Q104" s="84"/>
      <c r="R104" s="31" t="str">
        <f>IF(ISERROR(VLOOKUP(C104,INCRIÇÕES!A:A,1,0)),"NÃO TEM INSCRIÇÃO","OK")</f>
        <v>OK</v>
      </c>
      <c r="S104" s="37">
        <f t="shared" si="49"/>
        <v>81</v>
      </c>
      <c r="T104" s="96" t="str">
        <f t="shared" si="45"/>
        <v>OK</v>
      </c>
      <c r="U104" s="31" t="str">
        <f t="shared" si="50"/>
        <v>2181</v>
      </c>
    </row>
    <row r="105" spans="1:32" ht="17.399999999999999">
      <c r="A105" s="44">
        <f t="shared" si="47"/>
        <v>82</v>
      </c>
      <c r="C105" s="161" t="s">
        <v>602</v>
      </c>
      <c r="D105" s="162" t="str">
        <f t="shared" ref="D105:E105" si="70">D104</f>
        <v>21</v>
      </c>
      <c r="E105" s="162" t="str">
        <f t="shared" si="70"/>
        <v>02</v>
      </c>
      <c r="F105" s="162" t="str">
        <f t="shared" ref="F105" si="71">F104</f>
        <v>03</v>
      </c>
      <c r="G105" s="163" t="str">
        <f>IF(C105&gt;0,VLOOKUP(C105,'BASE FEDERAÇÃO'!$B:$M,2,FALSE),"")</f>
        <v>SHINOZAKI</v>
      </c>
      <c r="H105" s="163" t="str">
        <f>IF(C105&gt;0,VLOOKUP(C105,'BASE FEDERAÇÃO'!$B:$M,3,FALSE),"")</f>
        <v>TERUMI</v>
      </c>
      <c r="I105" s="164" t="str">
        <f>IF($C105&gt;0,VLOOKUP($C105,'BASE FEDERAÇÃO'!$B:$M,4,FALSE),"")</f>
        <v>F</v>
      </c>
      <c r="J105" s="164" t="str">
        <f>IF($C105&gt;0,VLOOKUP($C105,'BASE FEDERAÇÃO'!$B:$M,5,FALSE),"")</f>
        <v>08. SMA</v>
      </c>
      <c r="K105" s="164" t="str">
        <f>IFERROR(VLOOKUP(J105,Base!$G:$H,2,0),"")</f>
        <v>SÃO M. ARCANJO</v>
      </c>
      <c r="L105" s="165">
        <f>IF($C105&gt;0,VLOOKUP($C105,'BASE FEDERAÇÃO'!$B:$M,6,FALSE),"")</f>
        <v>18579</v>
      </c>
      <c r="M105" s="164">
        <f>IF($C105&gt;0,VLOOKUP($C105,'BASE FEDERAÇÃO'!$B:$M,7,FALSE),"")</f>
        <v>9</v>
      </c>
      <c r="N105" s="164" t="str">
        <f>IF($C105&gt;0,VLOOKUP($C105,'BASE FEDERAÇÃO'!$B:$M,8,FALSE),"")</f>
        <v>B</v>
      </c>
      <c r="O105" s="166" t="str">
        <f>IF($C105="","",VLOOKUP($C105,'BASE FEDERAÇÃO'!$B:$M,9,0))</f>
        <v>SR</v>
      </c>
      <c r="P105" s="46" t="str">
        <f>IF($C105&gt;0,VLOOKUP($C105,INCRIÇÕES!$A:$K,11,0),"")</f>
        <v>X</v>
      </c>
      <c r="Q105" s="84"/>
      <c r="R105" s="31" t="str">
        <f>IF(ISERROR(VLOOKUP(C105,INCRIÇÕES!A:A,1,0)),"NÃO TEM INSCRIÇÃO","OK")</f>
        <v>OK</v>
      </c>
      <c r="S105" s="37">
        <f t="shared" si="49"/>
        <v>82</v>
      </c>
      <c r="T105" s="96" t="str">
        <f t="shared" si="45"/>
        <v>OK</v>
      </c>
      <c r="U105" s="31" t="str">
        <f t="shared" si="50"/>
        <v>2182</v>
      </c>
    </row>
    <row r="106" spans="1:32" ht="17.399999999999999">
      <c r="A106" s="44">
        <f t="shared" si="47"/>
        <v>83</v>
      </c>
      <c r="C106" s="161" t="s">
        <v>970</v>
      </c>
      <c r="D106" s="162" t="str">
        <f t="shared" ref="D106:E106" si="72">D105</f>
        <v>21</v>
      </c>
      <c r="E106" s="162" t="str">
        <f t="shared" si="72"/>
        <v>02</v>
      </c>
      <c r="F106" s="162" t="str">
        <f t="shared" ref="F106" si="73">F105</f>
        <v>03</v>
      </c>
      <c r="G106" s="163" t="str">
        <f>IF(C106&gt;0,VLOOKUP(C106,'BASE FEDERAÇÃO'!$B:$M,2,FALSE),"")</f>
        <v>MADUREIRA</v>
      </c>
      <c r="H106" s="163" t="str">
        <f>IF(C106&gt;0,VLOOKUP(C106,'BASE FEDERAÇÃO'!$B:$M,3,FALSE),"")</f>
        <v>CESAR AUGUSTO</v>
      </c>
      <c r="I106" s="164" t="str">
        <f>IF($C106&gt;0,VLOOKUP($C106,'BASE FEDERAÇÃO'!$B:$M,4,FALSE),"")</f>
        <v>M</v>
      </c>
      <c r="J106" s="164" t="str">
        <f>IF($C106&gt;0,VLOOKUP($C106,'BASE FEDERAÇÃO'!$B:$M,5,FALSE),"")</f>
        <v>06. KOK</v>
      </c>
      <c r="K106" s="164" t="str">
        <f>IFERROR(VLOOKUP(J106,Base!$G:$H,2,0),"")</f>
        <v>KOKUSHIKAN</v>
      </c>
      <c r="L106" s="165">
        <f>IF($C106&gt;0,VLOOKUP($C106,'BASE FEDERAÇÃO'!$B:$M,6,FALSE),"")</f>
        <v>19956</v>
      </c>
      <c r="M106" s="164">
        <f>IF($C106&gt;0,VLOOKUP($C106,'BASE FEDERAÇÃO'!$B:$M,7,FALSE),"")</f>
        <v>12</v>
      </c>
      <c r="N106" s="164" t="str">
        <f>IF($C106&gt;0,VLOOKUP($C106,'BASE FEDERAÇÃO'!$B:$M,8,FALSE),"")</f>
        <v>C</v>
      </c>
      <c r="O106" s="166" t="str">
        <f>IF($C106="","",VLOOKUP($C106,'BASE FEDERAÇÃO'!$B:$M,9,0))</f>
        <v>NSR</v>
      </c>
      <c r="P106" s="46" t="str">
        <f>IF($C106&gt;0,VLOOKUP($C106,INCRIÇÕES!$A:$K,11,0),"")</f>
        <v>X</v>
      </c>
      <c r="Q106" s="84"/>
      <c r="R106" s="31" t="str">
        <f>IF(ISERROR(VLOOKUP(C106,INCRIÇÕES!A:A,1,0)),"NÃO TEM INSCRIÇÃO","OK")</f>
        <v>OK</v>
      </c>
      <c r="S106" s="37">
        <f t="shared" si="49"/>
        <v>83</v>
      </c>
      <c r="T106" s="96" t="str">
        <f t="shared" si="45"/>
        <v>OK</v>
      </c>
      <c r="U106" s="31" t="str">
        <f t="shared" si="50"/>
        <v>2183</v>
      </c>
    </row>
    <row r="107" spans="1:32" ht="17.399999999999999">
      <c r="A107" s="44">
        <f t="shared" si="47"/>
        <v>84</v>
      </c>
      <c r="C107" s="167" t="s">
        <v>948</v>
      </c>
      <c r="D107" s="168" t="str">
        <f t="shared" ref="D107:E107" si="74">D106</f>
        <v>21</v>
      </c>
      <c r="E107" s="168" t="str">
        <f t="shared" si="74"/>
        <v>02</v>
      </c>
      <c r="F107" s="168" t="str">
        <f t="shared" ref="F107" si="75">F106</f>
        <v>03</v>
      </c>
      <c r="G107" s="169" t="str">
        <f>IF(C107&gt;0,VLOOKUP(C107,'BASE FEDERAÇÃO'!$B:$M,2,FALSE),"")</f>
        <v>KANDA</v>
      </c>
      <c r="H107" s="169" t="str">
        <f>IF(C107&gt;0,VLOOKUP(C107,'BASE FEDERAÇÃO'!$B:$M,3,FALSE),"")</f>
        <v>LUIZA</v>
      </c>
      <c r="I107" s="170" t="str">
        <f>IF($C107&gt;0,VLOOKUP($C107,'BASE FEDERAÇÃO'!$B:$M,4,FALSE),"")</f>
        <v>F</v>
      </c>
      <c r="J107" s="170" t="str">
        <f>IF($C107&gt;0,VLOOKUP($C107,'BASE FEDERAÇÃO'!$B:$M,5,FALSE),"")</f>
        <v>18. SOR</v>
      </c>
      <c r="K107" s="170" t="str">
        <f>IFERROR(VLOOKUP(J107,Base!$G:$H,2,0),"")</f>
        <v>SOROCABA</v>
      </c>
      <c r="L107" s="171">
        <f>IF($C107&gt;0,VLOOKUP($C107,'BASE FEDERAÇÃO'!$B:$M,6,FALSE),"")</f>
        <v>20897</v>
      </c>
      <c r="M107" s="170">
        <f>IF($C107&gt;0,VLOOKUP($C107,'BASE FEDERAÇÃO'!$B:$M,7,FALSE),"")</f>
        <v>12</v>
      </c>
      <c r="N107" s="170" t="str">
        <f>IF($C107&gt;0,VLOOKUP($C107,'BASE FEDERAÇÃO'!$B:$M,8,FALSE),"")</f>
        <v>C</v>
      </c>
      <c r="O107" s="172" t="str">
        <f>IF($C107="","",VLOOKUP($C107,'BASE FEDERAÇÃO'!$B:$M,9,0))</f>
        <v>NSR</v>
      </c>
      <c r="P107" s="46" t="str">
        <f>IF($C107&gt;0,VLOOKUP($C107,INCRIÇÕES!$A:$K,11,0),"")</f>
        <v/>
      </c>
      <c r="Q107" s="84"/>
      <c r="R107" s="31" t="str">
        <f>IF(ISERROR(VLOOKUP(C107,INCRIÇÕES!A:A,1,0)),"NÃO TEM INSCRIÇÃO","OK")</f>
        <v>OK</v>
      </c>
      <c r="S107" s="37">
        <f t="shared" si="49"/>
        <v>84</v>
      </c>
      <c r="T107" s="96" t="str">
        <f t="shared" si="45"/>
        <v>OK</v>
      </c>
      <c r="U107" s="31" t="str">
        <f t="shared" si="50"/>
        <v>2184</v>
      </c>
      <c r="AF107" s="145"/>
    </row>
    <row r="108" spans="1:32" s="145" customFormat="1" ht="8.1" customHeight="1">
      <c r="A108" s="144" t="str">
        <f t="shared" si="47"/>
        <v/>
      </c>
      <c r="C108" s="146"/>
      <c r="D108" s="146"/>
      <c r="E108" s="146"/>
      <c r="F108" s="146"/>
      <c r="G108" s="147" t="str">
        <f>IF(C108&gt;0,VLOOKUP(C108,'BASE FEDERAÇÃO'!$B:$M,2,FALSE),"")</f>
        <v/>
      </c>
      <c r="H108" s="147" t="str">
        <f>IF(C108&gt;0,VLOOKUP(C108,'BASE FEDERAÇÃO'!$B:$M,3,FALSE),"")</f>
        <v/>
      </c>
      <c r="I108" s="148" t="str">
        <f>IF($C108&gt;0,VLOOKUP($C108,'BASE FEDERAÇÃO'!$B:$M,4,FALSE),"")</f>
        <v/>
      </c>
      <c r="J108" s="148" t="str">
        <f>IF($C108&gt;0,VLOOKUP($C108,'BASE FEDERAÇÃO'!$B:$M,5,FALSE),"")</f>
        <v/>
      </c>
      <c r="K108" s="148" t="str">
        <f>IFERROR(VLOOKUP(J108,Base!$G:$H,2,0),"")</f>
        <v/>
      </c>
      <c r="L108" s="149" t="str">
        <f>IF($C108&gt;0,VLOOKUP($C108,'BASE FEDERAÇÃO'!$B:$M,6,FALSE),"")</f>
        <v/>
      </c>
      <c r="M108" s="148" t="str">
        <f>IF($C108&gt;0,VLOOKUP($C108,'BASE FEDERAÇÃO'!$B:$M,7,FALSE),"")</f>
        <v/>
      </c>
      <c r="N108" s="148" t="str">
        <f>IF($C108&gt;0,VLOOKUP($C108,'BASE FEDERAÇÃO'!$B:$M,8,FALSE),"")</f>
        <v/>
      </c>
      <c r="O108" s="148" t="str">
        <f>IF($C108="","",VLOOKUP($C108,'BASE FEDERAÇÃO'!$B:$M,9,0))</f>
        <v/>
      </c>
      <c r="P108" s="48" t="str">
        <f>IF($C108&gt;0,VLOOKUP($C108,INCRIÇÕES!$A:$K,11,0),"")</f>
        <v/>
      </c>
      <c r="Q108" s="150"/>
      <c r="R108" s="31" t="str">
        <f>IF(ISERROR(VLOOKUP(C108,INCRIÇÕES!A:A,1,0)),"NÃO TEM INSCRIÇÃO","OK")</f>
        <v>NÃO TEM INSCRIÇÃO</v>
      </c>
      <c r="S108" s="37" t="str">
        <f t="shared" si="49"/>
        <v/>
      </c>
      <c r="T108" s="96" t="str">
        <f t="shared" si="45"/>
        <v>OK</v>
      </c>
      <c r="U108" s="31" t="str">
        <f t="shared" si="50"/>
        <v/>
      </c>
      <c r="AC108" s="31"/>
      <c r="AD108" s="31"/>
      <c r="AE108" s="31"/>
      <c r="AF108" s="31"/>
    </row>
    <row r="109" spans="1:32" ht="17.399999999999999">
      <c r="A109" s="44">
        <f t="shared" si="47"/>
        <v>85</v>
      </c>
      <c r="C109" s="155" t="s">
        <v>570</v>
      </c>
      <c r="D109" s="156" t="s">
        <v>787</v>
      </c>
      <c r="E109" s="156" t="s">
        <v>488</v>
      </c>
      <c r="F109" s="156" t="s">
        <v>489</v>
      </c>
      <c r="G109" s="157" t="str">
        <f>IF(C109&gt;0,VLOOKUP(C109,'BASE FEDERAÇÃO'!$B:$M,2,FALSE),"")</f>
        <v>A. GOMES</v>
      </c>
      <c r="H109" s="157" t="str">
        <f>IF(C109&gt;0,VLOOKUP(C109,'BASE FEDERAÇÃO'!$B:$M,3,FALSE),"")</f>
        <v>CLAUDEMIR</v>
      </c>
      <c r="I109" s="158" t="str">
        <f>IF($C109&gt;0,VLOOKUP($C109,'BASE FEDERAÇÃO'!$B:$M,4,FALSE),"")</f>
        <v>M</v>
      </c>
      <c r="J109" s="158" t="str">
        <f>IF($C109&gt;0,VLOOKUP($C109,'BASE FEDERAÇÃO'!$B:$M,5,FALSE),"")</f>
        <v>11. NCC</v>
      </c>
      <c r="K109" s="158" t="str">
        <f>IFERROR(VLOOKUP(J109,Base!$G:$H,2,0),"")</f>
        <v>NIPPON COUNTRY</v>
      </c>
      <c r="L109" s="159">
        <f>IF($C109&gt;0,VLOOKUP($C109,'BASE FEDERAÇÃO'!$B:$M,6,FALSE),"")</f>
        <v>28815</v>
      </c>
      <c r="M109" s="158">
        <f>IF($C109&gt;0,VLOOKUP($C109,'BASE FEDERAÇÃO'!$B:$M,7,FALSE),"")</f>
        <v>8</v>
      </c>
      <c r="N109" s="158" t="str">
        <f>IF($C109&gt;0,VLOOKUP($C109,'BASE FEDERAÇÃO'!$B:$M,8,FALSE),"")</f>
        <v>B</v>
      </c>
      <c r="O109" s="160" t="str">
        <f>IF($C109="","",VLOOKUP($C109,'BASE FEDERAÇÃO'!$B:$M,9,0))</f>
        <v>NSR</v>
      </c>
      <c r="P109" s="45" t="str">
        <f>IF($C109&gt;0,VLOOKUP($C109,INCRIÇÕES!$A:$K,11,0),"")</f>
        <v>X</v>
      </c>
      <c r="Q109" s="84"/>
      <c r="R109" s="31" t="str">
        <f>IF(ISERROR(VLOOKUP(C109,INCRIÇÕES!A:A,1,0)),"NÃO TEM INSCRIÇÃO","OK")</f>
        <v>OK</v>
      </c>
      <c r="S109" s="37">
        <f t="shared" si="49"/>
        <v>85</v>
      </c>
      <c r="T109" s="96" t="str">
        <f t="shared" si="45"/>
        <v>OK</v>
      </c>
      <c r="U109" s="31" t="str">
        <f t="shared" si="50"/>
        <v>2285</v>
      </c>
    </row>
    <row r="110" spans="1:32" ht="17.399999999999999">
      <c r="A110" s="44">
        <f t="shared" si="47"/>
        <v>86</v>
      </c>
      <c r="C110" s="161" t="s">
        <v>403</v>
      </c>
      <c r="D110" s="162" t="str">
        <f t="shared" ref="D110:E110" si="76">D109</f>
        <v>22</v>
      </c>
      <c r="E110" s="162" t="str">
        <f t="shared" si="76"/>
        <v>02</v>
      </c>
      <c r="F110" s="162" t="str">
        <f t="shared" ref="F110" si="77">F109</f>
        <v>04</v>
      </c>
      <c r="G110" s="163" t="str">
        <f>IF(C110&gt;0,VLOOKUP(C110,'BASE FEDERAÇÃO'!$B:$M,2,FALSE),"")</f>
        <v>TOMITA</v>
      </c>
      <c r="H110" s="163" t="str">
        <f>IF(C110&gt;0,VLOOKUP(C110,'BASE FEDERAÇÃO'!$B:$M,3,FALSE),"")</f>
        <v>LUIZA</v>
      </c>
      <c r="I110" s="164" t="str">
        <f>IF($C110&gt;0,VLOOKUP($C110,'BASE FEDERAÇÃO'!$B:$M,4,FALSE),"")</f>
        <v>F</v>
      </c>
      <c r="J110" s="164" t="str">
        <f>IF($C110&gt;0,VLOOKUP($C110,'BASE FEDERAÇÃO'!$B:$M,5,FALSE),"")</f>
        <v>15. BIR</v>
      </c>
      <c r="K110" s="164" t="str">
        <f>IFERROR(VLOOKUP(J110,Base!$G:$H,2,0),"")</f>
        <v>BIRITIBA MIRIM</v>
      </c>
      <c r="L110" s="165">
        <f>IF($C110&gt;0,VLOOKUP($C110,'BASE FEDERAÇÃO'!$B:$M,6,FALSE),"")</f>
        <v>17976</v>
      </c>
      <c r="M110" s="164">
        <f>IF($C110&gt;0,VLOOKUP($C110,'BASE FEDERAÇÃO'!$B:$M,7,FALSE),"")</f>
        <v>9</v>
      </c>
      <c r="N110" s="164" t="str">
        <f>IF($C110&gt;0,VLOOKUP($C110,'BASE FEDERAÇÃO'!$B:$M,8,FALSE),"")</f>
        <v>B</v>
      </c>
      <c r="O110" s="166" t="str">
        <f>IF($C110="","",VLOOKUP($C110,'BASE FEDERAÇÃO'!$B:$M,9,0))</f>
        <v>SR</v>
      </c>
      <c r="P110" s="46" t="str">
        <f>IF($C110&gt;0,VLOOKUP($C110,INCRIÇÕES!$A:$K,11,0),"")</f>
        <v/>
      </c>
      <c r="Q110" s="84"/>
      <c r="R110" s="31" t="str">
        <f>IF(ISERROR(VLOOKUP(C110,INCRIÇÕES!A:A,1,0)),"NÃO TEM INSCRIÇÃO","OK")</f>
        <v>OK</v>
      </c>
      <c r="S110" s="37">
        <f t="shared" si="49"/>
        <v>86</v>
      </c>
      <c r="T110" s="96" t="str">
        <f t="shared" si="45"/>
        <v>OK</v>
      </c>
      <c r="U110" s="31" t="str">
        <f t="shared" si="50"/>
        <v>2286</v>
      </c>
    </row>
    <row r="111" spans="1:32" ht="17.399999999999999">
      <c r="A111" s="44">
        <f t="shared" si="47"/>
        <v>87</v>
      </c>
      <c r="C111" s="161" t="s">
        <v>959</v>
      </c>
      <c r="D111" s="162" t="str">
        <f t="shared" ref="D111:E111" si="78">D110</f>
        <v>22</v>
      </c>
      <c r="E111" s="162" t="str">
        <f t="shared" si="78"/>
        <v>02</v>
      </c>
      <c r="F111" s="162" t="str">
        <f t="shared" ref="F111" si="79">F110</f>
        <v>04</v>
      </c>
      <c r="G111" s="163" t="str">
        <f>IF(C111&gt;0,VLOOKUP(C111,'BASE FEDERAÇÃO'!$B:$M,2,FALSE),"")</f>
        <v>DOS SANTOS LUZ LIMA</v>
      </c>
      <c r="H111" s="163" t="str">
        <f>IF(C111&gt;0,VLOOKUP(C111,'BASE FEDERAÇÃO'!$B:$M,3,FALSE),"")</f>
        <v>LUCILENA</v>
      </c>
      <c r="I111" s="164" t="str">
        <f>IF($C111&gt;0,VLOOKUP($C111,'BASE FEDERAÇÃO'!$B:$M,4,FALSE),"")</f>
        <v>F</v>
      </c>
      <c r="J111" s="164" t="str">
        <f>IF($C111&gt;0,VLOOKUP($C111,'BASE FEDERAÇÃO'!$B:$M,5,FALSE),"")</f>
        <v>18. SOR</v>
      </c>
      <c r="K111" s="164" t="str">
        <f>IFERROR(VLOOKUP(J111,Base!$G:$H,2,0),"")</f>
        <v>SOROCABA</v>
      </c>
      <c r="L111" s="165">
        <f>IF($C111&gt;0,VLOOKUP($C111,'BASE FEDERAÇÃO'!$B:$M,6,FALSE),"")</f>
        <v>25513</v>
      </c>
      <c r="M111" s="164">
        <f>IF($C111&gt;0,VLOOKUP($C111,'BASE FEDERAÇÃO'!$B:$M,7,FALSE),"")</f>
        <v>12</v>
      </c>
      <c r="N111" s="164" t="str">
        <f>IF($C111&gt;0,VLOOKUP($C111,'BASE FEDERAÇÃO'!$B:$M,8,FALSE),"")</f>
        <v>C</v>
      </c>
      <c r="O111" s="166" t="str">
        <f>IF($C111="","",VLOOKUP($C111,'BASE FEDERAÇÃO'!$B:$M,9,0))</f>
        <v>NSR</v>
      </c>
      <c r="P111" s="46" t="str">
        <f>IF($C111&gt;0,VLOOKUP($C111,INCRIÇÕES!$A:$K,11,0),"")</f>
        <v/>
      </c>
      <c r="Q111" s="84"/>
      <c r="R111" s="31" t="str">
        <f>IF(ISERROR(VLOOKUP(C111,INCRIÇÕES!A:A,1,0)),"NÃO TEM INSCRIÇÃO","OK")</f>
        <v>OK</v>
      </c>
      <c r="S111" s="37">
        <f t="shared" si="49"/>
        <v>87</v>
      </c>
      <c r="T111" s="96" t="str">
        <f t="shared" si="45"/>
        <v>OK</v>
      </c>
      <c r="U111" s="31" t="str">
        <f t="shared" si="50"/>
        <v>2287</v>
      </c>
    </row>
    <row r="112" spans="1:32" ht="17.399999999999999">
      <c r="A112" s="44">
        <f t="shared" si="47"/>
        <v>88</v>
      </c>
      <c r="C112" s="167" t="s">
        <v>969</v>
      </c>
      <c r="D112" s="168" t="str">
        <f t="shared" ref="D112:E112" si="80">D111</f>
        <v>22</v>
      </c>
      <c r="E112" s="168" t="str">
        <f t="shared" si="80"/>
        <v>02</v>
      </c>
      <c r="F112" s="168" t="str">
        <f t="shared" ref="F112" si="81">F111</f>
        <v>04</v>
      </c>
      <c r="G112" s="169" t="str">
        <f>IF(C112&gt;0,VLOOKUP(C112,'BASE FEDERAÇÃO'!$B:$M,2,FALSE),"")</f>
        <v>IWAMOTO HIRAKAWA</v>
      </c>
      <c r="H112" s="169" t="str">
        <f>IF(C112&gt;0,VLOOKUP(C112,'BASE FEDERAÇÃO'!$B:$M,3,FALSE),"")</f>
        <v>NORIE</v>
      </c>
      <c r="I112" s="170" t="str">
        <f>IF($C112&gt;0,VLOOKUP($C112,'BASE FEDERAÇÃO'!$B:$M,4,FALSE),"")</f>
        <v>F</v>
      </c>
      <c r="J112" s="170" t="str">
        <f>IF($C112&gt;0,VLOOKUP($C112,'BASE FEDERAÇÃO'!$B:$M,5,FALSE),"")</f>
        <v>06. KOK</v>
      </c>
      <c r="K112" s="170" t="str">
        <f>IFERROR(VLOOKUP(J112,Base!$G:$H,2,0),"")</f>
        <v>KOKUSHIKAN</v>
      </c>
      <c r="L112" s="171">
        <f>IF($C112&gt;0,VLOOKUP($C112,'BASE FEDERAÇÃO'!$B:$M,6,FALSE),"")</f>
        <v>19766</v>
      </c>
      <c r="M112" s="170">
        <f>IF($C112&gt;0,VLOOKUP($C112,'BASE FEDERAÇÃO'!$B:$M,7,FALSE),"")</f>
        <v>12</v>
      </c>
      <c r="N112" s="170" t="str">
        <f>IF($C112&gt;0,VLOOKUP($C112,'BASE FEDERAÇÃO'!$B:$M,8,FALSE),"")</f>
        <v>C</v>
      </c>
      <c r="O112" s="172" t="str">
        <f>IF($C112="","",VLOOKUP($C112,'BASE FEDERAÇÃO'!$B:$M,9,0))</f>
        <v>NSR</v>
      </c>
      <c r="P112" s="46" t="str">
        <f>IF($C112&gt;0,VLOOKUP($C112,INCRIÇÕES!$A:$K,11,0),"")</f>
        <v>X</v>
      </c>
      <c r="Q112" s="84"/>
      <c r="R112" s="31" t="str">
        <f>IF(ISERROR(VLOOKUP(C112,INCRIÇÕES!A:A,1,0)),"NÃO TEM INSCRIÇÃO","OK")</f>
        <v>OK</v>
      </c>
      <c r="S112" s="37">
        <f t="shared" si="49"/>
        <v>88</v>
      </c>
      <c r="T112" s="96" t="str">
        <f t="shared" si="45"/>
        <v>OK</v>
      </c>
      <c r="U112" s="31" t="str">
        <f t="shared" si="50"/>
        <v>2288</v>
      </c>
      <c r="AF112" s="145"/>
    </row>
    <row r="113" spans="1:32" s="145" customFormat="1" ht="8.1" customHeight="1">
      <c r="A113" s="144" t="str">
        <f t="shared" si="47"/>
        <v/>
      </c>
      <c r="C113" s="152"/>
      <c r="D113" s="152"/>
      <c r="E113" s="152"/>
      <c r="F113" s="152"/>
      <c r="G113" s="153" t="str">
        <f>IF(C113&gt;0,VLOOKUP(C113,'BASE FEDERAÇÃO'!$B:$M,2,FALSE),"")</f>
        <v/>
      </c>
      <c r="H113" s="153" t="str">
        <f>IF(C113&gt;0,VLOOKUP(C113,'BASE FEDERAÇÃO'!$B:$M,3,FALSE),"")</f>
        <v/>
      </c>
      <c r="I113" s="150" t="str">
        <f>IF($C113&gt;0,VLOOKUP($C113,'BASE FEDERAÇÃO'!$B:$M,4,FALSE),"")</f>
        <v/>
      </c>
      <c r="J113" s="150" t="str">
        <f>IF($C113&gt;0,VLOOKUP($C113,'BASE FEDERAÇÃO'!$B:$M,5,FALSE),"")</f>
        <v/>
      </c>
      <c r="K113" s="150" t="str">
        <f>IFERROR(VLOOKUP(J113,Base!$G:$H,2,0),"")</f>
        <v/>
      </c>
      <c r="L113" s="154" t="str">
        <f>IF($C113&gt;0,VLOOKUP($C113,'BASE FEDERAÇÃO'!$B:$M,6,FALSE),"")</f>
        <v/>
      </c>
      <c r="M113" s="150" t="str">
        <f>IF($C113&gt;0,VLOOKUP($C113,'BASE FEDERAÇÃO'!$B:$M,7,FALSE),"")</f>
        <v/>
      </c>
      <c r="N113" s="150" t="str">
        <f>IF($C113&gt;0,VLOOKUP($C113,'BASE FEDERAÇÃO'!$B:$M,8,FALSE),"")</f>
        <v/>
      </c>
      <c r="O113" s="150" t="str">
        <f>IF($C113="","",VLOOKUP($C113,'BASE FEDERAÇÃO'!$B:$M,9,0))</f>
        <v/>
      </c>
      <c r="P113" s="48" t="str">
        <f>IF($C113&gt;0,VLOOKUP($C113,INCRIÇÕES!$A:$K,11,0),"")</f>
        <v/>
      </c>
      <c r="Q113" s="150"/>
      <c r="R113" s="31" t="str">
        <f>IF(ISERROR(VLOOKUP(C113,INCRIÇÕES!A:A,1,0)),"NÃO TEM INSCRIÇÃO","OK")</f>
        <v>NÃO TEM INSCRIÇÃO</v>
      </c>
      <c r="S113" s="37" t="str">
        <f t="shared" si="49"/>
        <v/>
      </c>
      <c r="T113" s="96" t="str">
        <f t="shared" si="45"/>
        <v>OK</v>
      </c>
      <c r="U113" s="31" t="str">
        <f t="shared" si="50"/>
        <v/>
      </c>
      <c r="AC113" s="31"/>
      <c r="AD113" s="31"/>
      <c r="AE113" s="31"/>
      <c r="AF113" s="31"/>
    </row>
    <row r="114" spans="1:32" ht="17.399999999999999">
      <c r="A114" s="44">
        <f t="shared" si="47"/>
        <v>89</v>
      </c>
      <c r="C114" s="155" t="s">
        <v>764</v>
      </c>
      <c r="D114" s="156" t="s">
        <v>788</v>
      </c>
      <c r="E114" s="156" t="s">
        <v>488</v>
      </c>
      <c r="F114" s="156" t="s">
        <v>124</v>
      </c>
      <c r="G114" s="157" t="str">
        <f>IF(C114&gt;0,VLOOKUP(C114,'BASE FEDERAÇÃO'!$B:$M,2,FALSE),"")</f>
        <v>KOMOTO SATAKE</v>
      </c>
      <c r="H114" s="157" t="str">
        <f>IF(C114&gt;0,VLOOKUP(C114,'BASE FEDERAÇÃO'!$B:$M,3,FALSE),"")</f>
        <v>TOSHIE</v>
      </c>
      <c r="I114" s="158" t="str">
        <f>IF($C114&gt;0,VLOOKUP($C114,'BASE FEDERAÇÃO'!$B:$M,4,FALSE),"")</f>
        <v>F</v>
      </c>
      <c r="J114" s="158" t="str">
        <f>IF($C114&gt;0,VLOOKUP($C114,'BASE FEDERAÇÃO'!$B:$M,5,FALSE),"")</f>
        <v>15. BIR</v>
      </c>
      <c r="K114" s="158" t="str">
        <f>IFERROR(VLOOKUP(J114,Base!$G:$H,2,0),"")</f>
        <v>BIRITIBA MIRIM</v>
      </c>
      <c r="L114" s="159">
        <f>IF($C114&gt;0,VLOOKUP($C114,'BASE FEDERAÇÃO'!$B:$M,6,FALSE),"")</f>
        <v>21677</v>
      </c>
      <c r="M114" s="158">
        <f>IF($C114&gt;0,VLOOKUP($C114,'BASE FEDERAÇÃO'!$B:$M,7,FALSE),"")</f>
        <v>8</v>
      </c>
      <c r="N114" s="158" t="str">
        <f>IF($C114&gt;0,VLOOKUP($C114,'BASE FEDERAÇÃO'!$B:$M,8,FALSE),"")</f>
        <v>B</v>
      </c>
      <c r="O114" s="160" t="str">
        <f>IF($C114="","",VLOOKUP($C114,'BASE FEDERAÇÃO'!$B:$M,9,0))</f>
        <v>NSR</v>
      </c>
      <c r="P114" s="45" t="str">
        <f>IF($C114&gt;0,VLOOKUP($C114,INCRIÇÕES!$A:$K,11,0),"")</f>
        <v>X</v>
      </c>
      <c r="Q114" s="84"/>
      <c r="R114" s="31" t="str">
        <f>IF(ISERROR(VLOOKUP(C114,INCRIÇÕES!A:A,1,0)),"NÃO TEM INSCRIÇÃO","OK")</f>
        <v>OK</v>
      </c>
      <c r="S114" s="37">
        <f t="shared" si="49"/>
        <v>89</v>
      </c>
      <c r="T114" s="96" t="str">
        <f t="shared" si="45"/>
        <v>OK</v>
      </c>
      <c r="U114" s="31" t="str">
        <f t="shared" si="50"/>
        <v>2389</v>
      </c>
    </row>
    <row r="115" spans="1:32" ht="17.399999999999999">
      <c r="A115" s="44">
        <f t="shared" si="47"/>
        <v>90</v>
      </c>
      <c r="C115" s="161" t="s">
        <v>415</v>
      </c>
      <c r="D115" s="162" t="str">
        <f t="shared" ref="D115:E115" si="82">D114</f>
        <v>23</v>
      </c>
      <c r="E115" s="162" t="str">
        <f t="shared" si="82"/>
        <v>02</v>
      </c>
      <c r="F115" s="162" t="str">
        <f t="shared" ref="F115" si="83">F114</f>
        <v>05</v>
      </c>
      <c r="G115" s="163" t="str">
        <f>IF(C115&gt;0,VLOOKUP(C115,'BASE FEDERAÇÃO'!$B:$M,2,FALSE),"")</f>
        <v>NAKAGAWA</v>
      </c>
      <c r="H115" s="163" t="str">
        <f>IF(C115&gt;0,VLOOKUP(C115,'BASE FEDERAÇÃO'!$B:$M,3,FALSE),"")</f>
        <v>MARIA</v>
      </c>
      <c r="I115" s="164" t="str">
        <f>IF($C115&gt;0,VLOOKUP($C115,'BASE FEDERAÇÃO'!$B:$M,4,FALSE),"")</f>
        <v>F</v>
      </c>
      <c r="J115" s="164" t="str">
        <f>IF($C115&gt;0,VLOOKUP($C115,'BASE FEDERAÇÃO'!$B:$M,5,FALSE),"")</f>
        <v>16. SUM</v>
      </c>
      <c r="K115" s="164" t="str">
        <f>IFERROR(VLOOKUP(J115,Base!$G:$H,2,0),"")</f>
        <v>SUMARÉ</v>
      </c>
      <c r="L115" s="165">
        <f>IF($C115&gt;0,VLOOKUP($C115,'BASE FEDERAÇÃO'!$B:$M,6,FALSE),"")</f>
        <v>16657</v>
      </c>
      <c r="M115" s="164">
        <f>IF($C115&gt;0,VLOOKUP($C115,'BASE FEDERAÇÃO'!$B:$M,7,FALSE),"")</f>
        <v>8</v>
      </c>
      <c r="N115" s="164" t="str">
        <f>IF($C115&gt;0,VLOOKUP($C115,'BASE FEDERAÇÃO'!$B:$M,8,FALSE),"")</f>
        <v>B</v>
      </c>
      <c r="O115" s="166" t="str">
        <f>IF($C115="","",VLOOKUP($C115,'BASE FEDERAÇÃO'!$B:$M,9,0))</f>
        <v>SR</v>
      </c>
      <c r="P115" s="46" t="str">
        <f>IF($C115&gt;0,VLOOKUP($C115,INCRIÇÕES!$A:$K,11,0),"")</f>
        <v>X</v>
      </c>
      <c r="Q115" s="84"/>
      <c r="R115" s="31" t="str">
        <f>IF(ISERROR(VLOOKUP(C115,INCRIÇÕES!A:A,1,0)),"NÃO TEM INSCRIÇÃO","OK")</f>
        <v>OK</v>
      </c>
      <c r="S115" s="37">
        <f t="shared" si="49"/>
        <v>90</v>
      </c>
      <c r="T115" s="96" t="str">
        <f t="shared" si="45"/>
        <v>OK</v>
      </c>
      <c r="U115" s="31" t="str">
        <f t="shared" si="50"/>
        <v>2390</v>
      </c>
    </row>
    <row r="116" spans="1:32" ht="17.399999999999999">
      <c r="A116" s="44">
        <f t="shared" si="47"/>
        <v>91</v>
      </c>
      <c r="C116" s="161" t="s">
        <v>307</v>
      </c>
      <c r="D116" s="162" t="str">
        <f t="shared" ref="D116:E117" si="84">D115</f>
        <v>23</v>
      </c>
      <c r="E116" s="162" t="str">
        <f t="shared" si="84"/>
        <v>02</v>
      </c>
      <c r="F116" s="162" t="str">
        <f t="shared" ref="F116:F117" si="85">F115</f>
        <v>05</v>
      </c>
      <c r="G116" s="163" t="str">
        <f>IF(C116&gt;0,VLOOKUP(C116,'BASE FEDERAÇÃO'!$B:$M,2,FALSE),"")</f>
        <v>SATO</v>
      </c>
      <c r="H116" s="163" t="str">
        <f>IF(C116&gt;0,VLOOKUP(C116,'BASE FEDERAÇÃO'!$B:$M,3,FALSE),"")</f>
        <v>HIROYUKI</v>
      </c>
      <c r="I116" s="164" t="str">
        <f>IF($C116&gt;0,VLOOKUP($C116,'BASE FEDERAÇÃO'!$B:$M,4,FALSE),"")</f>
        <v>M</v>
      </c>
      <c r="J116" s="164" t="str">
        <f>IF($C116&gt;0,VLOOKUP($C116,'BASE FEDERAÇÃO'!$B:$M,5,FALSE),"")</f>
        <v>11. NCC</v>
      </c>
      <c r="K116" s="164" t="str">
        <f>IFERROR(VLOOKUP(J116,Base!$G:$H,2,0),"")</f>
        <v>NIPPON COUNTRY</v>
      </c>
      <c r="L116" s="165">
        <f>IF($C116&gt;0,VLOOKUP($C116,'BASE FEDERAÇÃO'!$B:$M,6,FALSE),"")</f>
        <v>13814</v>
      </c>
      <c r="M116" s="164">
        <f>IF($C116&gt;0,VLOOKUP($C116,'BASE FEDERAÇÃO'!$B:$M,7,FALSE),"")</f>
        <v>9</v>
      </c>
      <c r="N116" s="164" t="str">
        <f>IF($C116&gt;0,VLOOKUP($C116,'BASE FEDERAÇÃO'!$B:$M,8,FALSE),"")</f>
        <v>B</v>
      </c>
      <c r="O116" s="166" t="str">
        <f>IF($C116="","",VLOOKUP($C116,'BASE FEDERAÇÃO'!$B:$M,9,0))</f>
        <v>MR</v>
      </c>
      <c r="P116" s="46" t="str">
        <f>IF($C116&gt;0,VLOOKUP($C116,INCRIÇÕES!$A:$K,11,0),"")</f>
        <v>X</v>
      </c>
      <c r="Q116" s="84"/>
      <c r="R116" s="31" t="str">
        <f>IF(ISERROR(VLOOKUP(C116,INCRIÇÕES!A:A,1,0)),"NÃO TEM INSCRIÇÃO","OK")</f>
        <v>OK</v>
      </c>
      <c r="S116" s="37">
        <f t="shared" si="49"/>
        <v>91</v>
      </c>
      <c r="T116" s="96" t="str">
        <f t="shared" si="45"/>
        <v>OK</v>
      </c>
      <c r="U116" s="31" t="str">
        <f t="shared" si="50"/>
        <v>2391</v>
      </c>
    </row>
    <row r="117" spans="1:32" ht="17.399999999999999">
      <c r="A117" s="44">
        <f t="shared" si="47"/>
        <v>92</v>
      </c>
      <c r="C117" s="167" t="s">
        <v>1127</v>
      </c>
      <c r="D117" s="168" t="str">
        <f t="shared" si="84"/>
        <v>23</v>
      </c>
      <c r="E117" s="168" t="str">
        <f t="shared" si="84"/>
        <v>02</v>
      </c>
      <c r="F117" s="168" t="str">
        <f t="shared" si="85"/>
        <v>05</v>
      </c>
      <c r="G117" s="169" t="str">
        <f>IF(C117&gt;0,VLOOKUP(C117,'BASE FEDERAÇÃO'!$B:$M,2,FALSE),"")</f>
        <v>VALERO ARIAS</v>
      </c>
      <c r="H117" s="169" t="str">
        <f>IF(C117&gt;0,VLOOKUP(C117,'BASE FEDERAÇÃO'!$B:$M,3,FALSE),"")</f>
        <v>CARMEN</v>
      </c>
      <c r="I117" s="170" t="str">
        <f>IF($C117&gt;0,VLOOKUP($C117,'BASE FEDERAÇÃO'!$B:$M,4,FALSE),"")</f>
        <v>F</v>
      </c>
      <c r="J117" s="170" t="str">
        <f>IF($C117&gt;0,VLOOKUP($C117,'BASE FEDERAÇÃO'!$B:$M,5,FALSE),"")</f>
        <v>06. KOK</v>
      </c>
      <c r="K117" s="170" t="str">
        <f>IFERROR(VLOOKUP(J117,Base!$G:$H,2,0),"")</f>
        <v>KOKUSHIKAN</v>
      </c>
      <c r="L117" s="171">
        <f>IF($C117&gt;0,VLOOKUP($C117,'BASE FEDERAÇÃO'!$B:$M,6,FALSE),"")</f>
        <v>21451</v>
      </c>
      <c r="M117" s="170">
        <f>IF($C117&gt;0,VLOOKUP($C117,'BASE FEDERAÇÃO'!$B:$M,7,FALSE),"")</f>
        <v>12</v>
      </c>
      <c r="N117" s="170" t="str">
        <f>IF($C117&gt;0,VLOOKUP($C117,'BASE FEDERAÇÃO'!$B:$M,8,FALSE),"")</f>
        <v>C</v>
      </c>
      <c r="O117" s="172" t="str">
        <f>IF($C117="","",VLOOKUP($C117,'BASE FEDERAÇÃO'!$B:$M,9,0))</f>
        <v>NSR</v>
      </c>
      <c r="P117" s="46" t="e">
        <f>IF($C117&gt;0,VLOOKUP($C117,INCRIÇÕES!$A:$K,11,0),"")</f>
        <v>#DIV/0!</v>
      </c>
      <c r="Q117" s="84"/>
      <c r="R117" s="31" t="str">
        <f>IF(ISERROR(VLOOKUP(C117,INCRIÇÕES!A:A,1,0)),"NÃO TEM INSCRIÇÃO","OK")</f>
        <v>OK</v>
      </c>
      <c r="S117" s="37">
        <f t="shared" si="49"/>
        <v>92</v>
      </c>
      <c r="T117" s="96" t="str">
        <f t="shared" si="45"/>
        <v>OK</v>
      </c>
      <c r="U117" s="31" t="str">
        <f t="shared" si="50"/>
        <v>2392</v>
      </c>
      <c r="AF117" s="145"/>
    </row>
    <row r="118" spans="1:32" s="145" customFormat="1" ht="8.1" customHeight="1">
      <c r="A118" s="144" t="str">
        <f t="shared" si="47"/>
        <v/>
      </c>
      <c r="C118" s="152"/>
      <c r="D118" s="152"/>
      <c r="E118" s="152"/>
      <c r="F118" s="152"/>
      <c r="G118" s="153" t="str">
        <f>IF(C118&gt;0,VLOOKUP(C118,'BASE FEDERAÇÃO'!$B:$M,2,FALSE),"")</f>
        <v/>
      </c>
      <c r="H118" s="153" t="str">
        <f>IF(C118&gt;0,VLOOKUP(C118,'BASE FEDERAÇÃO'!$B:$M,3,FALSE),"")</f>
        <v/>
      </c>
      <c r="I118" s="150" t="str">
        <f>IF($C118&gt;0,VLOOKUP($C118,'BASE FEDERAÇÃO'!$B:$M,4,FALSE),"")</f>
        <v/>
      </c>
      <c r="J118" s="150" t="str">
        <f>IF($C118&gt;0,VLOOKUP($C118,'BASE FEDERAÇÃO'!$B:$M,5,FALSE),"")</f>
        <v/>
      </c>
      <c r="K118" s="150" t="str">
        <f>IFERROR(VLOOKUP(J118,Base!$G:$H,2,0),"")</f>
        <v/>
      </c>
      <c r="L118" s="154" t="str">
        <f>IF($C118&gt;0,VLOOKUP($C118,'BASE FEDERAÇÃO'!$B:$M,6,FALSE),"")</f>
        <v/>
      </c>
      <c r="M118" s="150" t="str">
        <f>IF($C118&gt;0,VLOOKUP($C118,'BASE FEDERAÇÃO'!$B:$M,7,FALSE),"")</f>
        <v/>
      </c>
      <c r="N118" s="150" t="str">
        <f>IF($C118&gt;0,VLOOKUP($C118,'BASE FEDERAÇÃO'!$B:$M,8,FALSE),"")</f>
        <v/>
      </c>
      <c r="O118" s="150" t="str">
        <f>IF($C118="","",VLOOKUP($C118,'BASE FEDERAÇÃO'!$B:$M,9,0))</f>
        <v/>
      </c>
      <c r="P118" s="48" t="str">
        <f>IF($C118&gt;0,VLOOKUP($C118,INCRIÇÕES!$A:$K,11,0),"")</f>
        <v/>
      </c>
      <c r="Q118" s="150"/>
      <c r="R118" s="31" t="str">
        <f>IF(ISERROR(VLOOKUP(C118,INCRIÇÕES!A:A,1,0)),"NÃO TEM INSCRIÇÃO","OK")</f>
        <v>NÃO TEM INSCRIÇÃO</v>
      </c>
      <c r="S118" s="37" t="str">
        <f t="shared" si="49"/>
        <v/>
      </c>
      <c r="T118" s="96" t="str">
        <f t="shared" si="45"/>
        <v>OK</v>
      </c>
      <c r="U118" s="31" t="str">
        <f t="shared" si="50"/>
        <v/>
      </c>
      <c r="AC118" s="31"/>
      <c r="AD118" s="31"/>
      <c r="AE118" s="31"/>
      <c r="AF118" s="31"/>
    </row>
    <row r="119" spans="1:32" ht="17.399999999999999">
      <c r="A119" s="44">
        <f t="shared" si="47"/>
        <v>93</v>
      </c>
      <c r="C119" s="155" t="s">
        <v>46</v>
      </c>
      <c r="D119" s="156" t="s">
        <v>789</v>
      </c>
      <c r="E119" s="156" t="s">
        <v>488</v>
      </c>
      <c r="F119" s="156" t="s">
        <v>149</v>
      </c>
      <c r="G119" s="157" t="str">
        <f>IF(C119&gt;0,VLOOKUP(C119,'BASE FEDERAÇÃO'!$B:$M,2,FALSE),"")</f>
        <v>UEMURA</v>
      </c>
      <c r="H119" s="157" t="str">
        <f>IF(C119&gt;0,VLOOKUP(C119,'BASE FEDERAÇÃO'!$B:$M,3,FALSE),"")</f>
        <v>JORGE</v>
      </c>
      <c r="I119" s="158" t="str">
        <f>IF($C119&gt;0,VLOOKUP($C119,'BASE FEDERAÇÃO'!$B:$M,4,FALSE),"")</f>
        <v>M</v>
      </c>
      <c r="J119" s="158" t="str">
        <f>IF($C119&gt;0,VLOOKUP($C119,'BASE FEDERAÇÃO'!$B:$M,5,FALSE),"")</f>
        <v>01. PIE</v>
      </c>
      <c r="K119" s="158" t="str">
        <f>IFERROR(VLOOKUP(J119,Base!$G:$H,2,0),"")</f>
        <v>PIEDADE</v>
      </c>
      <c r="L119" s="159">
        <f>IF($C119&gt;0,VLOOKUP($C119,'BASE FEDERAÇÃO'!$B:$M,6,FALSE),"")</f>
        <v>29247</v>
      </c>
      <c r="M119" s="158">
        <f>IF($C119&gt;0,VLOOKUP($C119,'BASE FEDERAÇÃO'!$B:$M,7,FALSE),"")</f>
        <v>9</v>
      </c>
      <c r="N119" s="158" t="str">
        <f>IF($C119&gt;0,VLOOKUP($C119,'BASE FEDERAÇÃO'!$B:$M,8,FALSE),"")</f>
        <v>B</v>
      </c>
      <c r="O119" s="160" t="str">
        <f>IF($C119="","",VLOOKUP($C119,'BASE FEDERAÇÃO'!$B:$M,9,0))</f>
        <v>NSR</v>
      </c>
      <c r="P119" s="45" t="str">
        <f>IF($C119&gt;0,VLOOKUP($C119,INCRIÇÕES!$A:$K,11,0),"")</f>
        <v>X</v>
      </c>
      <c r="Q119" s="84"/>
      <c r="R119" s="31" t="str">
        <f>IF(ISERROR(VLOOKUP(C119,INCRIÇÕES!A:A,1,0)),"NÃO TEM INSCRIÇÃO","OK")</f>
        <v>OK</v>
      </c>
      <c r="S119" s="37">
        <f t="shared" si="49"/>
        <v>93</v>
      </c>
      <c r="T119" s="96" t="str">
        <f t="shared" si="45"/>
        <v>OK</v>
      </c>
      <c r="U119" s="31" t="str">
        <f t="shared" si="50"/>
        <v>2493</v>
      </c>
    </row>
    <row r="120" spans="1:32" ht="17.399999999999999">
      <c r="A120" s="44">
        <f t="shared" si="47"/>
        <v>94</v>
      </c>
      <c r="C120" s="161" t="s">
        <v>80</v>
      </c>
      <c r="D120" s="162" t="str">
        <f t="shared" ref="D120:F122" si="86">D119</f>
        <v>24</v>
      </c>
      <c r="E120" s="162" t="str">
        <f t="shared" si="86"/>
        <v>02</v>
      </c>
      <c r="F120" s="162" t="str">
        <f t="shared" si="86"/>
        <v>06</v>
      </c>
      <c r="G120" s="163" t="str">
        <f>IF(C120&gt;0,VLOOKUP(C120,'BASE FEDERAÇÃO'!$B:$M,2,FALSE),"")</f>
        <v>OZAKI</v>
      </c>
      <c r="H120" s="163" t="str">
        <f>IF(C120&gt;0,VLOOKUP(C120,'BASE FEDERAÇÃO'!$B:$M,3,FALSE),"")</f>
        <v>TOMIKO</v>
      </c>
      <c r="I120" s="164" t="str">
        <f>IF($C120&gt;0,VLOOKUP($C120,'BASE FEDERAÇÃO'!$B:$M,4,FALSE),"")</f>
        <v>F</v>
      </c>
      <c r="J120" s="164" t="str">
        <f>IF($C120&gt;0,VLOOKUP($C120,'BASE FEDERAÇÃO'!$B:$M,5,FALSE),"")</f>
        <v>03. IBI</v>
      </c>
      <c r="K120" s="164" t="str">
        <f>IFERROR(VLOOKUP(J120,Base!$G:$H,2,0),"")</f>
        <v>IBIÚNA</v>
      </c>
      <c r="L120" s="165">
        <f>IF($C120&gt;0,VLOOKUP($C120,'BASE FEDERAÇÃO'!$B:$M,6,FALSE),"")</f>
        <v>16167</v>
      </c>
      <c r="M120" s="164">
        <f>IF($C120&gt;0,VLOOKUP($C120,'BASE FEDERAÇÃO'!$B:$M,7,FALSE),"")</f>
        <v>9</v>
      </c>
      <c r="N120" s="164" t="str">
        <f>IF($C120&gt;0,VLOOKUP($C120,'BASE FEDERAÇÃO'!$B:$M,8,FALSE),"")</f>
        <v>B</v>
      </c>
      <c r="O120" s="166" t="str">
        <f>IF($C120="","",VLOOKUP($C120,'BASE FEDERAÇÃO'!$B:$M,9,0))</f>
        <v>SR</v>
      </c>
      <c r="P120" s="46" t="str">
        <f>IF($C120&gt;0,VLOOKUP($C120,INCRIÇÕES!$A:$K,11,0),"")</f>
        <v>X</v>
      </c>
      <c r="Q120" s="84"/>
      <c r="R120" s="31" t="str">
        <f>IF(ISERROR(VLOOKUP(C120,INCRIÇÕES!A:A,1,0)),"NÃO TEM INSCRIÇÃO","OK")</f>
        <v>OK</v>
      </c>
      <c r="S120" s="37">
        <f t="shared" si="49"/>
        <v>94</v>
      </c>
      <c r="T120" s="96" t="str">
        <f t="shared" si="45"/>
        <v>OK</v>
      </c>
      <c r="U120" s="31" t="str">
        <f t="shared" si="50"/>
        <v>2494</v>
      </c>
    </row>
    <row r="121" spans="1:32" ht="17.399999999999999">
      <c r="A121" s="44">
        <f t="shared" si="47"/>
        <v>95</v>
      </c>
      <c r="C121" s="161" t="s">
        <v>1170</v>
      </c>
      <c r="D121" s="162" t="str">
        <f t="shared" ref="D121:E121" si="87">D120</f>
        <v>24</v>
      </c>
      <c r="E121" s="162" t="str">
        <f t="shared" si="87"/>
        <v>02</v>
      </c>
      <c r="F121" s="162" t="str">
        <f t="shared" si="86"/>
        <v>06</v>
      </c>
      <c r="G121" s="163" t="str">
        <f>IF(C121&gt;0,VLOOKUP(C121,'BASE FEDERAÇÃO'!$B:$M,2,FALSE),"")</f>
        <v>TSUDA</v>
      </c>
      <c r="H121" s="163" t="str">
        <f>IF(C121&gt;0,VLOOKUP(C121,'BASE FEDERAÇÃO'!$B:$M,3,FALSE),"")</f>
        <v>MILTON</v>
      </c>
      <c r="I121" s="164" t="str">
        <f>IF($C121&gt;0,VLOOKUP($C121,'BASE FEDERAÇÃO'!$B:$M,4,FALSE),"")</f>
        <v>M</v>
      </c>
      <c r="J121" s="164" t="str">
        <f>IF($C121&gt;0,VLOOKUP($C121,'BASE FEDERAÇÃO'!$B:$M,5,FALSE),"")</f>
        <v>08. SMA</v>
      </c>
      <c r="K121" s="164" t="str">
        <f>IFERROR(VLOOKUP(J121,Base!$G:$H,2,0),"")</f>
        <v>SÃO M. ARCANJO</v>
      </c>
      <c r="L121" s="165">
        <f>IF($C121&gt;0,VLOOKUP($C121,'BASE FEDERAÇÃO'!$B:$M,6,FALSE),"")</f>
        <v>21219</v>
      </c>
      <c r="M121" s="164">
        <f>IF($C121&gt;0,VLOOKUP($C121,'BASE FEDERAÇÃO'!$B:$M,7,FALSE),"")</f>
        <v>10</v>
      </c>
      <c r="N121" s="164" t="str">
        <f>IF($C121&gt;0,VLOOKUP($C121,'BASE FEDERAÇÃO'!$B:$M,8,FALSE),"")</f>
        <v>C</v>
      </c>
      <c r="O121" s="166" t="str">
        <f>IF($C121="","",VLOOKUP($C121,'BASE FEDERAÇÃO'!$B:$M,9,0))</f>
        <v>NSR</v>
      </c>
      <c r="P121" s="46" t="str">
        <f>IF($C121&gt;0,VLOOKUP($C121,INCRIÇÕES!$A:$K,11,0),"")</f>
        <v/>
      </c>
      <c r="Q121" s="84"/>
      <c r="R121" s="31" t="str">
        <f>IF(ISERROR(VLOOKUP(C121,INCRIÇÕES!A:A,1,0)),"NÃO TEM INSCRIÇÃO","OK")</f>
        <v>OK</v>
      </c>
      <c r="S121" s="37">
        <f t="shared" si="49"/>
        <v>95</v>
      </c>
      <c r="T121" s="96" t="str">
        <f t="shared" si="45"/>
        <v>OK</v>
      </c>
      <c r="U121" s="31" t="str">
        <f t="shared" si="50"/>
        <v>2495</v>
      </c>
    </row>
    <row r="122" spans="1:32" ht="17.399999999999999">
      <c r="A122" s="44">
        <f t="shared" si="47"/>
        <v>96</v>
      </c>
      <c r="C122" s="167" t="s">
        <v>893</v>
      </c>
      <c r="D122" s="168" t="str">
        <f t="shared" ref="D122:E122" si="88">D121</f>
        <v>24</v>
      </c>
      <c r="E122" s="168" t="str">
        <f t="shared" si="88"/>
        <v>02</v>
      </c>
      <c r="F122" s="168" t="str">
        <f t="shared" si="86"/>
        <v>06</v>
      </c>
      <c r="G122" s="169" t="str">
        <f>IF(C122&gt;0,VLOOKUP(C122,'BASE FEDERAÇÃO'!$B:$M,2,FALSE),"")</f>
        <v>NOZAWA</v>
      </c>
      <c r="H122" s="169" t="str">
        <f>IF(C122&gt;0,VLOOKUP(C122,'BASE FEDERAÇÃO'!$B:$M,3,FALSE),"")</f>
        <v>ASSAMI</v>
      </c>
      <c r="I122" s="170" t="str">
        <f>IF($C122&gt;0,VLOOKUP($C122,'BASE FEDERAÇÃO'!$B:$M,4,FALSE),"")</f>
        <v>F</v>
      </c>
      <c r="J122" s="170" t="str">
        <f>IF($C122&gt;0,VLOOKUP($C122,'BASE FEDERAÇÃO'!$B:$M,5,FALSE),"")</f>
        <v>06. KOK</v>
      </c>
      <c r="K122" s="170" t="str">
        <f>IFERROR(VLOOKUP(J122,Base!$G:$H,2,0),"")</f>
        <v>KOKUSHIKAN</v>
      </c>
      <c r="L122" s="171">
        <f>IF($C122&gt;0,VLOOKUP($C122,'BASE FEDERAÇÃO'!$B:$M,6,FALSE),"")</f>
        <v>23351</v>
      </c>
      <c r="M122" s="170">
        <f>IF($C122&gt;0,VLOOKUP($C122,'BASE FEDERAÇÃO'!$B:$M,7,FALSE),"")</f>
        <v>12</v>
      </c>
      <c r="N122" s="170" t="str">
        <f>IF($C122&gt;0,VLOOKUP($C122,'BASE FEDERAÇÃO'!$B:$M,8,FALSE),"")</f>
        <v>C</v>
      </c>
      <c r="O122" s="172" t="str">
        <f>IF($C122="","",VLOOKUP($C122,'BASE FEDERAÇÃO'!$B:$M,9,0))</f>
        <v>NSR</v>
      </c>
      <c r="P122" s="46" t="str">
        <f>IF($C122&gt;0,VLOOKUP($C122,INCRIÇÕES!$A:$K,11,0),"")</f>
        <v/>
      </c>
      <c r="Q122" s="84"/>
      <c r="R122" s="31" t="str">
        <f>IF(ISERROR(VLOOKUP(C122,INCRIÇÕES!A:A,1,0)),"NÃO TEM INSCRIÇÃO","OK")</f>
        <v>OK</v>
      </c>
      <c r="S122" s="37">
        <f t="shared" si="49"/>
        <v>96</v>
      </c>
      <c r="T122" s="96" t="str">
        <f t="shared" si="45"/>
        <v>OK</v>
      </c>
      <c r="U122" s="31" t="str">
        <f t="shared" si="50"/>
        <v>2496</v>
      </c>
      <c r="AF122" s="145"/>
    </row>
    <row r="123" spans="1:32" s="145" customFormat="1" ht="8.1" customHeight="1">
      <c r="A123" s="144" t="str">
        <f t="shared" si="47"/>
        <v/>
      </c>
      <c r="C123" s="152"/>
      <c r="D123" s="152"/>
      <c r="E123" s="152"/>
      <c r="F123" s="152"/>
      <c r="G123" s="153" t="str">
        <f>IF(C123&gt;0,VLOOKUP(C123,'BASE FEDERAÇÃO'!$B:$M,2,FALSE),"")</f>
        <v/>
      </c>
      <c r="H123" s="153" t="str">
        <f>IF(C123&gt;0,VLOOKUP(C123,'BASE FEDERAÇÃO'!$B:$M,3,FALSE),"")</f>
        <v/>
      </c>
      <c r="I123" s="150" t="str">
        <f>IF($C123&gt;0,VLOOKUP($C123,'BASE FEDERAÇÃO'!$B:$M,4,FALSE),"")</f>
        <v/>
      </c>
      <c r="J123" s="150" t="str">
        <f>IF($C123&gt;0,VLOOKUP($C123,'BASE FEDERAÇÃO'!$B:$M,5,FALSE),"")</f>
        <v/>
      </c>
      <c r="K123" s="150" t="str">
        <f>IFERROR(VLOOKUP(J123,Base!$G:$H,2,0),"")</f>
        <v/>
      </c>
      <c r="L123" s="154" t="str">
        <f>IF($C123&gt;0,VLOOKUP($C123,'BASE FEDERAÇÃO'!$B:$M,6,FALSE),"")</f>
        <v/>
      </c>
      <c r="M123" s="150" t="str">
        <f>IF($C123&gt;0,VLOOKUP($C123,'BASE FEDERAÇÃO'!$B:$M,7,FALSE),"")</f>
        <v/>
      </c>
      <c r="N123" s="150" t="str">
        <f>IF($C123&gt;0,VLOOKUP($C123,'BASE FEDERAÇÃO'!$B:$M,8,FALSE),"")</f>
        <v/>
      </c>
      <c r="O123" s="150" t="str">
        <f>IF($C123="","",VLOOKUP($C123,'BASE FEDERAÇÃO'!$B:$M,9,0))</f>
        <v/>
      </c>
      <c r="P123" s="48" t="str">
        <f>IF($C123&gt;0,VLOOKUP($C123,INCRIÇÕES!$A:$K,11,0),"")</f>
        <v/>
      </c>
      <c r="Q123" s="150"/>
      <c r="R123" s="31" t="str">
        <f>IF(ISERROR(VLOOKUP(C123,INCRIÇÕES!A:A,1,0)),"NÃO TEM INSCRIÇÃO","OK")</f>
        <v>NÃO TEM INSCRIÇÃO</v>
      </c>
      <c r="S123" s="37" t="str">
        <f t="shared" si="49"/>
        <v/>
      </c>
      <c r="T123" s="96" t="str">
        <f t="shared" si="45"/>
        <v>OK</v>
      </c>
      <c r="U123" s="31" t="str">
        <f t="shared" si="50"/>
        <v/>
      </c>
      <c r="AC123" s="31"/>
      <c r="AD123" s="31"/>
      <c r="AE123" s="31"/>
      <c r="AF123" s="31"/>
    </row>
    <row r="124" spans="1:32" ht="17.399999999999999">
      <c r="A124" s="44">
        <f t="shared" si="47"/>
        <v>97</v>
      </c>
      <c r="C124" s="155" t="s">
        <v>574</v>
      </c>
      <c r="D124" s="156" t="s">
        <v>790</v>
      </c>
      <c r="E124" s="156" t="s">
        <v>488</v>
      </c>
      <c r="F124" s="156" t="s">
        <v>204</v>
      </c>
      <c r="G124" s="157" t="str">
        <f>IF(C124&gt;0,VLOOKUP(C124,'BASE FEDERAÇÃO'!$B:$M,2,FALSE),"")</f>
        <v>YOSHIDA</v>
      </c>
      <c r="H124" s="157" t="str">
        <f>IF(C124&gt;0,VLOOKUP(C124,'BASE FEDERAÇÃO'!$B:$M,3,FALSE),"")</f>
        <v>AKIMITSU</v>
      </c>
      <c r="I124" s="158" t="str">
        <f>IF($C124&gt;0,VLOOKUP($C124,'BASE FEDERAÇÃO'!$B:$M,4,FALSE),"")</f>
        <v>M</v>
      </c>
      <c r="J124" s="158" t="str">
        <f>IF($C124&gt;0,VLOOKUP($C124,'BASE FEDERAÇÃO'!$B:$M,5,FALSE),"")</f>
        <v>11. NCC</v>
      </c>
      <c r="K124" s="158" t="str">
        <f>IFERROR(VLOOKUP(J124,Base!$G:$H,2,0),"")</f>
        <v>NIPPON COUNTRY</v>
      </c>
      <c r="L124" s="159">
        <f>IF($C124&gt;0,VLOOKUP($C124,'BASE FEDERAÇÃO'!$B:$M,6,FALSE),"")</f>
        <v>16973</v>
      </c>
      <c r="M124" s="158">
        <f>IF($C124&gt;0,VLOOKUP($C124,'BASE FEDERAÇÃO'!$B:$M,7,FALSE),"")</f>
        <v>1</v>
      </c>
      <c r="N124" s="158" t="str">
        <f>IF($C124&gt;0,VLOOKUP($C124,'BASE FEDERAÇÃO'!$B:$M,8,FALSE),"")</f>
        <v>EX</v>
      </c>
      <c r="O124" s="160" t="str">
        <f>IF($C124="","",VLOOKUP($C124,'BASE FEDERAÇÃO'!$B:$M,9,0))</f>
        <v>SR</v>
      </c>
      <c r="P124" s="45" t="str">
        <f>IF($C124&gt;0,VLOOKUP($C124,INCRIÇÕES!$A:$K,11,0),"")</f>
        <v>X</v>
      </c>
      <c r="Q124" s="84"/>
      <c r="R124" s="31" t="str">
        <f>IF(ISERROR(VLOOKUP(C124,INCRIÇÕES!A:A,1,0)),"NÃO TEM INSCRIÇÃO","OK")</f>
        <v>OK</v>
      </c>
      <c r="S124" s="37">
        <f t="shared" si="49"/>
        <v>97</v>
      </c>
      <c r="T124" s="96" t="str">
        <f t="shared" si="45"/>
        <v>OK</v>
      </c>
      <c r="U124" s="31" t="str">
        <f t="shared" si="50"/>
        <v>2597</v>
      </c>
    </row>
    <row r="125" spans="1:32" ht="17.399999999999999">
      <c r="A125" s="44">
        <f t="shared" si="47"/>
        <v>98</v>
      </c>
      <c r="C125" s="161" t="s">
        <v>585</v>
      </c>
      <c r="D125" s="162" t="str">
        <f t="shared" ref="D125:F127" si="89">D124</f>
        <v>25</v>
      </c>
      <c r="E125" s="162" t="str">
        <f t="shared" si="89"/>
        <v>02</v>
      </c>
      <c r="F125" s="162" t="str">
        <f t="shared" si="89"/>
        <v>07</v>
      </c>
      <c r="G125" s="163" t="str">
        <f>IF(C125&gt;0,VLOOKUP(C125,'BASE FEDERAÇÃO'!$B:$M,2,FALSE),"")</f>
        <v>KATO</v>
      </c>
      <c r="H125" s="163" t="str">
        <f>IF(C125&gt;0,VLOOKUP(C125,'BASE FEDERAÇÃO'!$B:$M,3,FALSE),"")</f>
        <v>MASSAKAZU</v>
      </c>
      <c r="I125" s="164" t="str">
        <f>IF($C125&gt;0,VLOOKUP($C125,'BASE FEDERAÇÃO'!$B:$M,4,FALSE),"")</f>
        <v>M</v>
      </c>
      <c r="J125" s="164" t="str">
        <f>IF($C125&gt;0,VLOOKUP($C125,'BASE FEDERAÇÃO'!$B:$M,5,FALSE),"")</f>
        <v>01. PIE</v>
      </c>
      <c r="K125" s="164" t="str">
        <f>IFERROR(VLOOKUP(J125,Base!$G:$H,2,0),"")</f>
        <v>PIEDADE</v>
      </c>
      <c r="L125" s="165" t="str">
        <f>IF($C125&gt;0,VLOOKUP($C125,'BASE FEDERAÇÃO'!$B:$M,6,FALSE),"")</f>
        <v>15/07/1960</v>
      </c>
      <c r="M125" s="164">
        <f>IF($C125&gt;0,VLOOKUP($C125,'BASE FEDERAÇÃO'!$B:$M,7,FALSE),"")</f>
        <v>4</v>
      </c>
      <c r="N125" s="164" t="str">
        <f>IF($C125&gt;0,VLOOKUP($C125,'BASE FEDERAÇÃO'!$B:$M,8,FALSE),"")</f>
        <v>A</v>
      </c>
      <c r="O125" s="166" t="str">
        <f>IF($C125="","",VLOOKUP($C125,'BASE FEDERAÇÃO'!$B:$M,9,0))</f>
        <v>NSR</v>
      </c>
      <c r="P125" s="46" t="str">
        <f>IF($C125&gt;0,VLOOKUP($C125,INCRIÇÕES!$A:$K,11,0),"")</f>
        <v/>
      </c>
      <c r="Q125" s="84"/>
      <c r="R125" s="31" t="str">
        <f>IF(ISERROR(VLOOKUP(C125,INCRIÇÕES!A:A,1,0)),"NÃO TEM INSCRIÇÃO","OK")</f>
        <v>OK</v>
      </c>
      <c r="S125" s="37">
        <f t="shared" si="49"/>
        <v>98</v>
      </c>
      <c r="T125" s="96" t="str">
        <f t="shared" si="45"/>
        <v>OK</v>
      </c>
      <c r="U125" s="31" t="str">
        <f t="shared" si="50"/>
        <v>2598</v>
      </c>
    </row>
    <row r="126" spans="1:32" ht="17.399999999999999">
      <c r="A126" s="44">
        <f t="shared" si="47"/>
        <v>99</v>
      </c>
      <c r="C126" s="161" t="s">
        <v>933</v>
      </c>
      <c r="D126" s="162" t="str">
        <f t="shared" ref="D126:E126" si="90">D125</f>
        <v>25</v>
      </c>
      <c r="E126" s="162" t="str">
        <f t="shared" si="90"/>
        <v>02</v>
      </c>
      <c r="F126" s="162" t="str">
        <f t="shared" si="89"/>
        <v>07</v>
      </c>
      <c r="G126" s="163" t="str">
        <f>IF(C126&gt;0,VLOOKUP(C126,'BASE FEDERAÇÃO'!$B:$M,2,FALSE),"")</f>
        <v>CYRINEO</v>
      </c>
      <c r="H126" s="163" t="str">
        <f>IF(C126&gt;0,VLOOKUP(C126,'BASE FEDERAÇÃO'!$B:$M,3,FALSE),"")</f>
        <v>JORGE</v>
      </c>
      <c r="I126" s="164" t="str">
        <f>IF($C126&gt;0,VLOOKUP($C126,'BASE FEDERAÇÃO'!$B:$M,4,FALSE),"")</f>
        <v>M</v>
      </c>
      <c r="J126" s="164" t="str">
        <f>IF($C126&gt;0,VLOOKUP($C126,'BASE FEDERAÇÃO'!$B:$M,5,FALSE),"")</f>
        <v>10. ITA</v>
      </c>
      <c r="K126" s="164" t="str">
        <f>IFERROR(VLOOKUP(J126,Base!$G:$H,2,0),"")</f>
        <v>ITAPETININGA</v>
      </c>
      <c r="L126" s="165">
        <f>IF($C126&gt;0,VLOOKUP($C126,'BASE FEDERAÇÃO'!$B:$M,6,FALSE),"")</f>
        <v>21169</v>
      </c>
      <c r="M126" s="164">
        <f>IF($C126&gt;0,VLOOKUP($C126,'BASE FEDERAÇÃO'!$B:$M,7,FALSE),"")</f>
        <v>5</v>
      </c>
      <c r="N126" s="164" t="str">
        <f>IF($C126&gt;0,VLOOKUP($C126,'BASE FEDERAÇÃO'!$B:$M,8,FALSE),"")</f>
        <v>A</v>
      </c>
      <c r="O126" s="166" t="str">
        <f>IF($C126="","",VLOOKUP($C126,'BASE FEDERAÇÃO'!$B:$M,9,0))</f>
        <v>NSR</v>
      </c>
      <c r="P126" s="46" t="str">
        <f>IF($C126&gt;0,VLOOKUP($C126,INCRIÇÕES!$A:$K,11,0),"")</f>
        <v>X</v>
      </c>
      <c r="Q126" s="84"/>
      <c r="R126" s="31" t="str">
        <f>IF(ISERROR(VLOOKUP(C126,INCRIÇÕES!A:A,1,0)),"NÃO TEM INSCRIÇÃO","OK")</f>
        <v>OK</v>
      </c>
      <c r="S126" s="37">
        <f t="shared" si="49"/>
        <v>99</v>
      </c>
      <c r="T126" s="96" t="str">
        <f t="shared" si="45"/>
        <v>OK</v>
      </c>
      <c r="U126" s="31" t="str">
        <f t="shared" si="50"/>
        <v>2599</v>
      </c>
    </row>
    <row r="127" spans="1:32" ht="17.399999999999999">
      <c r="A127" s="44">
        <f t="shared" si="47"/>
        <v>100</v>
      </c>
      <c r="C127" s="167" t="s">
        <v>429</v>
      </c>
      <c r="D127" s="168" t="str">
        <f t="shared" ref="D127:E127" si="91">D126</f>
        <v>25</v>
      </c>
      <c r="E127" s="168" t="str">
        <f t="shared" si="91"/>
        <v>02</v>
      </c>
      <c r="F127" s="168" t="str">
        <f t="shared" si="89"/>
        <v>07</v>
      </c>
      <c r="G127" s="169" t="str">
        <f>IF(C127&gt;0,VLOOKUP(C127,'BASE FEDERAÇÃO'!$B:$M,2,FALSE),"")</f>
        <v>TAKEYA</v>
      </c>
      <c r="H127" s="169" t="str">
        <f>IF(C127&gt;0,VLOOKUP(C127,'BASE FEDERAÇÃO'!$B:$M,3,FALSE),"")</f>
        <v>JUNKO</v>
      </c>
      <c r="I127" s="170" t="str">
        <f>IF($C127&gt;0,VLOOKUP($C127,'BASE FEDERAÇÃO'!$B:$M,4,FALSE),"")</f>
        <v>F</v>
      </c>
      <c r="J127" s="170" t="str">
        <f>IF($C127&gt;0,VLOOKUP($C127,'BASE FEDERAÇÃO'!$B:$M,5,FALSE),"")</f>
        <v>07. GSP</v>
      </c>
      <c r="K127" s="170" t="str">
        <f>IFERROR(VLOOKUP(J127,Base!$G:$H,2,0),"")</f>
        <v>GRANDE SÃO PAULO</v>
      </c>
      <c r="L127" s="171">
        <f>IF($C127&gt;0,VLOOKUP($C127,'BASE FEDERAÇÃO'!$B:$M,6,FALSE),"")</f>
        <v>15736</v>
      </c>
      <c r="M127" s="170">
        <f>IF($C127&gt;0,VLOOKUP($C127,'BASE FEDERAÇÃO'!$B:$M,7,FALSE),"")</f>
        <v>6</v>
      </c>
      <c r="N127" s="170" t="str">
        <f>IF($C127&gt;0,VLOOKUP($C127,'BASE FEDERAÇÃO'!$B:$M,8,FALSE),"")</f>
        <v>A</v>
      </c>
      <c r="O127" s="172" t="str">
        <f>IF($C127="","",VLOOKUP($C127,'BASE FEDERAÇÃO'!$B:$M,9,0))</f>
        <v>SR</v>
      </c>
      <c r="P127" s="46" t="str">
        <f>IF($C127&gt;0,VLOOKUP($C127,INCRIÇÕES!$A:$K,11,0),"")</f>
        <v>X</v>
      </c>
      <c r="Q127" s="84"/>
      <c r="R127" s="31" t="str">
        <f>IF(ISERROR(VLOOKUP(C127,INCRIÇÕES!A:A,1,0)),"NÃO TEM INSCRIÇÃO","OK")</f>
        <v>OK</v>
      </c>
      <c r="S127" s="37">
        <f t="shared" si="49"/>
        <v>100</v>
      </c>
      <c r="T127" s="96" t="str">
        <f t="shared" si="45"/>
        <v>OK</v>
      </c>
      <c r="U127" s="31" t="str">
        <f t="shared" si="50"/>
        <v>25100</v>
      </c>
      <c r="AF127" s="145"/>
    </row>
    <row r="128" spans="1:32" s="145" customFormat="1" ht="8.1" customHeight="1">
      <c r="A128" s="144" t="str">
        <f t="shared" si="47"/>
        <v/>
      </c>
      <c r="C128" s="146"/>
      <c r="D128" s="146"/>
      <c r="E128" s="146"/>
      <c r="F128" s="146"/>
      <c r="G128" s="147" t="str">
        <f>IF(C128&gt;0,VLOOKUP(C128,'BASE FEDERAÇÃO'!$B:$M,2,FALSE),"")</f>
        <v/>
      </c>
      <c r="H128" s="147" t="str">
        <f>IF(C128&gt;0,VLOOKUP(C128,'BASE FEDERAÇÃO'!$B:$M,3,FALSE),"")</f>
        <v/>
      </c>
      <c r="I128" s="148" t="str">
        <f>IF($C128&gt;0,VLOOKUP($C128,'BASE FEDERAÇÃO'!$B:$M,4,FALSE),"")</f>
        <v/>
      </c>
      <c r="J128" s="148" t="str">
        <f>IF($C128&gt;0,VLOOKUP($C128,'BASE FEDERAÇÃO'!$B:$M,5,FALSE),"")</f>
        <v/>
      </c>
      <c r="K128" s="148" t="str">
        <f>IFERROR(VLOOKUP(J128,Base!$G:$H,2,0),"")</f>
        <v/>
      </c>
      <c r="L128" s="149" t="str">
        <f>IF($C128&gt;0,VLOOKUP($C128,'BASE FEDERAÇÃO'!$B:$M,6,FALSE),"")</f>
        <v/>
      </c>
      <c r="M128" s="148" t="str">
        <f>IF($C128&gt;0,VLOOKUP($C128,'BASE FEDERAÇÃO'!$B:$M,7,FALSE),"")</f>
        <v/>
      </c>
      <c r="N128" s="148" t="str">
        <f>IF($C128&gt;0,VLOOKUP($C128,'BASE FEDERAÇÃO'!$B:$M,8,FALSE),"")</f>
        <v/>
      </c>
      <c r="O128" s="148" t="str">
        <f>IF($C128="","",VLOOKUP($C128,'BASE FEDERAÇÃO'!$B:$M,9,0))</f>
        <v/>
      </c>
      <c r="P128" s="48" t="str">
        <f>IF($C128&gt;0,VLOOKUP($C128,INCRIÇÕES!$A:$K,11,0),"")</f>
        <v/>
      </c>
      <c r="Q128" s="150"/>
      <c r="R128" s="31" t="str">
        <f>IF(ISERROR(VLOOKUP(C128,INCRIÇÕES!A:A,1,0)),"NÃO TEM INSCRIÇÃO","OK")</f>
        <v>NÃO TEM INSCRIÇÃO</v>
      </c>
      <c r="S128" s="37" t="str">
        <f t="shared" si="49"/>
        <v/>
      </c>
      <c r="T128" s="96" t="str">
        <f t="shared" si="45"/>
        <v>OK</v>
      </c>
      <c r="U128" s="31" t="str">
        <f t="shared" si="50"/>
        <v/>
      </c>
      <c r="AC128" s="31"/>
      <c r="AD128" s="31"/>
      <c r="AE128" s="31"/>
      <c r="AF128" s="31"/>
    </row>
    <row r="129" spans="1:32" ht="17.399999999999999">
      <c r="A129" s="44">
        <f t="shared" si="47"/>
        <v>101</v>
      </c>
      <c r="C129" s="155" t="s">
        <v>784</v>
      </c>
      <c r="D129" s="156" t="s">
        <v>791</v>
      </c>
      <c r="E129" s="156" t="s">
        <v>488</v>
      </c>
      <c r="F129" s="156" t="s">
        <v>242</v>
      </c>
      <c r="G129" s="157" t="str">
        <f>IF(C129&gt;0,VLOOKUP(C129,'BASE FEDERAÇÃO'!$B:$M,2,FALSE),"")</f>
        <v>LAFAIETE</v>
      </c>
      <c r="H129" s="157" t="str">
        <f>IF(C129&gt;0,VLOOKUP(C129,'BASE FEDERAÇÃO'!$B:$M,3,FALSE),"")</f>
        <v>CELSO APARECIDO</v>
      </c>
      <c r="I129" s="158" t="str">
        <f>IF($C129&gt;0,VLOOKUP($C129,'BASE FEDERAÇÃO'!$B:$M,4,FALSE),"")</f>
        <v>M</v>
      </c>
      <c r="J129" s="158" t="str">
        <f>IF($C129&gt;0,VLOOKUP($C129,'BASE FEDERAÇÃO'!$B:$M,5,FALSE),"")</f>
        <v>18. SOR</v>
      </c>
      <c r="K129" s="158" t="str">
        <f>IFERROR(VLOOKUP(J129,Base!$G:$H,2,0),"")</f>
        <v>SOROCABA</v>
      </c>
      <c r="L129" s="159">
        <f>IF($C129&gt;0,VLOOKUP($C129,'BASE FEDERAÇÃO'!$B:$M,6,FALSE),"")</f>
        <v>16918</v>
      </c>
      <c r="M129" s="158">
        <f>IF($C129&gt;0,VLOOKUP($C129,'BASE FEDERAÇÃO'!$B:$M,7,FALSE),"")</f>
        <v>9</v>
      </c>
      <c r="N129" s="158" t="str">
        <f>IF($C129&gt;0,VLOOKUP($C129,'BASE FEDERAÇÃO'!$B:$M,8,FALSE),"")</f>
        <v>B</v>
      </c>
      <c r="O129" s="160" t="str">
        <f>IF($C129="","",VLOOKUP($C129,'BASE FEDERAÇÃO'!$B:$M,9,0))</f>
        <v>SR</v>
      </c>
      <c r="P129" s="45" t="str">
        <f>IF($C129&gt;0,VLOOKUP($C129,INCRIÇÕES!$A:$K,11,0),"")</f>
        <v/>
      </c>
      <c r="Q129" s="84"/>
      <c r="R129" s="31" t="str">
        <f>IF(ISERROR(VLOOKUP(C129,INCRIÇÕES!A:A,1,0)),"NÃO TEM INSCRIÇÃO","OK")</f>
        <v>OK</v>
      </c>
      <c r="S129" s="37">
        <f t="shared" si="49"/>
        <v>101</v>
      </c>
      <c r="T129" s="96" t="str">
        <f t="shared" si="45"/>
        <v>OK</v>
      </c>
      <c r="U129" s="31" t="str">
        <f t="shared" si="50"/>
        <v>26101</v>
      </c>
    </row>
    <row r="130" spans="1:32" ht="17.399999999999999">
      <c r="A130" s="44">
        <f t="shared" si="47"/>
        <v>102</v>
      </c>
      <c r="C130" s="161" t="s">
        <v>918</v>
      </c>
      <c r="D130" s="162" t="s">
        <v>791</v>
      </c>
      <c r="E130" s="162" t="str">
        <f t="shared" ref="E130:E132" si="92">E129</f>
        <v>02</v>
      </c>
      <c r="F130" s="162" t="s">
        <v>242</v>
      </c>
      <c r="G130" s="163" t="str">
        <f>IF(C130&gt;0,VLOOKUP(C130,'BASE FEDERAÇÃO'!$B:$M,2,FALSE),"")</f>
        <v>SHAKUDA</v>
      </c>
      <c r="H130" s="163" t="str">
        <f>IF(C130&gt;0,VLOOKUP(C130,'BASE FEDERAÇÃO'!$B:$M,3,FALSE),"")</f>
        <v>TADASHI</v>
      </c>
      <c r="I130" s="164" t="str">
        <f>IF($C130&gt;0,VLOOKUP($C130,'BASE FEDERAÇÃO'!$B:$M,4,FALSE),"")</f>
        <v>M</v>
      </c>
      <c r="J130" s="164" t="str">
        <f>IF($C130&gt;0,VLOOKUP($C130,'BASE FEDERAÇÃO'!$B:$M,5,FALSE),"")</f>
        <v>06. KOK</v>
      </c>
      <c r="K130" s="164" t="str">
        <f>IFERROR(VLOOKUP(J130,Base!$G:$H,2,0),"")</f>
        <v>KOKUSHIKAN</v>
      </c>
      <c r="L130" s="165">
        <f>IF($C130&gt;0,VLOOKUP($C130,'BASE FEDERAÇÃO'!$B:$M,6,FALSE),"")</f>
        <v>15013</v>
      </c>
      <c r="M130" s="164">
        <f>IF($C130&gt;0,VLOOKUP($C130,'BASE FEDERAÇÃO'!$B:$M,7,FALSE),"")</f>
        <v>7</v>
      </c>
      <c r="N130" s="164" t="str">
        <f>IF($C130&gt;0,VLOOKUP($C130,'BASE FEDERAÇÃO'!$B:$M,8,FALSE),"")</f>
        <v>B</v>
      </c>
      <c r="O130" s="166" t="str">
        <f>IF($C130="","",VLOOKUP($C130,'BASE FEDERAÇÃO'!$B:$M,9,0))</f>
        <v>MR</v>
      </c>
      <c r="P130" s="46" t="str">
        <f>IF($C130&gt;0,VLOOKUP($C130,INCRIÇÕES!$A:$K,11,0),"")</f>
        <v>X</v>
      </c>
      <c r="Q130" s="84"/>
      <c r="R130" s="31" t="str">
        <f>IF(ISERROR(VLOOKUP(C130,INCRIÇÕES!A:A,1,0)),"NÃO TEM INSCRIÇÃO","OK")</f>
        <v>OK</v>
      </c>
      <c r="S130" s="37">
        <f t="shared" si="49"/>
        <v>102</v>
      </c>
      <c r="T130" s="96" t="str">
        <f t="shared" si="45"/>
        <v>OK</v>
      </c>
      <c r="U130" s="31" t="str">
        <f t="shared" si="50"/>
        <v>26102</v>
      </c>
    </row>
    <row r="131" spans="1:32" ht="17.399999999999999">
      <c r="A131" s="44">
        <f t="shared" si="47"/>
        <v>103</v>
      </c>
      <c r="C131" s="161" t="s">
        <v>374</v>
      </c>
      <c r="D131" s="162" t="s">
        <v>791</v>
      </c>
      <c r="E131" s="162" t="str">
        <f t="shared" si="92"/>
        <v>02</v>
      </c>
      <c r="F131" s="162" t="s">
        <v>242</v>
      </c>
      <c r="G131" s="163" t="str">
        <f>IF(C131&gt;0,VLOOKUP(C131,'BASE FEDERAÇÃO'!$B:$M,2,FALSE),"")</f>
        <v>ANZAI</v>
      </c>
      <c r="H131" s="163" t="str">
        <f>IF(C131&gt;0,VLOOKUP(C131,'BASE FEDERAÇÃO'!$B:$M,3,FALSE),"")</f>
        <v>YOSHIO</v>
      </c>
      <c r="I131" s="164" t="str">
        <f>IF($C131&gt;0,VLOOKUP($C131,'BASE FEDERAÇÃO'!$B:$M,4,FALSE),"")</f>
        <v>M</v>
      </c>
      <c r="J131" s="164" t="str">
        <f>IF($C131&gt;0,VLOOKUP($C131,'BASE FEDERAÇÃO'!$B:$M,5,FALSE),"")</f>
        <v>12. COO</v>
      </c>
      <c r="K131" s="164" t="str">
        <f>IFERROR(VLOOKUP(J131,Base!$G:$H,2,0),"")</f>
        <v>COOPER COTIA</v>
      </c>
      <c r="L131" s="165">
        <f>IF($C131&gt;0,VLOOKUP($C131,'BASE FEDERAÇÃO'!$B:$M,6,FALSE),"")</f>
        <v>17424</v>
      </c>
      <c r="M131" s="164">
        <f>IF($C131&gt;0,VLOOKUP($C131,'BASE FEDERAÇÃO'!$B:$M,7,FALSE),"")</f>
        <v>12</v>
      </c>
      <c r="N131" s="164" t="str">
        <f>IF($C131&gt;0,VLOOKUP($C131,'BASE FEDERAÇÃO'!$B:$M,8,FALSE),"")</f>
        <v>C</v>
      </c>
      <c r="O131" s="166" t="str">
        <f>IF($C131="","",VLOOKUP($C131,'BASE FEDERAÇÃO'!$B:$M,9,0))</f>
        <v>SR</v>
      </c>
      <c r="P131" s="46" t="str">
        <f>IF($C131&gt;0,VLOOKUP($C131,INCRIÇÕES!$A:$K,11,0),"")</f>
        <v/>
      </c>
      <c r="Q131" s="84"/>
      <c r="R131" s="31" t="str">
        <f>IF(ISERROR(VLOOKUP(C131,INCRIÇÕES!A:A,1,0)),"NÃO TEM INSCRIÇÃO","OK")</f>
        <v>OK</v>
      </c>
      <c r="S131" s="37">
        <f t="shared" si="49"/>
        <v>103</v>
      </c>
      <c r="T131" s="96" t="str">
        <f t="shared" si="45"/>
        <v>OK</v>
      </c>
      <c r="U131" s="31" t="str">
        <f t="shared" si="50"/>
        <v>26103</v>
      </c>
    </row>
    <row r="132" spans="1:32" ht="17.399999999999999">
      <c r="A132" s="44">
        <f t="shared" si="47"/>
        <v>104</v>
      </c>
      <c r="C132" s="167" t="s">
        <v>897</v>
      </c>
      <c r="D132" s="168" t="s">
        <v>791</v>
      </c>
      <c r="E132" s="168" t="str">
        <f t="shared" si="92"/>
        <v>02</v>
      </c>
      <c r="F132" s="168" t="s">
        <v>242</v>
      </c>
      <c r="G132" s="169" t="str">
        <f>IF(C132&gt;0,VLOOKUP(C132,'BASE FEDERAÇÃO'!$B:$M,2,FALSE),"")</f>
        <v>NUNES</v>
      </c>
      <c r="H132" s="169" t="str">
        <f>IF(C132&gt;0,VLOOKUP(C132,'BASE FEDERAÇÃO'!$B:$M,3,FALSE),"")</f>
        <v>MARIA HELENA</v>
      </c>
      <c r="I132" s="170" t="str">
        <f>IF($C132&gt;0,VLOOKUP($C132,'BASE FEDERAÇÃO'!$B:$M,4,FALSE),"")</f>
        <v>F</v>
      </c>
      <c r="J132" s="170" t="str">
        <f>IF($C132&gt;0,VLOOKUP($C132,'BASE FEDERAÇÃO'!$B:$M,5,FALSE),"")</f>
        <v>01. PIE</v>
      </c>
      <c r="K132" s="170" t="str">
        <f>IFERROR(VLOOKUP(J132,Base!$G:$H,2,0),"")</f>
        <v>PIEDADE</v>
      </c>
      <c r="L132" s="171">
        <f>IF($C132&gt;0,VLOOKUP($C132,'BASE FEDERAÇÃO'!$B:$M,6,FALSE),"")</f>
        <v>16884</v>
      </c>
      <c r="M132" s="170">
        <f>IF($C132&gt;0,VLOOKUP($C132,'BASE FEDERAÇÃO'!$B:$M,7,FALSE),"")</f>
        <v>12</v>
      </c>
      <c r="N132" s="170" t="str">
        <f>IF($C132&gt;0,VLOOKUP($C132,'BASE FEDERAÇÃO'!$B:$M,8,FALSE),"")</f>
        <v>C</v>
      </c>
      <c r="O132" s="172" t="str">
        <f>IF($C132="","",VLOOKUP($C132,'BASE FEDERAÇÃO'!$B:$M,9,0))</f>
        <v>SR</v>
      </c>
      <c r="P132" s="46" t="str">
        <f>IF($C132&gt;0,VLOOKUP($C132,INCRIÇÕES!$A:$K,11,0),"")</f>
        <v/>
      </c>
      <c r="Q132" s="84"/>
      <c r="R132" s="31" t="str">
        <f>IF(ISERROR(VLOOKUP(C132,INCRIÇÕES!A:A,1,0)),"NÃO TEM INSCRIÇÃO","OK")</f>
        <v>OK</v>
      </c>
      <c r="S132" s="37">
        <f t="shared" si="49"/>
        <v>104</v>
      </c>
      <c r="T132" s="96" t="str">
        <f t="shared" ref="T132:T195" si="93">IF(COUNTIF(C:C,C132)&gt;1,"REPETIDO","OK")</f>
        <v>OK</v>
      </c>
      <c r="U132" s="31" t="str">
        <f t="shared" si="50"/>
        <v>26104</v>
      </c>
      <c r="AF132" s="145"/>
    </row>
    <row r="133" spans="1:32" s="145" customFormat="1" ht="8.1" customHeight="1">
      <c r="A133" s="144" t="str">
        <f t="shared" ref="A133:A196" si="94">S133</f>
        <v/>
      </c>
      <c r="C133" s="146"/>
      <c r="D133" s="146"/>
      <c r="E133" s="146"/>
      <c r="F133" s="146"/>
      <c r="G133" s="147" t="str">
        <f>IF(C133&gt;0,VLOOKUP(C133,'BASE FEDERAÇÃO'!$B:$M,2,FALSE),"")</f>
        <v/>
      </c>
      <c r="H133" s="147" t="str">
        <f>IF(C133&gt;0,VLOOKUP(C133,'BASE FEDERAÇÃO'!$B:$M,3,FALSE),"")</f>
        <v/>
      </c>
      <c r="I133" s="148" t="str">
        <f>IF($C133&gt;0,VLOOKUP($C133,'BASE FEDERAÇÃO'!$B:$M,4,FALSE),"")</f>
        <v/>
      </c>
      <c r="J133" s="148" t="str">
        <f>IF($C133&gt;0,VLOOKUP($C133,'BASE FEDERAÇÃO'!$B:$M,5,FALSE),"")</f>
        <v/>
      </c>
      <c r="K133" s="148" t="str">
        <f>IFERROR(VLOOKUP(J133,Base!$G:$H,2,0),"")</f>
        <v/>
      </c>
      <c r="L133" s="149" t="str">
        <f>IF($C133&gt;0,VLOOKUP($C133,'BASE FEDERAÇÃO'!$B:$M,6,FALSE),"")</f>
        <v/>
      </c>
      <c r="M133" s="148" t="str">
        <f>IF($C133&gt;0,VLOOKUP($C133,'BASE FEDERAÇÃO'!$B:$M,7,FALSE),"")</f>
        <v/>
      </c>
      <c r="N133" s="148" t="str">
        <f>IF($C133&gt;0,VLOOKUP($C133,'BASE FEDERAÇÃO'!$B:$M,8,FALSE),"")</f>
        <v/>
      </c>
      <c r="O133" s="148" t="str">
        <f>IF($C133="","",VLOOKUP($C133,'BASE FEDERAÇÃO'!$B:$M,9,0))</f>
        <v/>
      </c>
      <c r="P133" s="48" t="str">
        <f>IF($C133&gt;0,VLOOKUP($C133,INCRIÇÕES!$A:$K,11,0),"")</f>
        <v/>
      </c>
      <c r="Q133" s="150"/>
      <c r="R133" s="31" t="str">
        <f>IF(ISERROR(VLOOKUP(C133,INCRIÇÕES!A:A,1,0)),"NÃO TEM INSCRIÇÃO","OK")</f>
        <v>NÃO TEM INSCRIÇÃO</v>
      </c>
      <c r="S133" s="37" t="str">
        <f t="shared" si="49"/>
        <v/>
      </c>
      <c r="T133" s="96" t="str">
        <f t="shared" si="93"/>
        <v>OK</v>
      </c>
      <c r="U133" s="31" t="str">
        <f t="shared" si="50"/>
        <v/>
      </c>
      <c r="AC133" s="31"/>
      <c r="AD133" s="31"/>
      <c r="AE133" s="31"/>
      <c r="AF133" s="31"/>
    </row>
    <row r="134" spans="1:32" ht="17.399999999999999">
      <c r="A134" s="44">
        <f t="shared" si="94"/>
        <v>105</v>
      </c>
      <c r="C134" s="155" t="s">
        <v>394</v>
      </c>
      <c r="D134" s="156" t="s">
        <v>792</v>
      </c>
      <c r="E134" s="156" t="s">
        <v>488</v>
      </c>
      <c r="F134" s="156" t="s">
        <v>257</v>
      </c>
      <c r="G134" s="157" t="str">
        <f>IF(C134&gt;0,VLOOKUP(C134,'BASE FEDERAÇÃO'!$B:$M,2,FALSE),"")</f>
        <v>MINAMI</v>
      </c>
      <c r="H134" s="157" t="str">
        <f>IF(C134&gt;0,VLOOKUP(C134,'BASE FEDERAÇÃO'!$B:$M,3,FALSE),"")</f>
        <v>TADAHIRO</v>
      </c>
      <c r="I134" s="158" t="str">
        <f>IF($C134&gt;0,VLOOKUP($C134,'BASE FEDERAÇÃO'!$B:$M,4,FALSE),"")</f>
        <v>M</v>
      </c>
      <c r="J134" s="158" t="str">
        <f>IF($C134&gt;0,VLOOKUP($C134,'BASE FEDERAÇÃO'!$B:$M,5,FALSE),"")</f>
        <v>15. BIR</v>
      </c>
      <c r="K134" s="158" t="str">
        <f>IFERROR(VLOOKUP(J134,Base!$G:$H,2,0),"")</f>
        <v>BIRITIBA MIRIM</v>
      </c>
      <c r="L134" s="159">
        <f>IF($C134&gt;0,VLOOKUP($C134,'BASE FEDERAÇÃO'!$B:$M,6,FALSE),"")</f>
        <v>19440</v>
      </c>
      <c r="M134" s="158">
        <f>IF($C134&gt;0,VLOOKUP($C134,'BASE FEDERAÇÃO'!$B:$M,7,FALSE),"")</f>
        <v>7</v>
      </c>
      <c r="N134" s="158" t="str">
        <f>IF($C134&gt;0,VLOOKUP($C134,'BASE FEDERAÇÃO'!$B:$M,8,FALSE),"")</f>
        <v>B</v>
      </c>
      <c r="O134" s="160" t="str">
        <f>IF($C134="","",VLOOKUP($C134,'BASE FEDERAÇÃO'!$B:$M,9,0))</f>
        <v>NSR</v>
      </c>
      <c r="P134" s="45" t="str">
        <f>IF($C134&gt;0,VLOOKUP($C134,INCRIÇÕES!$A:$K,11,0),"")</f>
        <v>X</v>
      </c>
      <c r="Q134" s="84"/>
      <c r="R134" s="31" t="str">
        <f>IF(ISERROR(VLOOKUP(C134,INCRIÇÕES!A:A,1,0)),"NÃO TEM INSCRIÇÃO","OK")</f>
        <v>OK</v>
      </c>
      <c r="S134" s="37">
        <f t="shared" ref="S134:S197" si="95">IF(S133="",S132+1,IF(F134&lt;&gt;"",S133+1,""))</f>
        <v>105</v>
      </c>
      <c r="T134" s="96" t="str">
        <f t="shared" si="93"/>
        <v>OK</v>
      </c>
      <c r="U134" s="31" t="str">
        <f t="shared" ref="U134:U197" si="96">CONCATENATE(D134&amp;A134)</f>
        <v>27105</v>
      </c>
    </row>
    <row r="135" spans="1:32" ht="17.399999999999999">
      <c r="A135" s="44">
        <f t="shared" si="94"/>
        <v>106</v>
      </c>
      <c r="C135" s="161" t="s">
        <v>31</v>
      </c>
      <c r="D135" s="162" t="str">
        <f t="shared" ref="D135:F137" si="97">D134</f>
        <v>27</v>
      </c>
      <c r="E135" s="162" t="str">
        <f t="shared" si="97"/>
        <v>02</v>
      </c>
      <c r="F135" s="162" t="str">
        <f t="shared" si="97"/>
        <v>09</v>
      </c>
      <c r="G135" s="163" t="str">
        <f>IF(C135&gt;0,VLOOKUP(C135,'BASE FEDERAÇÃO'!$B:$M,2,FALSE),"")</f>
        <v>UEYAMA</v>
      </c>
      <c r="H135" s="163" t="str">
        <f>IF(C135&gt;0,VLOOKUP(C135,'BASE FEDERAÇÃO'!$B:$M,3,FALSE),"")</f>
        <v>MARIA KIYOKO</v>
      </c>
      <c r="I135" s="164" t="str">
        <f>IF($C135&gt;0,VLOOKUP($C135,'BASE FEDERAÇÃO'!$B:$M,4,FALSE),"")</f>
        <v>F</v>
      </c>
      <c r="J135" s="164" t="str">
        <f>IF($C135&gt;0,VLOOKUP($C135,'BASE FEDERAÇÃO'!$B:$M,5,FALSE),"")</f>
        <v>01. PIE</v>
      </c>
      <c r="K135" s="164" t="str">
        <f>IFERROR(VLOOKUP(J135,Base!$G:$H,2,0),"")</f>
        <v>PIEDADE</v>
      </c>
      <c r="L135" s="165">
        <f>IF($C135&gt;0,VLOOKUP($C135,'BASE FEDERAÇÃO'!$B:$M,6,FALSE),"")</f>
        <v>14975</v>
      </c>
      <c r="M135" s="164">
        <f>IF($C135&gt;0,VLOOKUP($C135,'BASE FEDERAÇÃO'!$B:$M,7,FALSE),"")</f>
        <v>9</v>
      </c>
      <c r="N135" s="164" t="str">
        <f>IF($C135&gt;0,VLOOKUP($C135,'BASE FEDERAÇÃO'!$B:$M,8,FALSE),"")</f>
        <v>B</v>
      </c>
      <c r="O135" s="166" t="str">
        <f>IF($C135="","",VLOOKUP($C135,'BASE FEDERAÇÃO'!$B:$M,9,0))</f>
        <v>MR</v>
      </c>
      <c r="P135" s="46" t="str">
        <f>IF($C135&gt;0,VLOOKUP($C135,INCRIÇÕES!$A:$K,11,0),"")</f>
        <v>X</v>
      </c>
      <c r="Q135" s="84"/>
      <c r="R135" s="31" t="str">
        <f>IF(ISERROR(VLOOKUP(C135,INCRIÇÕES!A:A,1,0)),"NÃO TEM INSCRIÇÃO","OK")</f>
        <v>OK</v>
      </c>
      <c r="S135" s="37">
        <f t="shared" si="95"/>
        <v>106</v>
      </c>
      <c r="T135" s="96" t="str">
        <f t="shared" si="93"/>
        <v>OK</v>
      </c>
      <c r="U135" s="31" t="str">
        <f t="shared" si="96"/>
        <v>27106</v>
      </c>
    </row>
    <row r="136" spans="1:32" ht="17.399999999999999">
      <c r="A136" s="44">
        <f t="shared" si="94"/>
        <v>107</v>
      </c>
      <c r="C136" s="161" t="s">
        <v>648</v>
      </c>
      <c r="D136" s="162" t="str">
        <f t="shared" ref="D136:E136" si="98">D135</f>
        <v>27</v>
      </c>
      <c r="E136" s="162" t="str">
        <f t="shared" si="98"/>
        <v>02</v>
      </c>
      <c r="F136" s="162" t="str">
        <f t="shared" si="97"/>
        <v>09</v>
      </c>
      <c r="G136" s="163" t="str">
        <f>IF(C136&gt;0,VLOOKUP(C136,'BASE FEDERAÇÃO'!$B:$M,2,FALSE),"")</f>
        <v>KAWASAKA</v>
      </c>
      <c r="H136" s="163" t="str">
        <f>IF(C136&gt;0,VLOOKUP(C136,'BASE FEDERAÇÃO'!$B:$M,3,FALSE),"")</f>
        <v>MAKICO</v>
      </c>
      <c r="I136" s="164" t="str">
        <f>IF($C136&gt;0,VLOOKUP($C136,'BASE FEDERAÇÃO'!$B:$M,4,FALSE),"")</f>
        <v>F</v>
      </c>
      <c r="J136" s="164" t="str">
        <f>IF($C136&gt;0,VLOOKUP($C136,'BASE FEDERAÇÃO'!$B:$M,5,FALSE),"")</f>
        <v>07. GSP</v>
      </c>
      <c r="K136" s="164" t="str">
        <f>IFERROR(VLOOKUP(J136,Base!$G:$H,2,0),"")</f>
        <v>GRANDE SÃO PAULO</v>
      </c>
      <c r="L136" s="165">
        <f>IF($C136&gt;0,VLOOKUP($C136,'BASE FEDERAÇÃO'!$B:$M,6,FALSE),"")</f>
        <v>17833</v>
      </c>
      <c r="M136" s="164">
        <f>IF($C136&gt;0,VLOOKUP($C136,'BASE FEDERAÇÃO'!$B:$M,7,FALSE),"")</f>
        <v>12</v>
      </c>
      <c r="N136" s="164" t="str">
        <f>IF($C136&gt;0,VLOOKUP($C136,'BASE FEDERAÇÃO'!$B:$M,8,FALSE),"")</f>
        <v>C</v>
      </c>
      <c r="O136" s="166" t="str">
        <f>IF($C136="","",VLOOKUP($C136,'BASE FEDERAÇÃO'!$B:$M,9,0))</f>
        <v>SR</v>
      </c>
      <c r="P136" s="46" t="str">
        <f>IF($C136&gt;0,VLOOKUP($C136,INCRIÇÕES!$A:$K,11,0),"")</f>
        <v/>
      </c>
      <c r="Q136" s="84"/>
      <c r="R136" s="31" t="str">
        <f>IF(ISERROR(VLOOKUP(C136,INCRIÇÕES!A:A,1,0)),"NÃO TEM INSCRIÇÃO","OK")</f>
        <v>OK</v>
      </c>
      <c r="S136" s="37">
        <f t="shared" si="95"/>
        <v>107</v>
      </c>
      <c r="T136" s="96" t="str">
        <f t="shared" si="93"/>
        <v>OK</v>
      </c>
      <c r="U136" s="31" t="str">
        <f t="shared" si="96"/>
        <v>27107</v>
      </c>
    </row>
    <row r="137" spans="1:32" ht="17.399999999999999">
      <c r="A137" s="44">
        <f t="shared" si="94"/>
        <v>108</v>
      </c>
      <c r="C137" s="268"/>
      <c r="D137" s="269" t="str">
        <f t="shared" ref="D137:E137" si="99">D136</f>
        <v>27</v>
      </c>
      <c r="E137" s="269" t="str">
        <f t="shared" si="99"/>
        <v>02</v>
      </c>
      <c r="F137" s="269" t="str">
        <f t="shared" si="97"/>
        <v>09</v>
      </c>
      <c r="G137" s="270" t="str">
        <f>IF(C137&gt;0,VLOOKUP(C137,'BASE FEDERAÇÃO'!$B:$M,2,FALSE),"")</f>
        <v/>
      </c>
      <c r="H137" s="270" t="str">
        <f>IF(C137&gt;0,VLOOKUP(C137,'BASE FEDERAÇÃO'!$B:$M,3,FALSE),"")</f>
        <v/>
      </c>
      <c r="I137" s="271" t="str">
        <f>IF($C137&gt;0,VLOOKUP($C137,'BASE FEDERAÇÃO'!$B:$M,4,FALSE),"")</f>
        <v/>
      </c>
      <c r="J137" s="271" t="str">
        <f>IF($C137&gt;0,VLOOKUP($C137,'BASE FEDERAÇÃO'!$B:$M,5,FALSE),"")</f>
        <v/>
      </c>
      <c r="K137" s="271" t="str">
        <f>IFERROR(VLOOKUP(J137,Base!$G:$H,2,0),"")</f>
        <v/>
      </c>
      <c r="L137" s="272" t="str">
        <f>IF($C137&gt;0,VLOOKUP($C137,'BASE FEDERAÇÃO'!$B:$M,6,FALSE),"")</f>
        <v/>
      </c>
      <c r="M137" s="271" t="str">
        <f>IF($C137&gt;0,VLOOKUP($C137,'BASE FEDERAÇÃO'!$B:$M,7,FALSE),"")</f>
        <v/>
      </c>
      <c r="N137" s="271" t="str">
        <f>IF($C137&gt;0,VLOOKUP($C137,'BASE FEDERAÇÃO'!$B:$M,8,FALSE),"")</f>
        <v/>
      </c>
      <c r="O137" s="273" t="str">
        <f>IF($C137="","",VLOOKUP($C137,'BASE FEDERAÇÃO'!$B:$M,9,0))</f>
        <v/>
      </c>
      <c r="P137" s="46" t="str">
        <f>IF($C137&gt;0,VLOOKUP($C137,INCRIÇÕES!$A:$K,11,0),"")</f>
        <v/>
      </c>
      <c r="Q137" s="84"/>
      <c r="R137" s="31" t="str">
        <f>IF(ISERROR(VLOOKUP(C137,INCRIÇÕES!A:A,1,0)),"NÃO TEM INSCRIÇÃO","OK")</f>
        <v>NÃO TEM INSCRIÇÃO</v>
      </c>
      <c r="S137" s="37">
        <f t="shared" si="95"/>
        <v>108</v>
      </c>
      <c r="T137" s="96" t="str">
        <f t="shared" si="93"/>
        <v>OK</v>
      </c>
      <c r="U137" s="31" t="str">
        <f t="shared" si="96"/>
        <v>27108</v>
      </c>
      <c r="AF137" s="145"/>
    </row>
    <row r="138" spans="1:32" s="145" customFormat="1" ht="8.1" customHeight="1">
      <c r="A138" s="144" t="str">
        <f t="shared" si="94"/>
        <v/>
      </c>
      <c r="C138" s="152"/>
      <c r="D138" s="152"/>
      <c r="E138" s="152"/>
      <c r="F138" s="152"/>
      <c r="G138" s="153" t="str">
        <f>IF(C138&gt;0,VLOOKUP(C138,'BASE FEDERAÇÃO'!$B:$M,2,FALSE),"")</f>
        <v/>
      </c>
      <c r="H138" s="153" t="str">
        <f>IF(C138&gt;0,VLOOKUP(C138,'BASE FEDERAÇÃO'!$B:$M,3,FALSE),"")</f>
        <v/>
      </c>
      <c r="I138" s="150" t="str">
        <f>IF($C138&gt;0,VLOOKUP($C138,'BASE FEDERAÇÃO'!$B:$M,4,FALSE),"")</f>
        <v/>
      </c>
      <c r="J138" s="150" t="str">
        <f>IF($C138&gt;0,VLOOKUP($C138,'BASE FEDERAÇÃO'!$B:$M,5,FALSE),"")</f>
        <v/>
      </c>
      <c r="K138" s="150" t="str">
        <f>IFERROR(VLOOKUP(J138,Base!$G:$H,2,0),"")</f>
        <v/>
      </c>
      <c r="L138" s="154" t="str">
        <f>IF($C138&gt;0,VLOOKUP($C138,'BASE FEDERAÇÃO'!$B:$M,6,FALSE),"")</f>
        <v/>
      </c>
      <c r="M138" s="150" t="str">
        <f>IF($C138&gt;0,VLOOKUP($C138,'BASE FEDERAÇÃO'!$B:$M,7,FALSE),"")</f>
        <v/>
      </c>
      <c r="N138" s="150" t="str">
        <f>IF($C138&gt;0,VLOOKUP($C138,'BASE FEDERAÇÃO'!$B:$M,8,FALSE),"")</f>
        <v/>
      </c>
      <c r="O138" s="150" t="str">
        <f>IF($C138="","",VLOOKUP($C138,'BASE FEDERAÇÃO'!$B:$M,9,0))</f>
        <v/>
      </c>
      <c r="P138" s="48" t="str">
        <f>IF($C138&gt;0,VLOOKUP($C138,INCRIÇÕES!$A:$K,11,0),"")</f>
        <v/>
      </c>
      <c r="Q138" s="150"/>
      <c r="R138" s="31" t="str">
        <f>IF(ISERROR(VLOOKUP(C138,INCRIÇÕES!A:A,1,0)),"NÃO TEM INSCRIÇÃO","OK")</f>
        <v>NÃO TEM INSCRIÇÃO</v>
      </c>
      <c r="S138" s="37" t="str">
        <f t="shared" si="95"/>
        <v/>
      </c>
      <c r="T138" s="96" t="str">
        <f t="shared" si="93"/>
        <v>OK</v>
      </c>
      <c r="U138" s="31" t="str">
        <f t="shared" si="96"/>
        <v/>
      </c>
      <c r="AC138" s="31"/>
      <c r="AD138" s="31"/>
      <c r="AE138" s="31"/>
      <c r="AF138" s="31"/>
    </row>
    <row r="139" spans="1:32" ht="17.399999999999999">
      <c r="A139" s="44">
        <f t="shared" si="94"/>
        <v>109</v>
      </c>
      <c r="C139" s="155" t="s">
        <v>244</v>
      </c>
      <c r="D139" s="156" t="s">
        <v>793</v>
      </c>
      <c r="E139" s="156" t="s">
        <v>488</v>
      </c>
      <c r="F139" s="156" t="s">
        <v>267</v>
      </c>
      <c r="G139" s="157" t="str">
        <f>IF(C139&gt;0,VLOOKUP(C139,'BASE FEDERAÇÃO'!$B:$M,2,FALSE),"")</f>
        <v>FUGIKAWA</v>
      </c>
      <c r="H139" s="157" t="str">
        <f>IF(C139&gt;0,VLOOKUP(C139,'BASE FEDERAÇÃO'!$B:$M,3,FALSE),"")</f>
        <v>MARINA JUNKO</v>
      </c>
      <c r="I139" s="158" t="str">
        <f>IF($C139&gt;0,VLOOKUP($C139,'BASE FEDERAÇÃO'!$B:$M,4,FALSE),"")</f>
        <v>F</v>
      </c>
      <c r="J139" s="158" t="str">
        <f>IF($C139&gt;0,VLOOKUP($C139,'BASE FEDERAÇÃO'!$B:$M,5,FALSE),"")</f>
        <v>08. SMA</v>
      </c>
      <c r="K139" s="158" t="str">
        <f>IFERROR(VLOOKUP(J139,Base!$G:$H,2,0),"")</f>
        <v>SÃO M. ARCANJO</v>
      </c>
      <c r="L139" s="159">
        <f>IF($C139&gt;0,VLOOKUP($C139,'BASE FEDERAÇÃO'!$B:$M,6,FALSE),"")</f>
        <v>17739</v>
      </c>
      <c r="M139" s="158">
        <f>IF($C139&gt;0,VLOOKUP($C139,'BASE FEDERAÇÃO'!$B:$M,7,FALSE),"")</f>
        <v>7</v>
      </c>
      <c r="N139" s="158" t="str">
        <f>IF($C139&gt;0,VLOOKUP($C139,'BASE FEDERAÇÃO'!$B:$M,8,FALSE),"")</f>
        <v>B</v>
      </c>
      <c r="O139" s="160" t="str">
        <f>IF($C139="","",VLOOKUP($C139,'BASE FEDERAÇÃO'!$B:$M,9,0))</f>
        <v>SR</v>
      </c>
      <c r="P139" s="45" t="str">
        <f>IF($C139&gt;0,VLOOKUP($C139,INCRIÇÕES!$A:$K,11,0),"")</f>
        <v>X</v>
      </c>
      <c r="Q139" s="84"/>
      <c r="R139" s="31" t="str">
        <f>IF(ISERROR(VLOOKUP(C139,INCRIÇÕES!A:A,1,0)),"NÃO TEM INSCRIÇÃO","OK")</f>
        <v>OK</v>
      </c>
      <c r="S139" s="37">
        <f t="shared" si="95"/>
        <v>109</v>
      </c>
      <c r="T139" s="96" t="str">
        <f t="shared" si="93"/>
        <v>OK</v>
      </c>
      <c r="U139" s="31" t="str">
        <f t="shared" si="96"/>
        <v>28109</v>
      </c>
    </row>
    <row r="140" spans="1:32" ht="17.399999999999999">
      <c r="A140" s="44">
        <f t="shared" si="94"/>
        <v>110</v>
      </c>
      <c r="C140" s="161" t="s">
        <v>1146</v>
      </c>
      <c r="D140" s="162" t="str">
        <f t="shared" ref="D140:F142" si="100">D139</f>
        <v>28</v>
      </c>
      <c r="E140" s="162" t="str">
        <f t="shared" si="100"/>
        <v>02</v>
      </c>
      <c r="F140" s="162" t="str">
        <f t="shared" si="100"/>
        <v>10</v>
      </c>
      <c r="G140" s="163" t="str">
        <f>IF(C140&gt;0,VLOOKUP(C140,'BASE FEDERAÇÃO'!$B:$M,2,FALSE),"")</f>
        <v>SATO YOSHINO</v>
      </c>
      <c r="H140" s="163" t="str">
        <f>IF(C140&gt;0,VLOOKUP(C140,'BASE FEDERAÇÃO'!$B:$M,3,FALSE),"")</f>
        <v>MARLI</v>
      </c>
      <c r="I140" s="164" t="str">
        <f>IF($C140&gt;0,VLOOKUP($C140,'BASE FEDERAÇÃO'!$B:$M,4,FALSE),"")</f>
        <v>F</v>
      </c>
      <c r="J140" s="164" t="str">
        <f>IF($C140&gt;0,VLOOKUP($C140,'BASE FEDERAÇÃO'!$B:$M,5,FALSE),"")</f>
        <v>11. NCC</v>
      </c>
      <c r="K140" s="164" t="str">
        <f>IFERROR(VLOOKUP(J140,Base!$G:$H,2,0),"")</f>
        <v>NIPPON COUNTRY</v>
      </c>
      <c r="L140" s="165">
        <f>IF($C140&gt;0,VLOOKUP($C140,'BASE FEDERAÇÃO'!$B:$M,6,FALSE),"")</f>
        <v>22208</v>
      </c>
      <c r="M140" s="164">
        <f>IF($C140&gt;0,VLOOKUP($C140,'BASE FEDERAÇÃO'!$B:$M,7,FALSE),"")</f>
        <v>9</v>
      </c>
      <c r="N140" s="164" t="str">
        <f>IF($C140&gt;0,VLOOKUP($C140,'BASE FEDERAÇÃO'!$B:$M,8,FALSE),"")</f>
        <v>B</v>
      </c>
      <c r="O140" s="166" t="str">
        <f>IF($C140="","",VLOOKUP($C140,'BASE FEDERAÇÃO'!$B:$M,9,0))</f>
        <v>NSR</v>
      </c>
      <c r="P140" s="46" t="e">
        <f>IF($C140&gt;0,VLOOKUP($C140,INCRIÇÕES!$A:$K,11,0),"")</f>
        <v>#DIV/0!</v>
      </c>
      <c r="Q140" s="84"/>
      <c r="R140" s="31" t="str">
        <f>IF(ISERROR(VLOOKUP(C140,INCRIÇÕES!A:A,1,0)),"NÃO TEM INSCRIÇÃO","OK")</f>
        <v>OK</v>
      </c>
      <c r="S140" s="37">
        <f t="shared" si="95"/>
        <v>110</v>
      </c>
      <c r="T140" s="96" t="str">
        <f t="shared" si="93"/>
        <v>OK</v>
      </c>
      <c r="U140" s="31" t="str">
        <f t="shared" si="96"/>
        <v>28110</v>
      </c>
    </row>
    <row r="141" spans="1:32" ht="17.399999999999999">
      <c r="A141" s="44">
        <f t="shared" si="94"/>
        <v>111</v>
      </c>
      <c r="C141" s="161" t="s">
        <v>727</v>
      </c>
      <c r="D141" s="162" t="str">
        <f t="shared" ref="D141:E141" si="101">D140</f>
        <v>28</v>
      </c>
      <c r="E141" s="162" t="str">
        <f t="shared" si="101"/>
        <v>02</v>
      </c>
      <c r="F141" s="162" t="str">
        <f t="shared" si="100"/>
        <v>10</v>
      </c>
      <c r="G141" s="163" t="str">
        <f>IF(C141&gt;0,VLOOKUP(C141,'BASE FEDERAÇÃO'!$B:$M,2,FALSE),"")</f>
        <v>ABEMATSU</v>
      </c>
      <c r="H141" s="163" t="str">
        <f>IF(C141&gt;0,VLOOKUP(C141,'BASE FEDERAÇÃO'!$B:$M,3,FALSE),"")</f>
        <v>EMILIA TERUKO</v>
      </c>
      <c r="I141" s="164" t="str">
        <f>IF($C141&gt;0,VLOOKUP($C141,'BASE FEDERAÇÃO'!$B:$M,4,FALSE),"")</f>
        <v>F</v>
      </c>
      <c r="J141" s="164" t="str">
        <f>IF($C141&gt;0,VLOOKUP($C141,'BASE FEDERAÇÃO'!$B:$M,5,FALSE),"")</f>
        <v>07. GSP</v>
      </c>
      <c r="K141" s="164" t="str">
        <f>IFERROR(VLOOKUP(J141,Base!$G:$H,2,0),"")</f>
        <v>GRANDE SÃO PAULO</v>
      </c>
      <c r="L141" s="165">
        <f>IF($C141&gt;0,VLOOKUP($C141,'BASE FEDERAÇÃO'!$B:$M,6,FALSE),"")</f>
        <v>18352</v>
      </c>
      <c r="M141" s="164">
        <f>IF($C141&gt;0,VLOOKUP($C141,'BASE FEDERAÇÃO'!$B:$M,7,FALSE),"")</f>
        <v>12</v>
      </c>
      <c r="N141" s="164" t="str">
        <f>IF($C141&gt;0,VLOOKUP($C141,'BASE FEDERAÇÃO'!$B:$M,8,FALSE),"")</f>
        <v>C</v>
      </c>
      <c r="O141" s="166" t="str">
        <f>IF($C141="","",VLOOKUP($C141,'BASE FEDERAÇÃO'!$B:$M,9,0))</f>
        <v>SR</v>
      </c>
      <c r="P141" s="46" t="str">
        <f>IF($C141&gt;0,VLOOKUP($C141,INCRIÇÕES!$A:$K,11,0),"")</f>
        <v/>
      </c>
      <c r="Q141" s="84"/>
      <c r="R141" s="31" t="str">
        <f>IF(ISERROR(VLOOKUP(C141,INCRIÇÕES!A:A,1,0)),"NÃO TEM INSCRIÇÃO","OK")</f>
        <v>OK</v>
      </c>
      <c r="S141" s="37">
        <f t="shared" si="95"/>
        <v>111</v>
      </c>
      <c r="T141" s="96" t="str">
        <f t="shared" si="93"/>
        <v>OK</v>
      </c>
      <c r="U141" s="31" t="str">
        <f t="shared" si="96"/>
        <v>28111</v>
      </c>
    </row>
    <row r="142" spans="1:32" ht="17.399999999999999">
      <c r="A142" s="44">
        <f t="shared" si="94"/>
        <v>112</v>
      </c>
      <c r="C142" s="167" t="s">
        <v>828</v>
      </c>
      <c r="D142" s="168" t="str">
        <f t="shared" ref="D142:E142" si="102">D141</f>
        <v>28</v>
      </c>
      <c r="E142" s="168" t="str">
        <f t="shared" si="102"/>
        <v>02</v>
      </c>
      <c r="F142" s="168" t="str">
        <f t="shared" si="100"/>
        <v>10</v>
      </c>
      <c r="G142" s="169" t="str">
        <f>IF(C142&gt;0,VLOOKUP(C142,'BASE FEDERAÇÃO'!$B:$M,2,FALSE),"")</f>
        <v>RIBEIRO</v>
      </c>
      <c r="H142" s="169" t="str">
        <f>IF(C142&gt;0,VLOOKUP(C142,'BASE FEDERAÇÃO'!$B:$M,3,FALSE),"")</f>
        <v>JORGE LUIZ</v>
      </c>
      <c r="I142" s="170" t="str">
        <f>IF($C142&gt;0,VLOOKUP($C142,'BASE FEDERAÇÃO'!$B:$M,4,FALSE),"")</f>
        <v>M</v>
      </c>
      <c r="J142" s="170" t="str">
        <f>IF($C142&gt;0,VLOOKUP($C142,'BASE FEDERAÇÃO'!$B:$M,5,FALSE),"")</f>
        <v>10. ITA</v>
      </c>
      <c r="K142" s="170" t="str">
        <f>IFERROR(VLOOKUP(J142,Base!$G:$H,2,0),"")</f>
        <v>ITAPETININGA</v>
      </c>
      <c r="L142" s="171">
        <f>IF($C142&gt;0,VLOOKUP($C142,'BASE FEDERAÇÃO'!$B:$M,6,FALSE),"")</f>
        <v>19037</v>
      </c>
      <c r="M142" s="170">
        <f>IF($C142&gt;0,VLOOKUP($C142,'BASE FEDERAÇÃO'!$B:$M,7,FALSE),"")</f>
        <v>12</v>
      </c>
      <c r="N142" s="170" t="str">
        <f>IF($C142&gt;0,VLOOKUP($C142,'BASE FEDERAÇÃO'!$B:$M,8,FALSE),"")</f>
        <v>C</v>
      </c>
      <c r="O142" s="172" t="str">
        <f>IF($C142="","",VLOOKUP($C142,'BASE FEDERAÇÃO'!$B:$M,9,0))</f>
        <v>NSR</v>
      </c>
      <c r="P142" s="46" t="str">
        <f>IF($C142&gt;0,VLOOKUP($C142,INCRIÇÕES!$A:$K,11,0),"")</f>
        <v/>
      </c>
      <c r="Q142" s="84"/>
      <c r="R142" s="31" t="str">
        <f>IF(ISERROR(VLOOKUP(C142,INCRIÇÕES!A:A,1,0)),"NÃO TEM INSCRIÇÃO","OK")</f>
        <v>OK</v>
      </c>
      <c r="S142" s="37">
        <f t="shared" si="95"/>
        <v>112</v>
      </c>
      <c r="T142" s="96" t="str">
        <f t="shared" si="93"/>
        <v>OK</v>
      </c>
      <c r="U142" s="31" t="str">
        <f t="shared" si="96"/>
        <v>28112</v>
      </c>
      <c r="AF142" s="145"/>
    </row>
    <row r="143" spans="1:32" s="145" customFormat="1" ht="8.1" customHeight="1">
      <c r="A143" s="144" t="str">
        <f t="shared" si="94"/>
        <v/>
      </c>
      <c r="C143" s="152"/>
      <c r="D143" s="152"/>
      <c r="E143" s="152"/>
      <c r="F143" s="152"/>
      <c r="G143" s="153" t="str">
        <f>IF(C143&gt;0,VLOOKUP(C143,'BASE FEDERAÇÃO'!$B:$M,2,FALSE),"")</f>
        <v/>
      </c>
      <c r="H143" s="153" t="str">
        <f>IF(C143&gt;0,VLOOKUP(C143,'BASE FEDERAÇÃO'!$B:$M,3,FALSE),"")</f>
        <v/>
      </c>
      <c r="I143" s="150" t="str">
        <f>IF($C143&gt;0,VLOOKUP($C143,'BASE FEDERAÇÃO'!$B:$M,4,FALSE),"")</f>
        <v/>
      </c>
      <c r="J143" s="150" t="str">
        <f>IF($C143&gt;0,VLOOKUP($C143,'BASE FEDERAÇÃO'!$B:$M,5,FALSE),"")</f>
        <v/>
      </c>
      <c r="K143" s="150" t="str">
        <f>IFERROR(VLOOKUP(J143,Base!$G:$H,2,0),"")</f>
        <v/>
      </c>
      <c r="L143" s="154" t="str">
        <f>IF($C143&gt;0,VLOOKUP($C143,'BASE FEDERAÇÃO'!$B:$M,6,FALSE),"")</f>
        <v/>
      </c>
      <c r="M143" s="150" t="str">
        <f>IF($C143&gt;0,VLOOKUP($C143,'BASE FEDERAÇÃO'!$B:$M,7,FALSE),"")</f>
        <v/>
      </c>
      <c r="N143" s="150" t="str">
        <f>IF($C143&gt;0,VLOOKUP($C143,'BASE FEDERAÇÃO'!$B:$M,8,FALSE),"")</f>
        <v/>
      </c>
      <c r="O143" s="150" t="str">
        <f>IF($C143="","",VLOOKUP($C143,'BASE FEDERAÇÃO'!$B:$M,9,0))</f>
        <v/>
      </c>
      <c r="P143" s="48" t="str">
        <f>IF($C143&gt;0,VLOOKUP($C143,INCRIÇÕES!$A:$K,11,0),"")</f>
        <v/>
      </c>
      <c r="Q143" s="150"/>
      <c r="R143" s="31" t="str">
        <f>IF(ISERROR(VLOOKUP(C143,INCRIÇÕES!A:A,1,0)),"NÃO TEM INSCRIÇÃO","OK")</f>
        <v>NÃO TEM INSCRIÇÃO</v>
      </c>
      <c r="S143" s="37" t="str">
        <f t="shared" si="95"/>
        <v/>
      </c>
      <c r="T143" s="96" t="str">
        <f t="shared" si="93"/>
        <v>OK</v>
      </c>
      <c r="U143" s="31" t="str">
        <f t="shared" si="96"/>
        <v/>
      </c>
      <c r="AC143" s="31"/>
      <c r="AD143" s="31"/>
      <c r="AE143" s="31"/>
      <c r="AF143" s="31"/>
    </row>
    <row r="144" spans="1:32" ht="17.399999999999999">
      <c r="A144" s="44">
        <f t="shared" si="94"/>
        <v>113</v>
      </c>
      <c r="C144" s="155" t="s">
        <v>575</v>
      </c>
      <c r="D144" s="156" t="s">
        <v>794</v>
      </c>
      <c r="E144" s="156" t="s">
        <v>488</v>
      </c>
      <c r="F144" s="156" t="s">
        <v>283</v>
      </c>
      <c r="G144" s="157" t="str">
        <f>IF(C144&gt;0,VLOOKUP(C144,'BASE FEDERAÇÃO'!$B:$M,2,FALSE),"")</f>
        <v>HAYASI ARIMORI</v>
      </c>
      <c r="H144" s="157" t="str">
        <f>IF(C144&gt;0,VLOOKUP(C144,'BASE FEDERAÇÃO'!$B:$M,3,FALSE),"")</f>
        <v>IZAURA KAZUE</v>
      </c>
      <c r="I144" s="158" t="str">
        <f>IF($C144&gt;0,VLOOKUP($C144,'BASE FEDERAÇÃO'!$B:$M,4,FALSE),"")</f>
        <v>F</v>
      </c>
      <c r="J144" s="158" t="str">
        <f>IF($C144&gt;0,VLOOKUP($C144,'BASE FEDERAÇÃO'!$B:$M,5,FALSE),"")</f>
        <v>11. NCC</v>
      </c>
      <c r="K144" s="158" t="str">
        <f>IFERROR(VLOOKUP(J144,Base!$G:$H,2,0),"")</f>
        <v>NIPPON COUNTRY</v>
      </c>
      <c r="L144" s="159">
        <f>IF($C144&gt;0,VLOOKUP($C144,'BASE FEDERAÇÃO'!$B:$M,6,FALSE),"")</f>
        <v>22219</v>
      </c>
      <c r="M144" s="158">
        <f>IF($C144&gt;0,VLOOKUP($C144,'BASE FEDERAÇÃO'!$B:$M,7,FALSE),"")</f>
        <v>1</v>
      </c>
      <c r="N144" s="158" t="str">
        <f>IF($C144&gt;0,VLOOKUP($C144,'BASE FEDERAÇÃO'!$B:$M,8,FALSE),"")</f>
        <v>EX</v>
      </c>
      <c r="O144" s="160" t="str">
        <f>IF($C144="","",VLOOKUP($C144,'BASE FEDERAÇÃO'!$B:$M,9,0))</f>
        <v>NSR</v>
      </c>
      <c r="P144" s="45" t="str">
        <f>IF($C144&gt;0,VLOOKUP($C144,INCRIÇÕES!$A:$K,11,0),"")</f>
        <v>X</v>
      </c>
      <c r="Q144" s="84"/>
      <c r="R144" s="31" t="str">
        <f>IF(ISERROR(VLOOKUP(C144,INCRIÇÕES!A:A,1,0)),"NÃO TEM INSCRIÇÃO","OK")</f>
        <v>OK</v>
      </c>
      <c r="S144" s="37">
        <f t="shared" si="95"/>
        <v>113</v>
      </c>
      <c r="T144" s="96" t="str">
        <f t="shared" si="93"/>
        <v>OK</v>
      </c>
      <c r="U144" s="31" t="str">
        <f t="shared" si="96"/>
        <v>29113</v>
      </c>
    </row>
    <row r="145" spans="1:32" ht="17.399999999999999">
      <c r="A145" s="44">
        <f t="shared" si="94"/>
        <v>114</v>
      </c>
      <c r="C145" s="161" t="s">
        <v>320</v>
      </c>
      <c r="D145" s="162" t="str">
        <f t="shared" ref="D145:F147" si="103">D144</f>
        <v>29</v>
      </c>
      <c r="E145" s="162" t="str">
        <f t="shared" si="103"/>
        <v>02</v>
      </c>
      <c r="F145" s="162" t="str">
        <f t="shared" si="103"/>
        <v>11</v>
      </c>
      <c r="G145" s="163" t="str">
        <f>IF(C145&gt;0,VLOOKUP(C145,'BASE FEDERAÇÃO'!$B:$M,2,FALSE),"")</f>
        <v>KOJA</v>
      </c>
      <c r="H145" s="163" t="str">
        <f>IF(C145&gt;0,VLOOKUP(C145,'BASE FEDERAÇÃO'!$B:$M,3,FALSE),"")</f>
        <v>J. JORGE</v>
      </c>
      <c r="I145" s="164" t="str">
        <f>IF($C145&gt;0,VLOOKUP($C145,'BASE FEDERAÇÃO'!$B:$M,4,FALSE),"")</f>
        <v>M</v>
      </c>
      <c r="J145" s="164" t="str">
        <f>IF($C145&gt;0,VLOOKUP($C145,'BASE FEDERAÇÃO'!$B:$M,5,FALSE),"")</f>
        <v>11. NCC</v>
      </c>
      <c r="K145" s="164" t="str">
        <f>IFERROR(VLOOKUP(J145,Base!$G:$H,2,0),"")</f>
        <v>NIPPON COUNTRY</v>
      </c>
      <c r="L145" s="165">
        <f>IF($C145&gt;0,VLOOKUP($C145,'BASE FEDERAÇÃO'!$B:$M,6,FALSE),"")</f>
        <v>16676</v>
      </c>
      <c r="M145" s="164">
        <f>IF($C145&gt;0,VLOOKUP($C145,'BASE FEDERAÇÃO'!$B:$M,7,FALSE),"")</f>
        <v>2</v>
      </c>
      <c r="N145" s="164" t="str">
        <f>IF($C145&gt;0,VLOOKUP($C145,'BASE FEDERAÇÃO'!$B:$M,8,FALSE),"")</f>
        <v>EX</v>
      </c>
      <c r="O145" s="166" t="str">
        <f>IF($C145="","",VLOOKUP($C145,'BASE FEDERAÇÃO'!$B:$M,9,0))</f>
        <v>SR</v>
      </c>
      <c r="P145" s="46" t="str">
        <f>IF($C145&gt;0,VLOOKUP($C145,INCRIÇÕES!$A:$K,11,0),"")</f>
        <v>X</v>
      </c>
      <c r="Q145" s="84"/>
      <c r="R145" s="31" t="str">
        <f>IF(ISERROR(VLOOKUP(C145,INCRIÇÕES!A:A,1,0)),"NÃO TEM INSCRIÇÃO","OK")</f>
        <v>OK</v>
      </c>
      <c r="S145" s="37">
        <f t="shared" si="95"/>
        <v>114</v>
      </c>
      <c r="T145" s="96" t="str">
        <f t="shared" si="93"/>
        <v>OK</v>
      </c>
      <c r="U145" s="31" t="str">
        <f t="shared" si="96"/>
        <v>29114</v>
      </c>
    </row>
    <row r="146" spans="1:32" ht="17.399999999999999">
      <c r="A146" s="44">
        <f t="shared" si="94"/>
        <v>115</v>
      </c>
      <c r="C146" s="161" t="s">
        <v>694</v>
      </c>
      <c r="D146" s="162" t="str">
        <f t="shared" ref="D146:E146" si="104">D145</f>
        <v>29</v>
      </c>
      <c r="E146" s="162" t="str">
        <f t="shared" si="104"/>
        <v>02</v>
      </c>
      <c r="F146" s="162" t="str">
        <f t="shared" si="103"/>
        <v>11</v>
      </c>
      <c r="G146" s="163" t="str">
        <f>IF(C146&gt;0,VLOOKUP(C146,'BASE FEDERAÇÃO'!$B:$M,2,FALSE),"")</f>
        <v>DOKAN</v>
      </c>
      <c r="H146" s="163" t="str">
        <f>IF(C146&gt;0,VLOOKUP(C146,'BASE FEDERAÇÃO'!$B:$M,3,FALSE),"")</f>
        <v>CARLOS EIITI</v>
      </c>
      <c r="I146" s="164" t="str">
        <f>IF($C146&gt;0,VLOOKUP($C146,'BASE FEDERAÇÃO'!$B:$M,4,FALSE),"")</f>
        <v>M</v>
      </c>
      <c r="J146" s="164" t="str">
        <f>IF($C146&gt;0,VLOOKUP($C146,'BASE FEDERAÇÃO'!$B:$M,5,FALSE),"")</f>
        <v>01. PIE</v>
      </c>
      <c r="K146" s="164" t="str">
        <f>IFERROR(VLOOKUP(J146,Base!$G:$H,2,0),"")</f>
        <v>PIEDADE</v>
      </c>
      <c r="L146" s="165">
        <f>IF($C146&gt;0,VLOOKUP($C146,'BASE FEDERAÇÃO'!$B:$M,6,FALSE),"")</f>
        <v>22800</v>
      </c>
      <c r="M146" s="164">
        <f>IF($C146&gt;0,VLOOKUP($C146,'BASE FEDERAÇÃO'!$B:$M,7,FALSE),"")</f>
        <v>4</v>
      </c>
      <c r="N146" s="164" t="str">
        <f>IF($C146&gt;0,VLOOKUP($C146,'BASE FEDERAÇÃO'!$B:$M,8,FALSE),"")</f>
        <v>A</v>
      </c>
      <c r="O146" s="166" t="str">
        <f>IF($C146="","",VLOOKUP($C146,'BASE FEDERAÇÃO'!$B:$M,9,0))</f>
        <v>NSR</v>
      </c>
      <c r="P146" s="46" t="str">
        <f>IF($C146&gt;0,VLOOKUP($C146,INCRIÇÕES!$A:$K,11,0),"")</f>
        <v>X</v>
      </c>
      <c r="Q146" s="84"/>
      <c r="R146" s="31" t="str">
        <f>IF(ISERROR(VLOOKUP(C146,INCRIÇÕES!A:A,1,0)),"NÃO TEM INSCRIÇÃO","OK")</f>
        <v>OK</v>
      </c>
      <c r="S146" s="37">
        <f t="shared" si="95"/>
        <v>115</v>
      </c>
      <c r="T146" s="96" t="str">
        <f t="shared" si="93"/>
        <v>OK</v>
      </c>
      <c r="U146" s="31" t="str">
        <f t="shared" si="96"/>
        <v>29115</v>
      </c>
    </row>
    <row r="147" spans="1:32" ht="17.399999999999999">
      <c r="A147" s="44">
        <f t="shared" si="94"/>
        <v>116</v>
      </c>
      <c r="C147" s="167" t="s">
        <v>1115</v>
      </c>
      <c r="D147" s="168" t="str">
        <f t="shared" ref="D147:E147" si="105">D146</f>
        <v>29</v>
      </c>
      <c r="E147" s="168" t="str">
        <f t="shared" si="105"/>
        <v>02</v>
      </c>
      <c r="F147" s="168" t="str">
        <f t="shared" si="103"/>
        <v>11</v>
      </c>
      <c r="G147" s="169" t="str">
        <f>IF(C147&gt;0,VLOOKUP(C147,'BASE FEDERAÇÃO'!$B:$M,2,FALSE),"")</f>
        <v>ANTAL MASUDA</v>
      </c>
      <c r="H147" s="169" t="str">
        <f>IF(C147&gt;0,VLOOKUP(C147,'BASE FEDERAÇÃO'!$B:$M,3,FALSE),"")</f>
        <v>RODRIGO YUJI</v>
      </c>
      <c r="I147" s="170" t="str">
        <f>IF($C147&gt;0,VLOOKUP($C147,'BASE FEDERAÇÃO'!$B:$M,4,FALSE),"")</f>
        <v>M</v>
      </c>
      <c r="J147" s="170" t="str">
        <f>IF($C147&gt;0,VLOOKUP($C147,'BASE FEDERAÇÃO'!$B:$M,5,FALSE),"")</f>
        <v>01. PIE</v>
      </c>
      <c r="K147" s="170" t="str">
        <f>IFERROR(VLOOKUP(J147,Base!$G:$H,2,0),"")</f>
        <v>PIEDADE</v>
      </c>
      <c r="L147" s="171">
        <f>IF($C147&gt;0,VLOOKUP($C147,'BASE FEDERAÇÃO'!$B:$M,6,FALSE),"")</f>
        <v>41082</v>
      </c>
      <c r="M147" s="170">
        <f>IF($C147&gt;0,VLOOKUP($C147,'BASE FEDERAÇÃO'!$B:$M,7,FALSE),"")</f>
        <v>12</v>
      </c>
      <c r="N147" s="170" t="str">
        <f>IF($C147&gt;0,VLOOKUP($C147,'BASE FEDERAÇÃO'!$B:$M,8,FALSE),"")</f>
        <v>C</v>
      </c>
      <c r="O147" s="172" t="str">
        <f>IF($C147="","",VLOOKUP($C147,'BASE FEDERAÇÃO'!$B:$M,9,0))</f>
        <v>NSR</v>
      </c>
      <c r="P147" s="46" t="e">
        <f>IF($C147&gt;0,VLOOKUP($C147,INCRIÇÕES!$A:$K,11,0),"")</f>
        <v>#DIV/0!</v>
      </c>
      <c r="Q147" s="84"/>
      <c r="R147" s="31" t="str">
        <f>IF(ISERROR(VLOOKUP(C147,INCRIÇÕES!A:A,1,0)),"NÃO TEM INSCRIÇÃO","OK")</f>
        <v>OK</v>
      </c>
      <c r="S147" s="37">
        <f t="shared" si="95"/>
        <v>116</v>
      </c>
      <c r="T147" s="96" t="str">
        <f t="shared" si="93"/>
        <v>OK</v>
      </c>
      <c r="U147" s="31" t="str">
        <f t="shared" si="96"/>
        <v>29116</v>
      </c>
      <c r="AF147" s="145"/>
    </row>
    <row r="148" spans="1:32" s="145" customFormat="1" ht="8.1" customHeight="1">
      <c r="A148" s="144" t="str">
        <f t="shared" si="94"/>
        <v/>
      </c>
      <c r="C148" s="146"/>
      <c r="D148" s="146"/>
      <c r="E148" s="146"/>
      <c r="F148" s="146"/>
      <c r="G148" s="147" t="str">
        <f>IF(C148&gt;0,VLOOKUP(C148,'BASE FEDERAÇÃO'!$B:$M,2,FALSE),"")</f>
        <v/>
      </c>
      <c r="H148" s="147" t="str">
        <f>IF(C148&gt;0,VLOOKUP(C148,'BASE FEDERAÇÃO'!$B:$M,3,FALSE),"")</f>
        <v/>
      </c>
      <c r="I148" s="148" t="str">
        <f>IF($C148&gt;0,VLOOKUP($C148,'BASE FEDERAÇÃO'!$B:$M,4,FALSE),"")</f>
        <v/>
      </c>
      <c r="J148" s="148" t="str">
        <f>IF($C148&gt;0,VLOOKUP($C148,'BASE FEDERAÇÃO'!$B:$M,5,FALSE),"")</f>
        <v/>
      </c>
      <c r="K148" s="148" t="str">
        <f>IFERROR(VLOOKUP(J148,Base!$G:$H,2,0),"")</f>
        <v/>
      </c>
      <c r="L148" s="149" t="str">
        <f>IF($C148&gt;0,VLOOKUP($C148,'BASE FEDERAÇÃO'!$B:$M,6,FALSE),"")</f>
        <v/>
      </c>
      <c r="M148" s="148" t="str">
        <f>IF($C148&gt;0,VLOOKUP($C148,'BASE FEDERAÇÃO'!$B:$M,7,FALSE),"")</f>
        <v/>
      </c>
      <c r="N148" s="148" t="str">
        <f>IF($C148&gt;0,VLOOKUP($C148,'BASE FEDERAÇÃO'!$B:$M,8,FALSE),"")</f>
        <v/>
      </c>
      <c r="O148" s="148" t="str">
        <f>IF($C148="","",VLOOKUP($C148,'BASE FEDERAÇÃO'!$B:$M,9,0))</f>
        <v/>
      </c>
      <c r="P148" s="48" t="str">
        <f>IF($C148&gt;0,VLOOKUP($C148,INCRIÇÕES!$A:$K,11,0),"")</f>
        <v/>
      </c>
      <c r="Q148" s="150"/>
      <c r="R148" s="31" t="str">
        <f>IF(ISERROR(VLOOKUP(C148,INCRIÇÕES!A:A,1,0)),"NÃO TEM INSCRIÇÃO","OK")</f>
        <v>NÃO TEM INSCRIÇÃO</v>
      </c>
      <c r="S148" s="37" t="str">
        <f t="shared" si="95"/>
        <v/>
      </c>
      <c r="T148" s="96" t="str">
        <f t="shared" si="93"/>
        <v>OK</v>
      </c>
      <c r="U148" s="31" t="str">
        <f t="shared" si="96"/>
        <v/>
      </c>
      <c r="AC148" s="31"/>
      <c r="AD148" s="31"/>
      <c r="AE148" s="31"/>
      <c r="AF148" s="31"/>
    </row>
    <row r="149" spans="1:32" ht="17.399999999999999">
      <c r="A149" s="44">
        <f t="shared" si="94"/>
        <v>117</v>
      </c>
      <c r="C149" s="161" t="s">
        <v>420</v>
      </c>
      <c r="D149" s="173" t="s">
        <v>795</v>
      </c>
      <c r="E149" s="173" t="s">
        <v>488</v>
      </c>
      <c r="F149" s="173" t="s">
        <v>358</v>
      </c>
      <c r="G149" s="163" t="str">
        <f>IF(C149&gt;0,VLOOKUP(C149,'BASE FEDERAÇÃO'!$B:$M,2,FALSE),"")</f>
        <v>NAGAE</v>
      </c>
      <c r="H149" s="163" t="str">
        <f>IF(C149&gt;0,VLOOKUP(C149,'BASE FEDERAÇÃO'!$B:$M,3,FALSE),"")</f>
        <v>TOMIKO</v>
      </c>
      <c r="I149" s="164" t="str">
        <f>IF($C149&gt;0,VLOOKUP($C149,'BASE FEDERAÇÃO'!$B:$M,4,FALSE),"")</f>
        <v>F</v>
      </c>
      <c r="J149" s="164" t="str">
        <f>IF($C149&gt;0,VLOOKUP($C149,'BASE FEDERAÇÃO'!$B:$M,5,FALSE),"")</f>
        <v>18. SOR</v>
      </c>
      <c r="K149" s="164" t="str">
        <f>IFERROR(VLOOKUP(J149,Base!$G:$H,2,0),"")</f>
        <v>SOROCABA</v>
      </c>
      <c r="L149" s="165">
        <f>IF($C149&gt;0,VLOOKUP($C149,'BASE FEDERAÇÃO'!$B:$M,6,FALSE),"")</f>
        <v>14991</v>
      </c>
      <c r="M149" s="164">
        <f>IF($C149&gt;0,VLOOKUP($C149,'BASE FEDERAÇÃO'!$B:$M,7,FALSE),"")</f>
        <v>9</v>
      </c>
      <c r="N149" s="164" t="str">
        <f>IF($C149&gt;0,VLOOKUP($C149,'BASE FEDERAÇÃO'!$B:$M,8,FALSE),"")</f>
        <v>B</v>
      </c>
      <c r="O149" s="166" t="str">
        <f>IF($C149="","",VLOOKUP($C149,'BASE FEDERAÇÃO'!$B:$M,9,0))</f>
        <v>MR</v>
      </c>
      <c r="P149" s="45" t="str">
        <f>IF($C149&gt;0,VLOOKUP($C149,INCRIÇÕES!$A:$K,11,0),"")</f>
        <v/>
      </c>
      <c r="Q149" s="84"/>
      <c r="R149" s="31" t="str">
        <f>IF(ISERROR(VLOOKUP(C149,INCRIÇÕES!A:A,1,0)),"NÃO TEM INSCRIÇÃO","OK")</f>
        <v>OK</v>
      </c>
      <c r="S149" s="37">
        <f t="shared" si="95"/>
        <v>117</v>
      </c>
      <c r="T149" s="96" t="str">
        <f t="shared" si="93"/>
        <v>OK</v>
      </c>
      <c r="U149" s="31" t="str">
        <f t="shared" si="96"/>
        <v>30117</v>
      </c>
    </row>
    <row r="150" spans="1:32" ht="17.399999999999999">
      <c r="A150" s="44">
        <f t="shared" si="94"/>
        <v>118</v>
      </c>
      <c r="C150" s="161" t="s">
        <v>761</v>
      </c>
      <c r="D150" s="162" t="str">
        <f t="shared" ref="D150:F152" si="106">D149</f>
        <v>30</v>
      </c>
      <c r="E150" s="162" t="str">
        <f t="shared" si="106"/>
        <v>02</v>
      </c>
      <c r="F150" s="162" t="str">
        <f t="shared" si="106"/>
        <v>12</v>
      </c>
      <c r="G150" s="163" t="str">
        <f>IF(C150&gt;0,VLOOKUP(C150,'BASE FEDERAÇÃO'!$B:$M,2,FALSE),"")</f>
        <v>GUNJI</v>
      </c>
      <c r="H150" s="163" t="str">
        <f>IF(C150&gt;0,VLOOKUP(C150,'BASE FEDERAÇÃO'!$B:$M,3,FALSE),"")</f>
        <v>TOSHIO</v>
      </c>
      <c r="I150" s="164" t="str">
        <f>IF($C150&gt;0,VLOOKUP($C150,'BASE FEDERAÇÃO'!$B:$M,4,FALSE),"")</f>
        <v>M</v>
      </c>
      <c r="J150" s="164" t="str">
        <f>IF($C150&gt;0,VLOOKUP($C150,'BASE FEDERAÇÃO'!$B:$M,5,FALSE),"")</f>
        <v>15. BIR</v>
      </c>
      <c r="K150" s="164" t="str">
        <f>IFERROR(VLOOKUP(J150,Base!$G:$H,2,0),"")</f>
        <v>BIRITIBA MIRIM</v>
      </c>
      <c r="L150" s="165">
        <f>IF($C150&gt;0,VLOOKUP($C150,'BASE FEDERAÇÃO'!$B:$M,6,FALSE),"")</f>
        <v>13888</v>
      </c>
      <c r="M150" s="164">
        <f>IF($C150&gt;0,VLOOKUP($C150,'BASE FEDERAÇÃO'!$B:$M,7,FALSE),"")</f>
        <v>9</v>
      </c>
      <c r="N150" s="164" t="str">
        <f>IF($C150&gt;0,VLOOKUP($C150,'BASE FEDERAÇÃO'!$B:$M,8,FALSE),"")</f>
        <v>B</v>
      </c>
      <c r="O150" s="166" t="str">
        <f>IF($C150="","",VLOOKUP($C150,'BASE FEDERAÇÃO'!$B:$M,9,0))</f>
        <v>MR</v>
      </c>
      <c r="P150" s="46" t="str">
        <f>IF($C150&gt;0,VLOOKUP($C150,INCRIÇÕES!$A:$K,11,0),"")</f>
        <v/>
      </c>
      <c r="Q150" s="84"/>
      <c r="R150" s="31" t="str">
        <f>IF(ISERROR(VLOOKUP(C150,INCRIÇÕES!A:A,1,0)),"NÃO TEM INSCRIÇÃO","OK")</f>
        <v>OK</v>
      </c>
      <c r="S150" s="37">
        <f t="shared" si="95"/>
        <v>118</v>
      </c>
      <c r="T150" s="96" t="str">
        <f t="shared" si="93"/>
        <v>OK</v>
      </c>
      <c r="U150" s="31" t="str">
        <f t="shared" si="96"/>
        <v>30118</v>
      </c>
    </row>
    <row r="151" spans="1:32" ht="17.399999999999999">
      <c r="A151" s="44">
        <f t="shared" si="94"/>
        <v>119</v>
      </c>
      <c r="C151" s="161" t="s">
        <v>836</v>
      </c>
      <c r="D151" s="162" t="str">
        <f t="shared" ref="D151:E151" si="107">D150</f>
        <v>30</v>
      </c>
      <c r="E151" s="162" t="str">
        <f t="shared" si="107"/>
        <v>02</v>
      </c>
      <c r="F151" s="162" t="str">
        <f t="shared" si="106"/>
        <v>12</v>
      </c>
      <c r="G151" s="163" t="str">
        <f>IF(C151&gt;0,VLOOKUP(C151,'BASE FEDERAÇÃO'!$B:$M,2,FALSE),"")</f>
        <v>SAKAGUTI KAWANAKA</v>
      </c>
      <c r="H151" s="163" t="str">
        <f>IF(C151&gt;0,VLOOKUP(C151,'BASE FEDERAÇÃO'!$B:$M,3,FALSE),"")</f>
        <v>YOUKO</v>
      </c>
      <c r="I151" s="164" t="str">
        <f>IF($C151&gt;0,VLOOKUP($C151,'BASE FEDERAÇÃO'!$B:$M,4,FALSE),"")</f>
        <v>F</v>
      </c>
      <c r="J151" s="164" t="str">
        <f>IF($C151&gt;0,VLOOKUP($C151,'BASE FEDERAÇÃO'!$B:$M,5,FALSE),"")</f>
        <v>01. PIE</v>
      </c>
      <c r="K151" s="164" t="str">
        <f>IFERROR(VLOOKUP(J151,Base!$G:$H,2,0),"")</f>
        <v>PIEDADE</v>
      </c>
      <c r="L151" s="165">
        <f>IF($C151&gt;0,VLOOKUP($C151,'BASE FEDERAÇÃO'!$B:$M,6,FALSE),"")</f>
        <v>18970</v>
      </c>
      <c r="M151" s="164">
        <f>IF($C151&gt;0,VLOOKUP($C151,'BASE FEDERAÇÃO'!$B:$M,7,FALSE),"")</f>
        <v>12</v>
      </c>
      <c r="N151" s="164" t="str">
        <f>IF($C151&gt;0,VLOOKUP($C151,'BASE FEDERAÇÃO'!$B:$M,8,FALSE),"")</f>
        <v>C</v>
      </c>
      <c r="O151" s="166" t="str">
        <f>IF($C151="","",VLOOKUP($C151,'BASE FEDERAÇÃO'!$B:$M,9,0))</f>
        <v>SR</v>
      </c>
      <c r="P151" s="46" t="str">
        <f>IF($C151&gt;0,VLOOKUP($C151,INCRIÇÕES!$A:$K,11,0),"")</f>
        <v/>
      </c>
      <c r="Q151" s="84"/>
      <c r="R151" s="31" t="str">
        <f>IF(ISERROR(VLOOKUP(C151,INCRIÇÕES!A:A,1,0)),"NÃO TEM INSCRIÇÃO","OK")</f>
        <v>OK</v>
      </c>
      <c r="S151" s="37">
        <f t="shared" si="95"/>
        <v>119</v>
      </c>
      <c r="T151" s="96" t="str">
        <f t="shared" si="93"/>
        <v>OK</v>
      </c>
      <c r="U151" s="31" t="str">
        <f t="shared" si="96"/>
        <v>30119</v>
      </c>
    </row>
    <row r="152" spans="1:32" ht="17.399999999999999">
      <c r="A152" s="44">
        <f t="shared" si="94"/>
        <v>120</v>
      </c>
      <c r="C152" s="167" t="s">
        <v>979</v>
      </c>
      <c r="D152" s="168" t="str">
        <f t="shared" ref="D152:E152" si="108">D151</f>
        <v>30</v>
      </c>
      <c r="E152" s="168" t="str">
        <f t="shared" si="108"/>
        <v>02</v>
      </c>
      <c r="F152" s="168" t="str">
        <f t="shared" si="106"/>
        <v>12</v>
      </c>
      <c r="G152" s="169" t="str">
        <f>IF(C152&gt;0,VLOOKUP(C152,'BASE FEDERAÇÃO'!$B:$M,2,FALSE),"")</f>
        <v>KUSANO</v>
      </c>
      <c r="H152" s="169" t="str">
        <f>IF(C152&gt;0,VLOOKUP(C152,'BASE FEDERAÇÃO'!$B:$M,3,FALSE),"")</f>
        <v>JULIA  KIEKO</v>
      </c>
      <c r="I152" s="170" t="str">
        <f>IF($C152&gt;0,VLOOKUP($C152,'BASE FEDERAÇÃO'!$B:$M,4,FALSE),"")</f>
        <v>F</v>
      </c>
      <c r="J152" s="170" t="str">
        <f>IF($C152&gt;0,VLOOKUP($C152,'BASE FEDERAÇÃO'!$B:$M,5,FALSE),"")</f>
        <v>07. GSP</v>
      </c>
      <c r="K152" s="170" t="str">
        <f>IFERROR(VLOOKUP(J152,Base!$G:$H,2,0),"")</f>
        <v>GRANDE SÃO PAULO</v>
      </c>
      <c r="L152" s="171">
        <f>IF($C152&gt;0,VLOOKUP($C152,'BASE FEDERAÇÃO'!$B:$M,6,FALSE),"")</f>
        <v>16988</v>
      </c>
      <c r="M152" s="170">
        <f>IF($C152&gt;0,VLOOKUP($C152,'BASE FEDERAÇÃO'!$B:$M,7,FALSE),"")</f>
        <v>12</v>
      </c>
      <c r="N152" s="170" t="str">
        <f>IF($C152&gt;0,VLOOKUP($C152,'BASE FEDERAÇÃO'!$B:$M,8,FALSE),"")</f>
        <v>C</v>
      </c>
      <c r="O152" s="172" t="str">
        <f>IF($C152="","",VLOOKUP($C152,'BASE FEDERAÇÃO'!$B:$M,9,0))</f>
        <v>SR</v>
      </c>
      <c r="P152" s="46" t="str">
        <f>IF($C152&gt;0,VLOOKUP($C152,INCRIÇÕES!$A:$K,11,0),"")</f>
        <v/>
      </c>
      <c r="Q152" s="84"/>
      <c r="R152" s="31" t="str">
        <f>IF(ISERROR(VLOOKUP(C152,INCRIÇÕES!A:A,1,0)),"NÃO TEM INSCRIÇÃO","OK")</f>
        <v>OK</v>
      </c>
      <c r="S152" s="37">
        <f t="shared" si="95"/>
        <v>120</v>
      </c>
      <c r="T152" s="96" t="str">
        <f t="shared" si="93"/>
        <v>OK</v>
      </c>
      <c r="U152" s="31" t="str">
        <f t="shared" si="96"/>
        <v>30120</v>
      </c>
      <c r="AF152" s="145"/>
    </row>
    <row r="153" spans="1:32" s="145" customFormat="1" ht="8.1" customHeight="1">
      <c r="A153" s="144" t="str">
        <f t="shared" si="94"/>
        <v/>
      </c>
      <c r="C153" s="152"/>
      <c r="D153" s="152"/>
      <c r="E153" s="152"/>
      <c r="F153" s="152"/>
      <c r="G153" s="153" t="str">
        <f>IF(C153&gt;0,VLOOKUP(C153,'BASE FEDERAÇÃO'!$B:$M,2,FALSE),"")</f>
        <v/>
      </c>
      <c r="H153" s="153" t="str">
        <f>IF(C153&gt;0,VLOOKUP(C153,'BASE FEDERAÇÃO'!$B:$M,3,FALSE),"")</f>
        <v/>
      </c>
      <c r="I153" s="150" t="str">
        <f>IF($C153&gt;0,VLOOKUP($C153,'BASE FEDERAÇÃO'!$B:$M,4,FALSE),"")</f>
        <v/>
      </c>
      <c r="J153" s="150" t="str">
        <f>IF($C153&gt;0,VLOOKUP($C153,'BASE FEDERAÇÃO'!$B:$M,5,FALSE),"")</f>
        <v/>
      </c>
      <c r="K153" s="150" t="str">
        <f>IFERROR(VLOOKUP(J153,Base!$G:$H,2,0),"")</f>
        <v/>
      </c>
      <c r="L153" s="154" t="str">
        <f>IF($C153&gt;0,VLOOKUP($C153,'BASE FEDERAÇÃO'!$B:$M,6,FALSE),"")</f>
        <v/>
      </c>
      <c r="M153" s="150" t="str">
        <f>IF($C153&gt;0,VLOOKUP($C153,'BASE FEDERAÇÃO'!$B:$M,7,FALSE),"")</f>
        <v/>
      </c>
      <c r="N153" s="150" t="str">
        <f>IF($C153&gt;0,VLOOKUP($C153,'BASE FEDERAÇÃO'!$B:$M,8,FALSE),"")</f>
        <v/>
      </c>
      <c r="O153" s="150" t="str">
        <f>IF($C153="","",VLOOKUP($C153,'BASE FEDERAÇÃO'!$B:$M,9,0))</f>
        <v/>
      </c>
      <c r="P153" s="48" t="str">
        <f>IF($C153&gt;0,VLOOKUP($C153,INCRIÇÕES!$A:$K,11,0),"")</f>
        <v/>
      </c>
      <c r="Q153" s="150"/>
      <c r="R153" s="31" t="str">
        <f>IF(ISERROR(VLOOKUP(C153,INCRIÇÕES!A:A,1,0)),"NÃO TEM INSCRIÇÃO","OK")</f>
        <v>NÃO TEM INSCRIÇÃO</v>
      </c>
      <c r="S153" s="37" t="str">
        <f t="shared" si="95"/>
        <v/>
      </c>
      <c r="T153" s="96" t="str">
        <f t="shared" si="93"/>
        <v>OK</v>
      </c>
      <c r="U153" s="31" t="str">
        <f t="shared" si="96"/>
        <v/>
      </c>
      <c r="AC153" s="31"/>
      <c r="AD153" s="31"/>
      <c r="AE153" s="31"/>
      <c r="AF153" s="31"/>
    </row>
    <row r="154" spans="1:32" ht="17.399999999999999">
      <c r="A154" s="44">
        <f t="shared" si="94"/>
        <v>121</v>
      </c>
      <c r="C154" s="155" t="s">
        <v>292</v>
      </c>
      <c r="D154" s="156" t="s">
        <v>796</v>
      </c>
      <c r="E154" s="156" t="s">
        <v>488</v>
      </c>
      <c r="F154" s="156" t="s">
        <v>490</v>
      </c>
      <c r="G154" s="157" t="str">
        <f>IF(C154&gt;0,VLOOKUP(C154,'BASE FEDERAÇÃO'!$B:$M,2,FALSE),"")</f>
        <v>OKADA</v>
      </c>
      <c r="H154" s="157" t="str">
        <f>IF(C154&gt;0,VLOOKUP(C154,'BASE FEDERAÇÃO'!$B:$M,3,FALSE),"")</f>
        <v>OLIMPIO</v>
      </c>
      <c r="I154" s="158" t="str">
        <f>IF($C154&gt;0,VLOOKUP($C154,'BASE FEDERAÇÃO'!$B:$M,4,FALSE),"")</f>
        <v>M</v>
      </c>
      <c r="J154" s="158" t="str">
        <f>IF($C154&gt;0,VLOOKUP($C154,'BASE FEDERAÇÃO'!$B:$M,5,FALSE),"")</f>
        <v>11. NCC</v>
      </c>
      <c r="K154" s="158" t="str">
        <f>IFERROR(VLOOKUP(J154,Base!$G:$H,2,0),"")</f>
        <v>NIPPON COUNTRY</v>
      </c>
      <c r="L154" s="159">
        <f>IF($C154&gt;0,VLOOKUP($C154,'BASE FEDERAÇÃO'!$B:$M,6,FALSE),"")</f>
        <v>19194</v>
      </c>
      <c r="M154" s="158">
        <f>IF($C154&gt;0,VLOOKUP($C154,'BASE FEDERAÇÃO'!$B:$M,7,FALSE),"")</f>
        <v>0</v>
      </c>
      <c r="N154" s="158" t="str">
        <f>IF($C154&gt;0,VLOOKUP($C154,'BASE FEDERAÇÃO'!$B:$M,8,FALSE),"")</f>
        <v>EX</v>
      </c>
      <c r="O154" s="160" t="str">
        <f>IF($C154="","",VLOOKUP($C154,'BASE FEDERAÇÃO'!$B:$M,9,0))</f>
        <v>NSR</v>
      </c>
      <c r="P154" s="45" t="str">
        <f>IF($C154&gt;0,VLOOKUP($C154,INCRIÇÕES!$A:$K,11,0),"")</f>
        <v/>
      </c>
      <c r="Q154" s="84"/>
      <c r="R154" s="31" t="str">
        <f>IF(ISERROR(VLOOKUP(C154,INCRIÇÕES!A:A,1,0)),"NÃO TEM INSCRIÇÃO","OK")</f>
        <v>OK</v>
      </c>
      <c r="S154" s="37">
        <f t="shared" si="95"/>
        <v>121</v>
      </c>
      <c r="T154" s="96" t="str">
        <f t="shared" si="93"/>
        <v>OK</v>
      </c>
      <c r="U154" s="31" t="str">
        <f t="shared" si="96"/>
        <v>31121</v>
      </c>
    </row>
    <row r="155" spans="1:32" ht="17.399999999999999">
      <c r="A155" s="44">
        <f t="shared" si="94"/>
        <v>122</v>
      </c>
      <c r="C155" s="161" t="s">
        <v>22</v>
      </c>
      <c r="D155" s="162" t="str">
        <f t="shared" ref="D155:F157" si="109">D154</f>
        <v>31</v>
      </c>
      <c r="E155" s="162" t="str">
        <f t="shared" si="109"/>
        <v>02</v>
      </c>
      <c r="F155" s="162" t="str">
        <f t="shared" si="109"/>
        <v>13</v>
      </c>
      <c r="G155" s="163" t="str">
        <f>IF(C155&gt;0,VLOOKUP(C155,'BASE FEDERAÇÃO'!$B:$M,2,FALSE),"")</f>
        <v>MASUDA</v>
      </c>
      <c r="H155" s="163" t="str">
        <f>IF(C155&gt;0,VLOOKUP(C155,'BASE FEDERAÇÃO'!$B:$M,3,FALSE),"")</f>
        <v>TERUO</v>
      </c>
      <c r="I155" s="164" t="str">
        <f>IF($C155&gt;0,VLOOKUP($C155,'BASE FEDERAÇÃO'!$B:$M,4,FALSE),"")</f>
        <v>M</v>
      </c>
      <c r="J155" s="164" t="str">
        <f>IF($C155&gt;0,VLOOKUP($C155,'BASE FEDERAÇÃO'!$B:$M,5,FALSE),"")</f>
        <v>01. PIE</v>
      </c>
      <c r="K155" s="164" t="str">
        <f>IFERROR(VLOOKUP(J155,Base!$G:$H,2,0),"")</f>
        <v>PIEDADE</v>
      </c>
      <c r="L155" s="165">
        <f>IF($C155&gt;0,VLOOKUP($C155,'BASE FEDERAÇÃO'!$B:$M,6,FALSE),"")</f>
        <v>15336</v>
      </c>
      <c r="M155" s="164">
        <f>IF($C155&gt;0,VLOOKUP($C155,'BASE FEDERAÇÃO'!$B:$M,7,FALSE),"")</f>
        <v>3</v>
      </c>
      <c r="N155" s="164" t="str">
        <f>IF($C155&gt;0,VLOOKUP($C155,'BASE FEDERAÇÃO'!$B:$M,8,FALSE),"")</f>
        <v>EX</v>
      </c>
      <c r="O155" s="166" t="str">
        <f>IF($C155="","",VLOOKUP($C155,'BASE FEDERAÇÃO'!$B:$M,9,0))</f>
        <v>MR</v>
      </c>
      <c r="P155" s="46" t="str">
        <f>IF($C155&gt;0,VLOOKUP($C155,INCRIÇÕES!$A:$K,11,0),"")</f>
        <v/>
      </c>
      <c r="Q155" s="84"/>
      <c r="R155" s="31" t="str">
        <f>IF(ISERROR(VLOOKUP(C155,INCRIÇÕES!A:A,1,0)),"NÃO TEM INSCRIÇÃO","OK")</f>
        <v>OK</v>
      </c>
      <c r="S155" s="37">
        <f t="shared" si="95"/>
        <v>122</v>
      </c>
      <c r="T155" s="96" t="str">
        <f t="shared" si="93"/>
        <v>OK</v>
      </c>
      <c r="U155" s="31" t="str">
        <f t="shared" si="96"/>
        <v>31122</v>
      </c>
    </row>
    <row r="156" spans="1:32" ht="17.399999999999999">
      <c r="A156" s="44">
        <f t="shared" si="94"/>
        <v>123</v>
      </c>
      <c r="C156" s="161" t="s">
        <v>392</v>
      </c>
      <c r="D156" s="162" t="str">
        <f t="shared" ref="D156:E156" si="110">D155</f>
        <v>31</v>
      </c>
      <c r="E156" s="162" t="str">
        <f t="shared" si="110"/>
        <v>02</v>
      </c>
      <c r="F156" s="162" t="str">
        <f t="shared" si="109"/>
        <v>13</v>
      </c>
      <c r="G156" s="163" t="str">
        <f>IF(C156&gt;0,VLOOKUP(C156,'BASE FEDERAÇÃO'!$B:$M,2,FALSE),"")</f>
        <v>TOMITA</v>
      </c>
      <c r="H156" s="163" t="str">
        <f>IF(C156&gt;0,VLOOKUP(C156,'BASE FEDERAÇÃO'!$B:$M,3,FALSE),"")</f>
        <v>LUIZ</v>
      </c>
      <c r="I156" s="164" t="str">
        <f>IF($C156&gt;0,VLOOKUP($C156,'BASE FEDERAÇÃO'!$B:$M,4,FALSE),"")</f>
        <v>M</v>
      </c>
      <c r="J156" s="164" t="str">
        <f>IF($C156&gt;0,VLOOKUP($C156,'BASE FEDERAÇÃO'!$B:$M,5,FALSE),"")</f>
        <v>15. BIR</v>
      </c>
      <c r="K156" s="164" t="str">
        <f>IFERROR(VLOOKUP(J156,Base!$G:$H,2,0),"")</f>
        <v>BIRITIBA MIRIM</v>
      </c>
      <c r="L156" s="165">
        <f>IF($C156&gt;0,VLOOKUP($C156,'BASE FEDERAÇÃO'!$B:$M,6,FALSE),"")</f>
        <v>17710</v>
      </c>
      <c r="M156" s="164">
        <f>IF($C156&gt;0,VLOOKUP($C156,'BASE FEDERAÇÃO'!$B:$M,7,FALSE),"")</f>
        <v>6</v>
      </c>
      <c r="N156" s="164" t="str">
        <f>IF($C156&gt;0,VLOOKUP($C156,'BASE FEDERAÇÃO'!$B:$M,8,FALSE),"")</f>
        <v>A</v>
      </c>
      <c r="O156" s="166" t="str">
        <f>IF($C156="","",VLOOKUP($C156,'BASE FEDERAÇÃO'!$B:$M,9,0))</f>
        <v>SR</v>
      </c>
      <c r="P156" s="46" t="str">
        <f>IF($C156&gt;0,VLOOKUP($C156,INCRIÇÕES!$A:$K,11,0),"")</f>
        <v>X</v>
      </c>
      <c r="Q156" s="84"/>
      <c r="R156" s="31" t="str">
        <f>IF(ISERROR(VLOOKUP(C156,INCRIÇÕES!A:A,1,0)),"NÃO TEM INSCRIÇÃO","OK")</f>
        <v>OK</v>
      </c>
      <c r="S156" s="37">
        <f t="shared" si="95"/>
        <v>123</v>
      </c>
      <c r="T156" s="96" t="str">
        <f t="shared" si="93"/>
        <v>OK</v>
      </c>
      <c r="U156" s="31" t="str">
        <f t="shared" si="96"/>
        <v>31123</v>
      </c>
    </row>
    <row r="157" spans="1:32" ht="17.399999999999999">
      <c r="A157" s="44">
        <f t="shared" si="94"/>
        <v>124</v>
      </c>
      <c r="C157" s="167" t="s">
        <v>1118</v>
      </c>
      <c r="D157" s="168" t="str">
        <f t="shared" ref="D157:E157" si="111">D156</f>
        <v>31</v>
      </c>
      <c r="E157" s="168" t="str">
        <f t="shared" si="111"/>
        <v>02</v>
      </c>
      <c r="F157" s="168" t="str">
        <f t="shared" si="109"/>
        <v>13</v>
      </c>
      <c r="G157" s="169" t="str">
        <f>IF(C157&gt;0,VLOOKUP(C157,'BASE FEDERAÇÃO'!$B:$M,2,FALSE),"")</f>
        <v>ISHIHARA</v>
      </c>
      <c r="H157" s="169" t="str">
        <f>IF(C157&gt;0,VLOOKUP(C157,'BASE FEDERAÇÃO'!$B:$M,3,FALSE),"")</f>
        <v>HILTON HARUAKI</v>
      </c>
      <c r="I157" s="170" t="str">
        <f>IF($C157&gt;0,VLOOKUP($C157,'BASE FEDERAÇÃO'!$B:$M,4,FALSE),"")</f>
        <v>M</v>
      </c>
      <c r="J157" s="170" t="str">
        <f>IF($C157&gt;0,VLOOKUP($C157,'BASE FEDERAÇÃO'!$B:$M,5,FALSE),"")</f>
        <v>01. PIE</v>
      </c>
      <c r="K157" s="170" t="str">
        <f>IFERROR(VLOOKUP(J157,Base!$G:$H,2,0),"")</f>
        <v>PIEDADE</v>
      </c>
      <c r="L157" s="171">
        <f>IF($C157&gt;0,VLOOKUP($C157,'BASE FEDERAÇÃO'!$B:$M,6,FALSE),"")</f>
        <v>41116</v>
      </c>
      <c r="M157" s="170">
        <f>IF($C157&gt;0,VLOOKUP($C157,'BASE FEDERAÇÃO'!$B:$M,7,FALSE),"")</f>
        <v>12</v>
      </c>
      <c r="N157" s="170" t="str">
        <f>IF($C157&gt;0,VLOOKUP($C157,'BASE FEDERAÇÃO'!$B:$M,8,FALSE),"")</f>
        <v>C</v>
      </c>
      <c r="O157" s="172" t="str">
        <f>IF($C157="","",VLOOKUP($C157,'BASE FEDERAÇÃO'!$B:$M,9,0))</f>
        <v>NSR</v>
      </c>
      <c r="P157" s="46" t="e">
        <f>IF($C157&gt;0,VLOOKUP($C157,INCRIÇÕES!$A:$K,11,0),"")</f>
        <v>#DIV/0!</v>
      </c>
      <c r="Q157" s="84"/>
      <c r="R157" s="31" t="str">
        <f>IF(ISERROR(VLOOKUP(C157,INCRIÇÕES!A:A,1,0)),"NÃO TEM INSCRIÇÃO","OK")</f>
        <v>OK</v>
      </c>
      <c r="S157" s="37">
        <f t="shared" si="95"/>
        <v>124</v>
      </c>
      <c r="T157" s="96" t="str">
        <f t="shared" si="93"/>
        <v>OK</v>
      </c>
      <c r="U157" s="31" t="str">
        <f t="shared" si="96"/>
        <v>31124</v>
      </c>
      <c r="AF157" s="145"/>
    </row>
    <row r="158" spans="1:32" s="145" customFormat="1" ht="8.1" customHeight="1">
      <c r="A158" s="144" t="str">
        <f t="shared" si="94"/>
        <v/>
      </c>
      <c r="C158" s="146"/>
      <c r="D158" s="146"/>
      <c r="E158" s="146"/>
      <c r="F158" s="146"/>
      <c r="G158" s="147" t="str">
        <f>IF(C158&gt;0,VLOOKUP(C158,'BASE FEDERAÇÃO'!$B:$M,2,FALSE),"")</f>
        <v/>
      </c>
      <c r="H158" s="147" t="str">
        <f>IF(C158&gt;0,VLOOKUP(C158,'BASE FEDERAÇÃO'!$B:$M,3,FALSE),"")</f>
        <v/>
      </c>
      <c r="I158" s="148" t="str">
        <f>IF($C158&gt;0,VLOOKUP($C158,'BASE FEDERAÇÃO'!$B:$M,4,FALSE),"")</f>
        <v/>
      </c>
      <c r="J158" s="148" t="str">
        <f>IF($C158&gt;0,VLOOKUP($C158,'BASE FEDERAÇÃO'!$B:$M,5,FALSE),"")</f>
        <v/>
      </c>
      <c r="K158" s="148" t="str">
        <f>IFERROR(VLOOKUP(J158,Base!$G:$H,2,0),"")</f>
        <v/>
      </c>
      <c r="L158" s="149" t="str">
        <f>IF($C158&gt;0,VLOOKUP($C158,'BASE FEDERAÇÃO'!$B:$M,6,FALSE),"")</f>
        <v/>
      </c>
      <c r="M158" s="148" t="str">
        <f>IF($C158&gt;0,VLOOKUP($C158,'BASE FEDERAÇÃO'!$B:$M,7,FALSE),"")</f>
        <v/>
      </c>
      <c r="N158" s="148" t="str">
        <f>IF($C158&gt;0,VLOOKUP($C158,'BASE FEDERAÇÃO'!$B:$M,8,FALSE),"")</f>
        <v/>
      </c>
      <c r="O158" s="148" t="str">
        <f>IF($C158="","",VLOOKUP($C158,'BASE FEDERAÇÃO'!$B:$M,9,0))</f>
        <v/>
      </c>
      <c r="P158" s="48" t="str">
        <f>IF($C158&gt;0,VLOOKUP($C158,INCRIÇÕES!$A:$K,11,0),"")</f>
        <v/>
      </c>
      <c r="Q158" s="150"/>
      <c r="R158" s="31" t="str">
        <f>IF(ISERROR(VLOOKUP(C158,INCRIÇÕES!A:A,1,0)),"NÃO TEM INSCRIÇÃO","OK")</f>
        <v>NÃO TEM INSCRIÇÃO</v>
      </c>
      <c r="S158" s="37" t="str">
        <f t="shared" si="95"/>
        <v/>
      </c>
      <c r="T158" s="96" t="str">
        <f t="shared" si="93"/>
        <v>OK</v>
      </c>
      <c r="U158" s="31" t="str">
        <f t="shared" si="96"/>
        <v/>
      </c>
      <c r="AC158" s="31"/>
      <c r="AD158" s="31"/>
      <c r="AE158" s="31"/>
      <c r="AF158" s="31"/>
    </row>
    <row r="159" spans="1:32" ht="17.399999999999999">
      <c r="A159" s="44">
        <f t="shared" si="94"/>
        <v>125</v>
      </c>
      <c r="C159" s="161" t="s">
        <v>829</v>
      </c>
      <c r="D159" s="173" t="s">
        <v>797</v>
      </c>
      <c r="E159" s="173" t="s">
        <v>488</v>
      </c>
      <c r="F159" s="173" t="s">
        <v>491</v>
      </c>
      <c r="G159" s="163" t="str">
        <f>IF(C159&gt;0,VLOOKUP(C159,'BASE FEDERAÇÃO'!$B:$M,2,FALSE),"")</f>
        <v>YAMATO</v>
      </c>
      <c r="H159" s="163" t="str">
        <f>IF(C159&gt;0,VLOOKUP(C159,'BASE FEDERAÇÃO'!$B:$M,3,FALSE),"")</f>
        <v>EDUARDO HIROSHI</v>
      </c>
      <c r="I159" s="164" t="str">
        <f>IF($C159&gt;0,VLOOKUP($C159,'BASE FEDERAÇÃO'!$B:$M,4,FALSE),"")</f>
        <v>M</v>
      </c>
      <c r="J159" s="164" t="str">
        <f>IF($C159&gt;0,VLOOKUP($C159,'BASE FEDERAÇÃO'!$B:$M,5,FALSE),"")</f>
        <v>06. KOK</v>
      </c>
      <c r="K159" s="164" t="str">
        <f>IFERROR(VLOOKUP(J159,Base!$G:$H,2,0),"")</f>
        <v>KOKUSHIKAN</v>
      </c>
      <c r="L159" s="165">
        <f>IF($C159&gt;0,VLOOKUP($C159,'BASE FEDERAÇÃO'!$B:$M,6,FALSE),"")</f>
        <v>18271</v>
      </c>
      <c r="M159" s="164">
        <f>IF($C159&gt;0,VLOOKUP($C159,'BASE FEDERAÇÃO'!$B:$M,7,FALSE),"")</f>
        <v>9</v>
      </c>
      <c r="N159" s="164" t="str">
        <f>IF($C159&gt;0,VLOOKUP($C159,'BASE FEDERAÇÃO'!$B:$M,8,FALSE),"")</f>
        <v>B</v>
      </c>
      <c r="O159" s="166" t="str">
        <f>IF($C159="","",VLOOKUP($C159,'BASE FEDERAÇÃO'!$B:$M,9,0))</f>
        <v>SR</v>
      </c>
      <c r="P159" s="45" t="str">
        <f>IF($C159&gt;0,VLOOKUP($C159,INCRIÇÕES!$A:$K,11,0),"")</f>
        <v/>
      </c>
      <c r="Q159" s="84"/>
      <c r="R159" s="31" t="str">
        <f>IF(ISERROR(VLOOKUP(C159,INCRIÇÕES!A:A,1,0)),"NÃO TEM INSCRIÇÃO","OK")</f>
        <v>OK</v>
      </c>
      <c r="S159" s="37">
        <f t="shared" si="95"/>
        <v>125</v>
      </c>
      <c r="T159" s="96" t="str">
        <f t="shared" si="93"/>
        <v>OK</v>
      </c>
      <c r="U159" s="31" t="str">
        <f t="shared" si="96"/>
        <v>32125</v>
      </c>
    </row>
    <row r="160" spans="1:32" ht="17.399999999999999">
      <c r="A160" s="44">
        <f t="shared" si="94"/>
        <v>126</v>
      </c>
      <c r="C160" s="161" t="s">
        <v>665</v>
      </c>
      <c r="D160" s="162" t="str">
        <f t="shared" ref="D160:F162" si="112">D159</f>
        <v>32</v>
      </c>
      <c r="E160" s="162" t="str">
        <f t="shared" si="112"/>
        <v>02</v>
      </c>
      <c r="F160" s="162" t="str">
        <f t="shared" si="112"/>
        <v>14</v>
      </c>
      <c r="G160" s="163" t="str">
        <f>IF(C160&gt;0,VLOOKUP(C160,'BASE FEDERAÇÃO'!$B:$M,2,FALSE),"")</f>
        <v>SHIMANOE</v>
      </c>
      <c r="H160" s="163" t="str">
        <f>IF(C160&gt;0,VLOOKUP(C160,'BASE FEDERAÇÃO'!$B:$M,3,FALSE),"")</f>
        <v>PAULO MASSATO</v>
      </c>
      <c r="I160" s="164" t="str">
        <f>IF($C160&gt;0,VLOOKUP($C160,'BASE FEDERAÇÃO'!$B:$M,4,FALSE),"")</f>
        <v>M</v>
      </c>
      <c r="J160" s="164" t="str">
        <f>IF($C160&gt;0,VLOOKUP($C160,'BASE FEDERAÇÃO'!$B:$M,5,FALSE),"")</f>
        <v>12. COO</v>
      </c>
      <c r="K160" s="164" t="str">
        <f>IFERROR(VLOOKUP(J160,Base!$G:$H,2,0),"")</f>
        <v>COOPER COTIA</v>
      </c>
      <c r="L160" s="165">
        <f>IF($C160&gt;0,VLOOKUP($C160,'BASE FEDERAÇÃO'!$B:$M,6,FALSE),"")</f>
        <v>18911</v>
      </c>
      <c r="M160" s="164">
        <f>IF($C160&gt;0,VLOOKUP($C160,'BASE FEDERAÇÃO'!$B:$M,7,FALSE),"")</f>
        <v>9</v>
      </c>
      <c r="N160" s="164" t="str">
        <f>IF($C160&gt;0,VLOOKUP($C160,'BASE FEDERAÇÃO'!$B:$M,8,FALSE),"")</f>
        <v>B</v>
      </c>
      <c r="O160" s="166" t="str">
        <f>IF($C160="","",VLOOKUP($C160,'BASE FEDERAÇÃO'!$B:$M,9,0))</f>
        <v>SR</v>
      </c>
      <c r="P160" s="46" t="str">
        <f>IF($C160&gt;0,VLOOKUP($C160,INCRIÇÕES!$A:$K,11,0),"")</f>
        <v/>
      </c>
      <c r="Q160" s="84"/>
      <c r="R160" s="31" t="str">
        <f>IF(ISERROR(VLOOKUP(C160,INCRIÇÕES!A:A,1,0)),"NÃO TEM INSCRIÇÃO","OK")</f>
        <v>OK</v>
      </c>
      <c r="S160" s="37">
        <f t="shared" si="95"/>
        <v>126</v>
      </c>
      <c r="T160" s="96" t="str">
        <f t="shared" si="93"/>
        <v>OK</v>
      </c>
      <c r="U160" s="31" t="str">
        <f t="shared" si="96"/>
        <v>32126</v>
      </c>
    </row>
    <row r="161" spans="1:32" ht="17.399999999999999">
      <c r="A161" s="44">
        <f t="shared" si="94"/>
        <v>127</v>
      </c>
      <c r="C161" s="161" t="s">
        <v>107</v>
      </c>
      <c r="D161" s="162" t="str">
        <f t="shared" ref="D161:E161" si="113">D160</f>
        <v>32</v>
      </c>
      <c r="E161" s="162" t="str">
        <f t="shared" si="113"/>
        <v>02</v>
      </c>
      <c r="F161" s="162" t="str">
        <f t="shared" si="112"/>
        <v>14</v>
      </c>
      <c r="G161" s="163" t="str">
        <f>IF(C161&gt;0,VLOOKUP(C161,'BASE FEDERAÇÃO'!$B:$M,2,FALSE),"")</f>
        <v>TANAKA</v>
      </c>
      <c r="H161" s="163" t="str">
        <f>IF(C161&gt;0,VLOOKUP(C161,'BASE FEDERAÇÃO'!$B:$M,3,FALSE),"")</f>
        <v>TAKAAKI</v>
      </c>
      <c r="I161" s="164" t="str">
        <f>IF($C161&gt;0,VLOOKUP($C161,'BASE FEDERAÇÃO'!$B:$M,4,FALSE),"")</f>
        <v>M</v>
      </c>
      <c r="J161" s="164" t="str">
        <f>IF($C161&gt;0,VLOOKUP($C161,'BASE FEDERAÇÃO'!$B:$M,5,FALSE),"")</f>
        <v>03. IBI</v>
      </c>
      <c r="K161" s="164" t="str">
        <f>IFERROR(VLOOKUP(J161,Base!$G:$H,2,0),"")</f>
        <v>IBIÚNA</v>
      </c>
      <c r="L161" s="165">
        <f>IF($C161&gt;0,VLOOKUP($C161,'BASE FEDERAÇÃO'!$B:$M,6,FALSE),"")</f>
        <v>14124</v>
      </c>
      <c r="M161" s="164">
        <f>IF($C161&gt;0,VLOOKUP($C161,'BASE FEDERAÇÃO'!$B:$M,7,FALSE),"")</f>
        <v>12</v>
      </c>
      <c r="N161" s="164" t="str">
        <f>IF($C161&gt;0,VLOOKUP($C161,'BASE FEDERAÇÃO'!$B:$M,8,FALSE),"")</f>
        <v>C</v>
      </c>
      <c r="O161" s="166" t="str">
        <f>IF($C161="","",VLOOKUP($C161,'BASE FEDERAÇÃO'!$B:$M,9,0))</f>
        <v>MR</v>
      </c>
      <c r="P161" s="46" t="str">
        <f>IF($C161&gt;0,VLOOKUP($C161,INCRIÇÕES!$A:$K,11,0),"")</f>
        <v/>
      </c>
      <c r="Q161" s="84"/>
      <c r="R161" s="31" t="str">
        <f>IF(ISERROR(VLOOKUP(C161,INCRIÇÕES!A:A,1,0)),"NÃO TEM INSCRIÇÃO","OK")</f>
        <v>OK</v>
      </c>
      <c r="S161" s="37">
        <f t="shared" si="95"/>
        <v>127</v>
      </c>
      <c r="T161" s="96" t="str">
        <f t="shared" si="93"/>
        <v>OK</v>
      </c>
      <c r="U161" s="31" t="str">
        <f t="shared" si="96"/>
        <v>32127</v>
      </c>
    </row>
    <row r="162" spans="1:32" ht="17.399999999999999">
      <c r="A162" s="44">
        <f t="shared" si="94"/>
        <v>128</v>
      </c>
      <c r="C162" s="167" t="s">
        <v>889</v>
      </c>
      <c r="D162" s="168" t="str">
        <f t="shared" ref="D162:E162" si="114">D161</f>
        <v>32</v>
      </c>
      <c r="E162" s="168" t="str">
        <f t="shared" si="114"/>
        <v>02</v>
      </c>
      <c r="F162" s="168" t="str">
        <f t="shared" si="112"/>
        <v>14</v>
      </c>
      <c r="G162" s="169" t="str">
        <f>IF(C162&gt;0,VLOOKUP(C162,'BASE FEDERAÇÃO'!$B:$M,2,FALSE),"")</f>
        <v>CUKAUSKAS</v>
      </c>
      <c r="H162" s="169" t="str">
        <f>IF(C162&gt;0,VLOOKUP(C162,'BASE FEDERAÇÃO'!$B:$M,3,FALSE),"")</f>
        <v>ADELIA</v>
      </c>
      <c r="I162" s="170" t="str">
        <f>IF($C162&gt;0,VLOOKUP($C162,'BASE FEDERAÇÃO'!$B:$M,4,FALSE),"")</f>
        <v>F</v>
      </c>
      <c r="J162" s="170" t="str">
        <f>IF($C162&gt;0,VLOOKUP($C162,'BASE FEDERAÇÃO'!$B:$M,5,FALSE),"")</f>
        <v>18. SOR</v>
      </c>
      <c r="K162" s="170" t="str">
        <f>IFERROR(VLOOKUP(J162,Base!$G:$H,2,0),"")</f>
        <v>SOROCABA</v>
      </c>
      <c r="L162" s="171">
        <f>IF($C162&gt;0,VLOOKUP($C162,'BASE FEDERAÇÃO'!$B:$M,6,FALSE),"")</f>
        <v>19630</v>
      </c>
      <c r="M162" s="170">
        <f>IF($C162&gt;0,VLOOKUP($C162,'BASE FEDERAÇÃO'!$B:$M,7,FALSE),"")</f>
        <v>12</v>
      </c>
      <c r="N162" s="170" t="str">
        <f>IF($C162&gt;0,VLOOKUP($C162,'BASE FEDERAÇÃO'!$B:$M,8,FALSE),"")</f>
        <v>C</v>
      </c>
      <c r="O162" s="172" t="str">
        <f>IF($C162="","",VLOOKUP($C162,'BASE FEDERAÇÃO'!$B:$M,9,0))</f>
        <v>NSR</v>
      </c>
      <c r="P162" s="46" t="str">
        <f>IF($C162&gt;0,VLOOKUP($C162,INCRIÇÕES!$A:$K,11,0),"")</f>
        <v/>
      </c>
      <c r="Q162" s="84"/>
      <c r="R162" s="31" t="str">
        <f>IF(ISERROR(VLOOKUP(C162,INCRIÇÕES!A:A,1,0)),"NÃO TEM INSCRIÇÃO","OK")</f>
        <v>OK</v>
      </c>
      <c r="S162" s="37">
        <f t="shared" si="95"/>
        <v>128</v>
      </c>
      <c r="T162" s="96" t="str">
        <f t="shared" si="93"/>
        <v>OK</v>
      </c>
      <c r="U162" s="31" t="str">
        <f t="shared" si="96"/>
        <v>32128</v>
      </c>
      <c r="AF162" s="145"/>
    </row>
    <row r="163" spans="1:32" s="145" customFormat="1" ht="8.1" customHeight="1">
      <c r="A163" s="144" t="str">
        <f t="shared" si="94"/>
        <v/>
      </c>
      <c r="C163" s="146"/>
      <c r="D163" s="146"/>
      <c r="E163" s="146"/>
      <c r="F163" s="146"/>
      <c r="G163" s="147" t="str">
        <f>IF(C163&gt;0,VLOOKUP(C163,'BASE FEDERAÇÃO'!$B:$M,2,FALSE),"")</f>
        <v/>
      </c>
      <c r="H163" s="147" t="str">
        <f>IF(C163&gt;0,VLOOKUP(C163,'BASE FEDERAÇÃO'!$B:$M,3,FALSE),"")</f>
        <v/>
      </c>
      <c r="I163" s="148" t="str">
        <f>IF($C163&gt;0,VLOOKUP($C163,'BASE FEDERAÇÃO'!$B:$M,4,FALSE),"")</f>
        <v/>
      </c>
      <c r="J163" s="148" t="str">
        <f>IF($C163&gt;0,VLOOKUP($C163,'BASE FEDERAÇÃO'!$B:$M,5,FALSE),"")</f>
        <v/>
      </c>
      <c r="K163" s="148" t="str">
        <f>IFERROR(VLOOKUP(J163,Base!$G:$H,2,0),"")</f>
        <v/>
      </c>
      <c r="L163" s="149" t="str">
        <f>IF($C163&gt;0,VLOOKUP($C163,'BASE FEDERAÇÃO'!$B:$M,6,FALSE),"")</f>
        <v/>
      </c>
      <c r="M163" s="148" t="str">
        <f>IF($C163&gt;0,VLOOKUP($C163,'BASE FEDERAÇÃO'!$B:$M,7,FALSE),"")</f>
        <v/>
      </c>
      <c r="N163" s="148" t="str">
        <f>IF($C163&gt;0,VLOOKUP($C163,'BASE FEDERAÇÃO'!$B:$M,8,FALSE),"")</f>
        <v/>
      </c>
      <c r="O163" s="148" t="str">
        <f>IF($C163="","",VLOOKUP($C163,'BASE FEDERAÇÃO'!$B:$M,9,0))</f>
        <v/>
      </c>
      <c r="P163" s="48" t="str">
        <f>IF($C163&gt;0,VLOOKUP($C163,INCRIÇÕES!$A:$K,11,0),"")</f>
        <v/>
      </c>
      <c r="Q163" s="150"/>
      <c r="R163" s="31" t="str">
        <f>IF(ISERROR(VLOOKUP(C163,INCRIÇÕES!A:A,1,0)),"NÃO TEM INSCRIÇÃO","OK")</f>
        <v>NÃO TEM INSCRIÇÃO</v>
      </c>
      <c r="S163" s="37" t="str">
        <f t="shared" si="95"/>
        <v/>
      </c>
      <c r="T163" s="96" t="str">
        <f t="shared" si="93"/>
        <v>OK</v>
      </c>
      <c r="U163" s="31" t="str">
        <f t="shared" si="96"/>
        <v/>
      </c>
      <c r="AC163" s="31"/>
      <c r="AD163" s="31"/>
      <c r="AE163" s="31"/>
      <c r="AF163" s="31"/>
    </row>
    <row r="164" spans="1:32" ht="17.399999999999999">
      <c r="A164" s="44">
        <f t="shared" si="94"/>
        <v>129</v>
      </c>
      <c r="C164" s="161" t="s">
        <v>3</v>
      </c>
      <c r="D164" s="173" t="s">
        <v>798</v>
      </c>
      <c r="E164" s="173" t="s">
        <v>488</v>
      </c>
      <c r="F164" s="173" t="s">
        <v>393</v>
      </c>
      <c r="G164" s="163" t="str">
        <f>IF(C164&gt;0,VLOOKUP(C164,'BASE FEDERAÇÃO'!$B:$M,2,FALSE),"")</f>
        <v>IBUSUKI</v>
      </c>
      <c r="H164" s="163" t="str">
        <f>IF(C164&gt;0,VLOOKUP(C164,'BASE FEDERAÇÃO'!$B:$M,3,FALSE),"")</f>
        <v>FUMIYOSHI</v>
      </c>
      <c r="I164" s="164" t="str">
        <f>IF($C164&gt;0,VLOOKUP($C164,'BASE FEDERAÇÃO'!$B:$M,4,FALSE),"")</f>
        <v>M</v>
      </c>
      <c r="J164" s="164" t="str">
        <f>IF($C164&gt;0,VLOOKUP($C164,'BASE FEDERAÇÃO'!$B:$M,5,FALSE),"")</f>
        <v>01. PIE</v>
      </c>
      <c r="K164" s="164" t="str">
        <f>IFERROR(VLOOKUP(J164,Base!$G:$H,2,0),"")</f>
        <v>PIEDADE</v>
      </c>
      <c r="L164" s="165">
        <f>IF($C164&gt;0,VLOOKUP($C164,'BASE FEDERAÇÃO'!$B:$M,6,FALSE),"")</f>
        <v>24985</v>
      </c>
      <c r="M164" s="164">
        <f>IF($C164&gt;0,VLOOKUP($C164,'BASE FEDERAÇÃO'!$B:$M,7,FALSE),"")</f>
        <v>4</v>
      </c>
      <c r="N164" s="164" t="str">
        <f>IF($C164&gt;0,VLOOKUP($C164,'BASE FEDERAÇÃO'!$B:$M,8,FALSE),"")</f>
        <v>A</v>
      </c>
      <c r="O164" s="166" t="str">
        <f>IF($C164="","",VLOOKUP($C164,'BASE FEDERAÇÃO'!$B:$M,9,0))</f>
        <v>NSR</v>
      </c>
      <c r="P164" s="45" t="str">
        <f>IF($C164&gt;0,VLOOKUP($C164,INCRIÇÕES!$A:$K,11,0),"")</f>
        <v/>
      </c>
      <c r="Q164" s="84"/>
      <c r="R164" s="31" t="str">
        <f>IF(ISERROR(VLOOKUP(C164,INCRIÇÕES!A:A,1,0)),"NÃO TEM INSCRIÇÃO","OK")</f>
        <v>OK</v>
      </c>
      <c r="S164" s="37">
        <f t="shared" si="95"/>
        <v>129</v>
      </c>
      <c r="T164" s="96" t="str">
        <f t="shared" si="93"/>
        <v>OK</v>
      </c>
      <c r="U164" s="31" t="str">
        <f t="shared" si="96"/>
        <v>33129</v>
      </c>
    </row>
    <row r="165" spans="1:32" ht="17.399999999999999">
      <c r="A165" s="44">
        <f t="shared" si="94"/>
        <v>130</v>
      </c>
      <c r="C165" s="161" t="s">
        <v>206</v>
      </c>
      <c r="D165" s="162" t="str">
        <f t="shared" ref="D165:F167" si="115">D164</f>
        <v>33</v>
      </c>
      <c r="E165" s="162" t="str">
        <f t="shared" si="115"/>
        <v>02</v>
      </c>
      <c r="F165" s="162" t="str">
        <f t="shared" si="115"/>
        <v>15</v>
      </c>
      <c r="G165" s="163" t="str">
        <f>IF(C165&gt;0,VLOOKUP(C165,'BASE FEDERAÇÃO'!$B:$M,2,FALSE),"")</f>
        <v>UEMURA</v>
      </c>
      <c r="H165" s="163" t="str">
        <f>IF(C165&gt;0,VLOOKUP(C165,'BASE FEDERAÇÃO'!$B:$M,3,FALSE),"")</f>
        <v>LUCIA</v>
      </c>
      <c r="I165" s="164" t="str">
        <f>IF($C165&gt;0,VLOOKUP($C165,'BASE FEDERAÇÃO'!$B:$M,4,FALSE),"")</f>
        <v>F</v>
      </c>
      <c r="J165" s="164" t="str">
        <f>IF($C165&gt;0,VLOOKUP($C165,'BASE FEDERAÇÃO'!$B:$M,5,FALSE),"")</f>
        <v>07. GSP</v>
      </c>
      <c r="K165" s="164" t="str">
        <f>IFERROR(VLOOKUP(J165,Base!$G:$H,2,0),"")</f>
        <v>GRANDE SÃO PAULO</v>
      </c>
      <c r="L165" s="165">
        <f>IF($C165&gt;0,VLOOKUP($C165,'BASE FEDERAÇÃO'!$B:$M,6,FALSE),"")</f>
        <v>17241</v>
      </c>
      <c r="M165" s="164">
        <f>IF($C165&gt;0,VLOOKUP($C165,'BASE FEDERAÇÃO'!$B:$M,7,FALSE),"")</f>
        <v>6</v>
      </c>
      <c r="N165" s="164" t="str">
        <f>IF($C165&gt;0,VLOOKUP($C165,'BASE FEDERAÇÃO'!$B:$M,8,FALSE),"")</f>
        <v>A</v>
      </c>
      <c r="O165" s="166" t="str">
        <f>IF($C165="","",VLOOKUP($C165,'BASE FEDERAÇÃO'!$B:$M,9,0))</f>
        <v>SR</v>
      </c>
      <c r="P165" s="46" t="str">
        <f>IF($C165&gt;0,VLOOKUP($C165,INCRIÇÕES!$A:$K,11,0),"")</f>
        <v>X</v>
      </c>
      <c r="Q165" s="84"/>
      <c r="R165" s="31" t="str">
        <f>IF(ISERROR(VLOOKUP(C165,INCRIÇÕES!A:A,1,0)),"NÃO TEM INSCRIÇÃO","OK")</f>
        <v>OK</v>
      </c>
      <c r="S165" s="37">
        <f t="shared" si="95"/>
        <v>130</v>
      </c>
      <c r="T165" s="96" t="str">
        <f t="shared" si="93"/>
        <v>OK</v>
      </c>
      <c r="U165" s="31" t="str">
        <f t="shared" si="96"/>
        <v>33130</v>
      </c>
    </row>
    <row r="166" spans="1:32" ht="17.399999999999999">
      <c r="A166" s="44">
        <f t="shared" si="94"/>
        <v>131</v>
      </c>
      <c r="C166" s="161" t="s">
        <v>566</v>
      </c>
      <c r="D166" s="162" t="str">
        <f t="shared" ref="D166:E166" si="116">D165</f>
        <v>33</v>
      </c>
      <c r="E166" s="162" t="str">
        <f t="shared" si="116"/>
        <v>02</v>
      </c>
      <c r="F166" s="162" t="str">
        <f t="shared" si="115"/>
        <v>15</v>
      </c>
      <c r="G166" s="163" t="str">
        <f>IF(C166&gt;0,VLOOKUP(C166,'BASE FEDERAÇÃO'!$B:$M,2,FALSE),"")</f>
        <v>OSHIRO</v>
      </c>
      <c r="H166" s="163" t="str">
        <f>IF(C166&gt;0,VLOOKUP(C166,'BASE FEDERAÇÃO'!$B:$M,3,FALSE),"")</f>
        <v>TSUTOMU</v>
      </c>
      <c r="I166" s="164" t="str">
        <f>IF($C166&gt;0,VLOOKUP($C166,'BASE FEDERAÇÃO'!$B:$M,4,FALSE),"")</f>
        <v>M</v>
      </c>
      <c r="J166" s="164" t="str">
        <f>IF($C166&gt;0,VLOOKUP($C166,'BASE FEDERAÇÃO'!$B:$M,5,FALSE),"")</f>
        <v>11. NCC</v>
      </c>
      <c r="K166" s="164" t="str">
        <f>IFERROR(VLOOKUP(J166,Base!$G:$H,2,0),"")</f>
        <v>NIPPON COUNTRY</v>
      </c>
      <c r="L166" s="165">
        <f>IF($C166&gt;0,VLOOKUP($C166,'BASE FEDERAÇÃO'!$B:$M,6,FALSE),"")</f>
        <v>20900</v>
      </c>
      <c r="M166" s="164">
        <f>IF($C166&gt;0,VLOOKUP($C166,'BASE FEDERAÇÃO'!$B:$M,7,FALSE),"")</f>
        <v>6</v>
      </c>
      <c r="N166" s="164" t="str">
        <f>IF($C166&gt;0,VLOOKUP($C166,'BASE FEDERAÇÃO'!$B:$M,8,FALSE),"")</f>
        <v>A</v>
      </c>
      <c r="O166" s="166" t="str">
        <f>IF($C166="","",VLOOKUP($C166,'BASE FEDERAÇÃO'!$B:$M,9,0))</f>
        <v>NSR</v>
      </c>
      <c r="P166" s="46" t="str">
        <f>IF($C166&gt;0,VLOOKUP($C166,INCRIÇÕES!$A:$K,11,0),"")</f>
        <v/>
      </c>
      <c r="Q166" s="84"/>
      <c r="R166" s="31" t="str">
        <f>IF(ISERROR(VLOOKUP(C166,INCRIÇÕES!A:A,1,0)),"NÃO TEM INSCRIÇÃO","OK")</f>
        <v>OK</v>
      </c>
      <c r="S166" s="37">
        <f t="shared" si="95"/>
        <v>131</v>
      </c>
      <c r="T166" s="96" t="str">
        <f t="shared" si="93"/>
        <v>OK</v>
      </c>
      <c r="U166" s="31" t="str">
        <f t="shared" si="96"/>
        <v>33131</v>
      </c>
    </row>
    <row r="167" spans="1:32" ht="17.399999999999999">
      <c r="A167" s="44">
        <f t="shared" si="94"/>
        <v>132</v>
      </c>
      <c r="C167" s="268"/>
      <c r="D167" s="269" t="str">
        <f t="shared" ref="D167:E167" si="117">D166</f>
        <v>33</v>
      </c>
      <c r="E167" s="269" t="str">
        <f t="shared" si="117"/>
        <v>02</v>
      </c>
      <c r="F167" s="269" t="str">
        <f t="shared" si="115"/>
        <v>15</v>
      </c>
      <c r="G167" s="270" t="str">
        <f>IF(C167&gt;0,VLOOKUP(C167,'BASE FEDERAÇÃO'!$B:$M,2,FALSE),"")</f>
        <v/>
      </c>
      <c r="H167" s="270" t="str">
        <f>IF(C167&gt;0,VLOOKUP(C167,'BASE FEDERAÇÃO'!$B:$M,3,FALSE),"")</f>
        <v/>
      </c>
      <c r="I167" s="271" t="str">
        <f>IF($C167&gt;0,VLOOKUP($C167,'BASE FEDERAÇÃO'!$B:$M,4,FALSE),"")</f>
        <v/>
      </c>
      <c r="J167" s="271" t="str">
        <f>IF($C167&gt;0,VLOOKUP($C167,'BASE FEDERAÇÃO'!$B:$M,5,FALSE),"")</f>
        <v/>
      </c>
      <c r="K167" s="271" t="str">
        <f>IFERROR(VLOOKUP(J167,Base!$G:$H,2,0),"")</f>
        <v/>
      </c>
      <c r="L167" s="272" t="str">
        <f>IF($C167&gt;0,VLOOKUP($C167,'BASE FEDERAÇÃO'!$B:$M,6,FALSE),"")</f>
        <v/>
      </c>
      <c r="M167" s="271" t="str">
        <f>IF($C167&gt;0,VLOOKUP($C167,'BASE FEDERAÇÃO'!$B:$M,7,FALSE),"")</f>
        <v/>
      </c>
      <c r="N167" s="271" t="str">
        <f>IF($C167&gt;0,VLOOKUP($C167,'BASE FEDERAÇÃO'!$B:$M,8,FALSE),"")</f>
        <v/>
      </c>
      <c r="O167" s="273" t="str">
        <f>IF($C167="","",VLOOKUP($C167,'BASE FEDERAÇÃO'!$B:$M,9,0))</f>
        <v/>
      </c>
      <c r="P167" s="46" t="str">
        <f>IF($C167&gt;0,VLOOKUP($C167,INCRIÇÕES!$A:$K,11,0),"")</f>
        <v/>
      </c>
      <c r="Q167" s="84"/>
      <c r="R167" s="31" t="str">
        <f>IF(ISERROR(VLOOKUP(C167,INCRIÇÕES!A:A,1,0)),"NÃO TEM INSCRIÇÃO","OK")</f>
        <v>NÃO TEM INSCRIÇÃO</v>
      </c>
      <c r="S167" s="37">
        <f t="shared" si="95"/>
        <v>132</v>
      </c>
      <c r="T167" s="96" t="str">
        <f t="shared" si="93"/>
        <v>OK</v>
      </c>
      <c r="U167" s="31" t="str">
        <f t="shared" si="96"/>
        <v>33132</v>
      </c>
      <c r="AF167" s="145"/>
    </row>
    <row r="168" spans="1:32" s="145" customFormat="1" ht="8.1" customHeight="1">
      <c r="A168" s="144" t="str">
        <f t="shared" si="94"/>
        <v/>
      </c>
      <c r="C168" s="152"/>
      <c r="D168" s="152"/>
      <c r="E168" s="152"/>
      <c r="F168" s="152"/>
      <c r="G168" s="153" t="str">
        <f>IF(C168&gt;0,VLOOKUP(C168,'BASE FEDERAÇÃO'!$B:$M,2,FALSE),"")</f>
        <v/>
      </c>
      <c r="H168" s="153" t="str">
        <f>IF(C168&gt;0,VLOOKUP(C168,'BASE FEDERAÇÃO'!$B:$M,3,FALSE),"")</f>
        <v/>
      </c>
      <c r="I168" s="150" t="str">
        <f>IF($C168&gt;0,VLOOKUP($C168,'BASE FEDERAÇÃO'!$B:$M,4,FALSE),"")</f>
        <v/>
      </c>
      <c r="J168" s="150" t="str">
        <f>IF($C168&gt;0,VLOOKUP($C168,'BASE FEDERAÇÃO'!$B:$M,5,FALSE),"")</f>
        <v/>
      </c>
      <c r="K168" s="150" t="str">
        <f>IFERROR(VLOOKUP(J168,Base!$G:$H,2,0),"")</f>
        <v/>
      </c>
      <c r="L168" s="154" t="str">
        <f>IF($C168&gt;0,VLOOKUP($C168,'BASE FEDERAÇÃO'!$B:$M,6,FALSE),"")</f>
        <v/>
      </c>
      <c r="M168" s="150" t="str">
        <f>IF($C168&gt;0,VLOOKUP($C168,'BASE FEDERAÇÃO'!$B:$M,7,FALSE),"")</f>
        <v/>
      </c>
      <c r="N168" s="150" t="str">
        <f>IF($C168&gt;0,VLOOKUP($C168,'BASE FEDERAÇÃO'!$B:$M,8,FALSE),"")</f>
        <v/>
      </c>
      <c r="O168" s="150" t="str">
        <f>IF($C168="","",VLOOKUP($C168,'BASE FEDERAÇÃO'!$B:$M,9,0))</f>
        <v/>
      </c>
      <c r="P168" s="48" t="str">
        <f>IF($C168&gt;0,VLOOKUP($C168,INCRIÇÕES!$A:$K,11,0),"")</f>
        <v/>
      </c>
      <c r="Q168" s="150"/>
      <c r="R168" s="31" t="str">
        <f>IF(ISERROR(VLOOKUP(C168,INCRIÇÕES!A:A,1,0)),"NÃO TEM INSCRIÇÃO","OK")</f>
        <v>NÃO TEM INSCRIÇÃO</v>
      </c>
      <c r="S168" s="37" t="str">
        <f t="shared" si="95"/>
        <v/>
      </c>
      <c r="T168" s="96" t="str">
        <f t="shared" si="93"/>
        <v>OK</v>
      </c>
      <c r="U168" s="31" t="str">
        <f t="shared" si="96"/>
        <v/>
      </c>
      <c r="AC168" s="31"/>
      <c r="AD168" s="31"/>
      <c r="AE168" s="31"/>
      <c r="AF168" s="31"/>
    </row>
    <row r="169" spans="1:32" ht="17.399999999999999">
      <c r="A169" s="44">
        <f t="shared" si="94"/>
        <v>133</v>
      </c>
      <c r="C169" s="155" t="s">
        <v>253</v>
      </c>
      <c r="D169" s="156" t="s">
        <v>799</v>
      </c>
      <c r="E169" s="156" t="s">
        <v>488</v>
      </c>
      <c r="F169" s="156" t="s">
        <v>411</v>
      </c>
      <c r="G169" s="157" t="str">
        <f>IF(C169&gt;0,VLOOKUP(C169,'BASE FEDERAÇÃO'!$B:$M,2,FALSE),"")</f>
        <v>WATANABE</v>
      </c>
      <c r="H169" s="157" t="str">
        <f>IF(C169&gt;0,VLOOKUP(C169,'BASE FEDERAÇÃO'!$B:$M,3,FALSE),"")</f>
        <v>HIROMI</v>
      </c>
      <c r="I169" s="158" t="str">
        <f>IF($C169&gt;0,VLOOKUP($C169,'BASE FEDERAÇÃO'!$B:$M,4,FALSE),"")</f>
        <v>M</v>
      </c>
      <c r="J169" s="158" t="str">
        <f>IF($C169&gt;0,VLOOKUP($C169,'BASE FEDERAÇÃO'!$B:$M,5,FALSE),"")</f>
        <v>08. SMA</v>
      </c>
      <c r="K169" s="158" t="str">
        <f>IFERROR(VLOOKUP(J169,Base!$G:$H,2,0),"")</f>
        <v>SÃO M. ARCANJO</v>
      </c>
      <c r="L169" s="159">
        <f>IF($C169&gt;0,VLOOKUP($C169,'BASE FEDERAÇÃO'!$B:$M,6,FALSE),"")</f>
        <v>18070</v>
      </c>
      <c r="M169" s="158">
        <f>IF($C169&gt;0,VLOOKUP($C169,'BASE FEDERAÇÃO'!$B:$M,7,FALSE),"")</f>
        <v>0</v>
      </c>
      <c r="N169" s="158" t="str">
        <f>IF($C169&gt;0,VLOOKUP($C169,'BASE FEDERAÇÃO'!$B:$M,8,FALSE),"")</f>
        <v>EX</v>
      </c>
      <c r="O169" s="160" t="str">
        <f>IF($C169="","",VLOOKUP($C169,'BASE FEDERAÇÃO'!$B:$M,9,0))</f>
        <v>SR</v>
      </c>
      <c r="P169" s="45" t="str">
        <f>IF($C169&gt;0,VLOOKUP($C169,INCRIÇÕES!$A:$K,11,0),"")</f>
        <v/>
      </c>
      <c r="Q169" s="84"/>
      <c r="R169" s="31" t="str">
        <f>IF(ISERROR(VLOOKUP(C169,INCRIÇÕES!A:A,1,0)),"NÃO TEM INSCRIÇÃO","OK")</f>
        <v>OK</v>
      </c>
      <c r="S169" s="37">
        <f t="shared" si="95"/>
        <v>133</v>
      </c>
      <c r="T169" s="96" t="str">
        <f t="shared" si="93"/>
        <v>OK</v>
      </c>
      <c r="U169" s="31" t="str">
        <f t="shared" si="96"/>
        <v>34133</v>
      </c>
    </row>
    <row r="170" spans="1:32" ht="17.399999999999999">
      <c r="A170" s="44">
        <f t="shared" si="94"/>
        <v>134</v>
      </c>
      <c r="C170" s="161" t="s">
        <v>284</v>
      </c>
      <c r="D170" s="162" t="str">
        <f t="shared" ref="D170:F172" si="118">D169</f>
        <v>34</v>
      </c>
      <c r="E170" s="162" t="str">
        <f t="shared" si="118"/>
        <v>02</v>
      </c>
      <c r="F170" s="162" t="str">
        <f t="shared" si="118"/>
        <v>16</v>
      </c>
      <c r="G170" s="163" t="str">
        <f>IF(C170&gt;0,VLOOKUP(C170,'BASE FEDERAÇÃO'!$B:$M,2,FALSE),"")</f>
        <v>YAMAKAWA</v>
      </c>
      <c r="H170" s="163" t="str">
        <f>IF(C170&gt;0,VLOOKUP(C170,'BASE FEDERAÇÃO'!$B:$M,3,FALSE),"")</f>
        <v>YOCHINOBU</v>
      </c>
      <c r="I170" s="164" t="str">
        <f>IF($C170&gt;0,VLOOKUP($C170,'BASE FEDERAÇÃO'!$B:$M,4,FALSE),"")</f>
        <v>M</v>
      </c>
      <c r="J170" s="164" t="str">
        <f>IF($C170&gt;0,VLOOKUP($C170,'BASE FEDERAÇÃO'!$B:$M,5,FALSE),"")</f>
        <v>11. NCC</v>
      </c>
      <c r="K170" s="164" t="str">
        <f>IFERROR(VLOOKUP(J170,Base!$G:$H,2,0),"")</f>
        <v>NIPPON COUNTRY</v>
      </c>
      <c r="L170" s="165">
        <f>IF($C170&gt;0,VLOOKUP($C170,'BASE FEDERAÇÃO'!$B:$M,6,FALSE),"")</f>
        <v>17962</v>
      </c>
      <c r="M170" s="164">
        <f>IF($C170&gt;0,VLOOKUP($C170,'BASE FEDERAÇÃO'!$B:$M,7,FALSE),"")</f>
        <v>2</v>
      </c>
      <c r="N170" s="164" t="str">
        <f>IF($C170&gt;0,VLOOKUP($C170,'BASE FEDERAÇÃO'!$B:$M,8,FALSE),"")</f>
        <v>EX</v>
      </c>
      <c r="O170" s="166" t="str">
        <f>IF($C170="","",VLOOKUP($C170,'BASE FEDERAÇÃO'!$B:$M,9,0))</f>
        <v>SR</v>
      </c>
      <c r="P170" s="46" t="str">
        <f>IF($C170&gt;0,VLOOKUP($C170,INCRIÇÕES!$A:$K,11,0),"")</f>
        <v/>
      </c>
      <c r="Q170" s="84"/>
      <c r="R170" s="31" t="str">
        <f>IF(ISERROR(VLOOKUP(C170,INCRIÇÕES!A:A,1,0)),"NÃO TEM INSCRIÇÃO","OK")</f>
        <v>OK</v>
      </c>
      <c r="S170" s="37">
        <f t="shared" si="95"/>
        <v>134</v>
      </c>
      <c r="T170" s="96" t="str">
        <f t="shared" si="93"/>
        <v>OK</v>
      </c>
      <c r="U170" s="31" t="str">
        <f t="shared" si="96"/>
        <v>34134</v>
      </c>
    </row>
    <row r="171" spans="1:32" ht="17.399999999999999">
      <c r="A171" s="44">
        <f t="shared" si="94"/>
        <v>135</v>
      </c>
      <c r="C171" s="161" t="s">
        <v>371</v>
      </c>
      <c r="D171" s="162" t="str">
        <f t="shared" ref="D171:E171" si="119">D170</f>
        <v>34</v>
      </c>
      <c r="E171" s="162" t="str">
        <f t="shared" si="119"/>
        <v>02</v>
      </c>
      <c r="F171" s="162" t="str">
        <f t="shared" si="118"/>
        <v>16</v>
      </c>
      <c r="G171" s="163" t="str">
        <f>IF(C171&gt;0,VLOOKUP(C171,'BASE FEDERAÇÃO'!$B:$M,2,FALSE),"")</f>
        <v>ASHITANI</v>
      </c>
      <c r="H171" s="163" t="str">
        <f>IF(C171&gt;0,VLOOKUP(C171,'BASE FEDERAÇÃO'!$B:$M,3,FALSE),"")</f>
        <v>TADATAKA</v>
      </c>
      <c r="I171" s="164" t="str">
        <f>IF($C171&gt;0,VLOOKUP($C171,'BASE FEDERAÇÃO'!$B:$M,4,FALSE),"")</f>
        <v>M</v>
      </c>
      <c r="J171" s="164" t="str">
        <f>IF($C171&gt;0,VLOOKUP($C171,'BASE FEDERAÇÃO'!$B:$M,5,FALSE),"")</f>
        <v>12. COO</v>
      </c>
      <c r="K171" s="164" t="str">
        <f>IFERROR(VLOOKUP(J171,Base!$G:$H,2,0),"")</f>
        <v>COOPER COTIA</v>
      </c>
      <c r="L171" s="165">
        <f>IF($C171&gt;0,VLOOKUP($C171,'BASE FEDERAÇÃO'!$B:$M,6,FALSE),"")</f>
        <v>15313</v>
      </c>
      <c r="M171" s="164">
        <f>IF($C171&gt;0,VLOOKUP($C171,'BASE FEDERAÇÃO'!$B:$M,7,FALSE),"")</f>
        <v>6</v>
      </c>
      <c r="N171" s="164" t="str">
        <f>IF($C171&gt;0,VLOOKUP($C171,'BASE FEDERAÇÃO'!$B:$M,8,FALSE),"")</f>
        <v>A</v>
      </c>
      <c r="O171" s="166" t="str">
        <f>IF($C171="","",VLOOKUP($C171,'BASE FEDERAÇÃO'!$B:$M,9,0))</f>
        <v>MR</v>
      </c>
      <c r="P171" s="46" t="str">
        <f>IF($C171&gt;0,VLOOKUP($C171,INCRIÇÕES!$A:$K,11,0),"")</f>
        <v>X</v>
      </c>
      <c r="Q171" s="84"/>
      <c r="R171" s="31" t="str">
        <f>IF(ISERROR(VLOOKUP(C171,INCRIÇÕES!A:A,1,0)),"NÃO TEM INSCRIÇÃO","OK")</f>
        <v>OK</v>
      </c>
      <c r="S171" s="37">
        <f t="shared" si="95"/>
        <v>135</v>
      </c>
      <c r="T171" s="96" t="str">
        <f t="shared" si="93"/>
        <v>OK</v>
      </c>
      <c r="U171" s="31" t="str">
        <f t="shared" si="96"/>
        <v>34135</v>
      </c>
    </row>
    <row r="172" spans="1:32" ht="17.399999999999999">
      <c r="A172" s="44">
        <f t="shared" si="94"/>
        <v>136</v>
      </c>
      <c r="C172" s="268"/>
      <c r="D172" s="269" t="str">
        <f t="shared" ref="D172:E172" si="120">D171</f>
        <v>34</v>
      </c>
      <c r="E172" s="269" t="str">
        <f t="shared" si="120"/>
        <v>02</v>
      </c>
      <c r="F172" s="269" t="str">
        <f t="shared" si="118"/>
        <v>16</v>
      </c>
      <c r="G172" s="270" t="str">
        <f>IF(C172&gt;0,VLOOKUP(C172,'BASE FEDERAÇÃO'!$B:$M,2,FALSE),"")</f>
        <v/>
      </c>
      <c r="H172" s="270" t="str">
        <f>IF(C172&gt;0,VLOOKUP(C172,'BASE FEDERAÇÃO'!$B:$M,3,FALSE),"")</f>
        <v/>
      </c>
      <c r="I172" s="271" t="str">
        <f>IF($C172&gt;0,VLOOKUP($C172,'BASE FEDERAÇÃO'!$B:$M,4,FALSE),"")</f>
        <v/>
      </c>
      <c r="J172" s="271" t="str">
        <f>IF($C172&gt;0,VLOOKUP($C172,'BASE FEDERAÇÃO'!$B:$M,5,FALSE),"")</f>
        <v/>
      </c>
      <c r="K172" s="271" t="str">
        <f>IFERROR(VLOOKUP(J172,Base!$G:$H,2,0),"")</f>
        <v/>
      </c>
      <c r="L172" s="272" t="str">
        <f>IF($C172&gt;0,VLOOKUP($C172,'BASE FEDERAÇÃO'!$B:$M,6,FALSE),"")</f>
        <v/>
      </c>
      <c r="M172" s="271" t="str">
        <f>IF($C172&gt;0,VLOOKUP($C172,'BASE FEDERAÇÃO'!$B:$M,7,FALSE),"")</f>
        <v/>
      </c>
      <c r="N172" s="271" t="str">
        <f>IF($C172&gt;0,VLOOKUP($C172,'BASE FEDERAÇÃO'!$B:$M,8,FALSE),"")</f>
        <v/>
      </c>
      <c r="O172" s="273" t="str">
        <f>IF($C172="","",VLOOKUP($C172,'BASE FEDERAÇÃO'!$B:$M,9,0))</f>
        <v/>
      </c>
      <c r="P172" s="46" t="str">
        <f>IF($C172&gt;0,VLOOKUP($C172,INCRIÇÕES!$A:$K,11,0),"")</f>
        <v/>
      </c>
      <c r="Q172" s="84"/>
      <c r="R172" s="31" t="str">
        <f>IF(ISERROR(VLOOKUP(C172,INCRIÇÕES!A:A,1,0)),"NÃO TEM INSCRIÇÃO","OK")</f>
        <v>NÃO TEM INSCRIÇÃO</v>
      </c>
      <c r="S172" s="37">
        <f t="shared" si="95"/>
        <v>136</v>
      </c>
      <c r="T172" s="96" t="str">
        <f t="shared" si="93"/>
        <v>OK</v>
      </c>
      <c r="U172" s="31" t="str">
        <f t="shared" si="96"/>
        <v>34136</v>
      </c>
      <c r="AF172" s="145"/>
    </row>
    <row r="173" spans="1:32" s="145" customFormat="1" ht="8.1" customHeight="1">
      <c r="A173" s="144" t="str">
        <f t="shared" si="94"/>
        <v/>
      </c>
      <c r="C173" s="146"/>
      <c r="D173" s="146"/>
      <c r="E173" s="146"/>
      <c r="F173" s="146"/>
      <c r="G173" s="147" t="str">
        <f>IF(C173&gt;0,VLOOKUP(C173,'BASE FEDERAÇÃO'!$B:$M,2,FALSE),"")</f>
        <v/>
      </c>
      <c r="H173" s="147" t="str">
        <f>IF(C173&gt;0,VLOOKUP(C173,'BASE FEDERAÇÃO'!$B:$M,3,FALSE),"")</f>
        <v/>
      </c>
      <c r="I173" s="148" t="str">
        <f>IF($C173&gt;0,VLOOKUP($C173,'BASE FEDERAÇÃO'!$B:$M,4,FALSE),"")</f>
        <v/>
      </c>
      <c r="J173" s="148" t="str">
        <f>IF($C173&gt;0,VLOOKUP($C173,'BASE FEDERAÇÃO'!$B:$M,5,FALSE),"")</f>
        <v/>
      </c>
      <c r="K173" s="148" t="str">
        <f>IFERROR(VLOOKUP(J173,Base!$G:$H,2,0),"")</f>
        <v/>
      </c>
      <c r="L173" s="149" t="str">
        <f>IF($C173&gt;0,VLOOKUP($C173,'BASE FEDERAÇÃO'!$B:$M,6,FALSE),"")</f>
        <v/>
      </c>
      <c r="M173" s="148" t="str">
        <f>IF($C173&gt;0,VLOOKUP($C173,'BASE FEDERAÇÃO'!$B:$M,7,FALSE),"")</f>
        <v/>
      </c>
      <c r="N173" s="148" t="str">
        <f>IF($C173&gt;0,VLOOKUP($C173,'BASE FEDERAÇÃO'!$B:$M,8,FALSE),"")</f>
        <v/>
      </c>
      <c r="O173" s="148" t="str">
        <f>IF($C173="","",VLOOKUP($C173,'BASE FEDERAÇÃO'!$B:$M,9,0))</f>
        <v/>
      </c>
      <c r="P173" s="48" t="str">
        <f>IF($C173&gt;0,VLOOKUP($C173,INCRIÇÕES!$A:$K,11,0),"")</f>
        <v/>
      </c>
      <c r="Q173" s="150"/>
      <c r="R173" s="31" t="str">
        <f>IF(ISERROR(VLOOKUP(C173,INCRIÇÕES!A:A,1,0)),"NÃO TEM INSCRIÇÃO","OK")</f>
        <v>NÃO TEM INSCRIÇÃO</v>
      </c>
      <c r="S173" s="37" t="str">
        <f t="shared" si="95"/>
        <v/>
      </c>
      <c r="T173" s="96" t="str">
        <f t="shared" si="93"/>
        <v>OK</v>
      </c>
      <c r="U173" s="31" t="str">
        <f t="shared" si="96"/>
        <v/>
      </c>
      <c r="AC173" s="31"/>
      <c r="AD173" s="31"/>
      <c r="AE173" s="31"/>
      <c r="AF173" s="31"/>
    </row>
    <row r="174" spans="1:32" ht="17.399999999999999">
      <c r="A174" s="44">
        <f t="shared" si="94"/>
        <v>137</v>
      </c>
      <c r="C174" s="161" t="s">
        <v>827</v>
      </c>
      <c r="D174" s="173" t="s">
        <v>800</v>
      </c>
      <c r="E174" s="173" t="s">
        <v>488</v>
      </c>
      <c r="F174" s="173" t="s">
        <v>417</v>
      </c>
      <c r="G174" s="163" t="str">
        <f>IF(C174&gt;0,VLOOKUP(C174,'BASE FEDERAÇÃO'!$B:$M,2,FALSE),"")</f>
        <v>SATAKE</v>
      </c>
      <c r="H174" s="163" t="str">
        <f>IF(C174&gt;0,VLOOKUP(C174,'BASE FEDERAÇÃO'!$B:$M,3,FALSE),"")</f>
        <v>MARIO KANEYUKI</v>
      </c>
      <c r="I174" s="164" t="str">
        <f>IF($C174&gt;0,VLOOKUP($C174,'BASE FEDERAÇÃO'!$B:$M,4,FALSE),"")</f>
        <v>M</v>
      </c>
      <c r="J174" s="164" t="str">
        <f>IF($C174&gt;0,VLOOKUP($C174,'BASE FEDERAÇÃO'!$B:$M,5,FALSE),"")</f>
        <v>15. BIR</v>
      </c>
      <c r="K174" s="164" t="str">
        <f>IFERROR(VLOOKUP(J174,Base!$G:$H,2,0),"")</f>
        <v>BIRITIBA MIRIM</v>
      </c>
      <c r="L174" s="165">
        <f>IF($C174&gt;0,VLOOKUP($C174,'BASE FEDERAÇÃO'!$B:$M,6,FALSE),"")</f>
        <v>21302</v>
      </c>
      <c r="M174" s="164">
        <f>IF($C174&gt;0,VLOOKUP($C174,'BASE FEDERAÇÃO'!$B:$M,7,FALSE),"")</f>
        <v>7</v>
      </c>
      <c r="N174" s="164" t="str">
        <f>IF($C174&gt;0,VLOOKUP($C174,'BASE FEDERAÇÃO'!$B:$M,8,FALSE),"")</f>
        <v>B</v>
      </c>
      <c r="O174" s="166" t="str">
        <f>IF($C174="","",VLOOKUP($C174,'BASE FEDERAÇÃO'!$B:$M,9,0))</f>
        <v>NSR</v>
      </c>
      <c r="P174" s="45" t="str">
        <f>IF($C174&gt;0,VLOOKUP($C174,INCRIÇÕES!$A:$K,11,0),"")</f>
        <v>X</v>
      </c>
      <c r="Q174" s="84"/>
      <c r="R174" s="31" t="str">
        <f>IF(ISERROR(VLOOKUP(C174,INCRIÇÕES!A:A,1,0)),"NÃO TEM INSCRIÇÃO","OK")</f>
        <v>OK</v>
      </c>
      <c r="S174" s="37">
        <f t="shared" si="95"/>
        <v>137</v>
      </c>
      <c r="T174" s="96" t="str">
        <f t="shared" si="93"/>
        <v>OK</v>
      </c>
      <c r="U174" s="31" t="str">
        <f t="shared" si="96"/>
        <v>35137</v>
      </c>
    </row>
    <row r="175" spans="1:32" ht="17.399999999999999">
      <c r="A175" s="44">
        <f t="shared" si="94"/>
        <v>138</v>
      </c>
      <c r="C175" s="161" t="s">
        <v>235</v>
      </c>
      <c r="D175" s="162" t="str">
        <f t="shared" ref="D175:F177" si="121">D174</f>
        <v>35</v>
      </c>
      <c r="E175" s="162" t="str">
        <f t="shared" si="121"/>
        <v>02</v>
      </c>
      <c r="F175" s="162" t="str">
        <f t="shared" si="121"/>
        <v>17</v>
      </c>
      <c r="G175" s="163" t="str">
        <f>IF(C175&gt;0,VLOOKUP(C175,'BASE FEDERAÇÃO'!$B:$M,2,FALSE),"")</f>
        <v>OSAKO</v>
      </c>
      <c r="H175" s="163" t="str">
        <f>IF(C175&gt;0,VLOOKUP(C175,'BASE FEDERAÇÃO'!$B:$M,3,FALSE),"")</f>
        <v>EURICO MINORU</v>
      </c>
      <c r="I175" s="164" t="str">
        <f>IF($C175&gt;0,VLOOKUP($C175,'BASE FEDERAÇÃO'!$B:$M,4,FALSE),"")</f>
        <v>M</v>
      </c>
      <c r="J175" s="164" t="str">
        <f>IF($C175&gt;0,VLOOKUP($C175,'BASE FEDERAÇÃO'!$B:$M,5,FALSE),"")</f>
        <v>07. GSP</v>
      </c>
      <c r="K175" s="164" t="str">
        <f>IFERROR(VLOOKUP(J175,Base!$G:$H,2,0),"")</f>
        <v>GRANDE SÃO PAULO</v>
      </c>
      <c r="L175" s="165">
        <f>IF($C175&gt;0,VLOOKUP($C175,'BASE FEDERAÇÃO'!$B:$M,6,FALSE),"")</f>
        <v>17453</v>
      </c>
      <c r="M175" s="164">
        <f>IF($C175&gt;0,VLOOKUP($C175,'BASE FEDERAÇÃO'!$B:$M,7,FALSE),"")</f>
        <v>7</v>
      </c>
      <c r="N175" s="164" t="str">
        <f>IF($C175&gt;0,VLOOKUP($C175,'BASE FEDERAÇÃO'!$B:$M,8,FALSE),"")</f>
        <v>B</v>
      </c>
      <c r="O175" s="166" t="str">
        <f>IF($C175="","",VLOOKUP($C175,'BASE FEDERAÇÃO'!$B:$M,9,0))</f>
        <v>SR</v>
      </c>
      <c r="P175" s="46" t="str">
        <f>IF($C175&gt;0,VLOOKUP($C175,INCRIÇÕES!$A:$K,11,0),"")</f>
        <v/>
      </c>
      <c r="Q175" s="84"/>
      <c r="R175" s="31" t="str">
        <f>IF(ISERROR(VLOOKUP(C175,INCRIÇÕES!A:A,1,0)),"NÃO TEM INSCRIÇÃO","OK")</f>
        <v>OK</v>
      </c>
      <c r="S175" s="37">
        <f t="shared" si="95"/>
        <v>138</v>
      </c>
      <c r="T175" s="96" t="str">
        <f t="shared" si="93"/>
        <v>OK</v>
      </c>
      <c r="U175" s="31" t="str">
        <f t="shared" si="96"/>
        <v>35138</v>
      </c>
    </row>
    <row r="176" spans="1:32" ht="17.399999999999999">
      <c r="A176" s="44">
        <f t="shared" si="94"/>
        <v>139</v>
      </c>
      <c r="C176" s="161" t="s">
        <v>190</v>
      </c>
      <c r="D176" s="162" t="str">
        <f t="shared" ref="D176:E176" si="122">D175</f>
        <v>35</v>
      </c>
      <c r="E176" s="162" t="str">
        <f t="shared" si="122"/>
        <v>02</v>
      </c>
      <c r="F176" s="162" t="str">
        <f t="shared" si="121"/>
        <v>17</v>
      </c>
      <c r="G176" s="163" t="str">
        <f>IF(C176&gt;0,VLOOKUP(C176,'BASE FEDERAÇÃO'!$B:$M,2,FALSE),"")</f>
        <v>KADOWAKI</v>
      </c>
      <c r="H176" s="163" t="str">
        <f>IF(C176&gt;0,VLOOKUP(C176,'BASE FEDERAÇÃO'!$B:$M,3,FALSE),"")</f>
        <v>SUELY</v>
      </c>
      <c r="I176" s="164" t="str">
        <f>IF($C176&gt;0,VLOOKUP($C176,'BASE FEDERAÇÃO'!$B:$M,4,FALSE),"")</f>
        <v>F</v>
      </c>
      <c r="J176" s="164" t="str">
        <f>IF($C176&gt;0,VLOOKUP($C176,'BASE FEDERAÇÃO'!$B:$M,5,FALSE),"")</f>
        <v>06. KOK</v>
      </c>
      <c r="K176" s="164" t="str">
        <f>IFERROR(VLOOKUP(J176,Base!$G:$H,2,0),"")</f>
        <v>KOKUSHIKAN</v>
      </c>
      <c r="L176" s="165">
        <f>IF($C176&gt;0,VLOOKUP($C176,'BASE FEDERAÇÃO'!$B:$M,6,FALSE),"")</f>
        <v>20147</v>
      </c>
      <c r="M176" s="164">
        <f>IF($C176&gt;0,VLOOKUP($C176,'BASE FEDERAÇÃO'!$B:$M,7,FALSE),"")</f>
        <v>12</v>
      </c>
      <c r="N176" s="164" t="str">
        <f>IF($C176&gt;0,VLOOKUP($C176,'BASE FEDERAÇÃO'!$B:$M,8,FALSE),"")</f>
        <v>C</v>
      </c>
      <c r="O176" s="166" t="str">
        <f>IF($C176="","",VLOOKUP($C176,'BASE FEDERAÇÃO'!$B:$M,9,0))</f>
        <v>NSR</v>
      </c>
      <c r="P176" s="46" t="str">
        <f>IF($C176&gt;0,VLOOKUP($C176,INCRIÇÕES!$A:$K,11,0),"")</f>
        <v/>
      </c>
      <c r="Q176" s="84"/>
      <c r="R176" s="31" t="str">
        <f>IF(ISERROR(VLOOKUP(C176,INCRIÇÕES!A:A,1,0)),"NÃO TEM INSCRIÇÃO","OK")</f>
        <v>OK</v>
      </c>
      <c r="S176" s="37">
        <f t="shared" si="95"/>
        <v>139</v>
      </c>
      <c r="T176" s="96" t="str">
        <f t="shared" si="93"/>
        <v>OK</v>
      </c>
      <c r="U176" s="31" t="str">
        <f t="shared" si="96"/>
        <v>35139</v>
      </c>
    </row>
    <row r="177" spans="1:32" ht="17.399999999999999">
      <c r="A177" s="44">
        <f t="shared" si="94"/>
        <v>140</v>
      </c>
      <c r="C177" s="167" t="s">
        <v>901</v>
      </c>
      <c r="D177" s="168" t="str">
        <f t="shared" ref="D177:E177" si="123">D176</f>
        <v>35</v>
      </c>
      <c r="E177" s="168" t="str">
        <f t="shared" si="123"/>
        <v>02</v>
      </c>
      <c r="F177" s="168" t="str">
        <f t="shared" si="121"/>
        <v>17</v>
      </c>
      <c r="G177" s="169" t="str">
        <f>IF(C177&gt;0,VLOOKUP(C177,'BASE FEDERAÇÃO'!$B:$M,2,FALSE),"")</f>
        <v>NAKAMURA</v>
      </c>
      <c r="H177" s="169" t="str">
        <f>IF(C177&gt;0,VLOOKUP(C177,'BASE FEDERAÇÃO'!$B:$M,3,FALSE),"")</f>
        <v>EMI KAWAKAMI</v>
      </c>
      <c r="I177" s="170" t="str">
        <f>IF($C177&gt;0,VLOOKUP($C177,'BASE FEDERAÇÃO'!$B:$M,4,FALSE),"")</f>
        <v>F</v>
      </c>
      <c r="J177" s="170" t="str">
        <f>IF($C177&gt;0,VLOOKUP($C177,'BASE FEDERAÇÃO'!$B:$M,5,FALSE),"")</f>
        <v>01. PIE</v>
      </c>
      <c r="K177" s="170" t="str">
        <f>IFERROR(VLOOKUP(J177,Base!$G:$H,2,0),"")</f>
        <v>PIEDADE</v>
      </c>
      <c r="L177" s="171">
        <f>IF($C177&gt;0,VLOOKUP($C177,'BASE FEDERAÇÃO'!$B:$M,6,FALSE),"")</f>
        <v>21828</v>
      </c>
      <c r="M177" s="170">
        <f>IF($C177&gt;0,VLOOKUP($C177,'BASE FEDERAÇÃO'!$B:$M,7,FALSE),"")</f>
        <v>12</v>
      </c>
      <c r="N177" s="170" t="str">
        <f>IF($C177&gt;0,VLOOKUP($C177,'BASE FEDERAÇÃO'!$B:$M,8,FALSE),"")</f>
        <v>C</v>
      </c>
      <c r="O177" s="172" t="str">
        <f>IF($C177="","",VLOOKUP($C177,'BASE FEDERAÇÃO'!$B:$M,9,0))</f>
        <v>NSR</v>
      </c>
      <c r="P177" s="46" t="str">
        <f>IF($C177&gt;0,VLOOKUP($C177,INCRIÇÕES!$A:$K,11,0),"")</f>
        <v/>
      </c>
      <c r="Q177" s="84"/>
      <c r="R177" s="31" t="str">
        <f>IF(ISERROR(VLOOKUP(C177,INCRIÇÕES!A:A,1,0)),"NÃO TEM INSCRIÇÃO","OK")</f>
        <v>OK</v>
      </c>
      <c r="S177" s="37">
        <f t="shared" si="95"/>
        <v>140</v>
      </c>
      <c r="T177" s="96" t="str">
        <f t="shared" si="93"/>
        <v>OK</v>
      </c>
      <c r="U177" s="31" t="str">
        <f t="shared" si="96"/>
        <v>35140</v>
      </c>
      <c r="AF177" s="145"/>
    </row>
    <row r="178" spans="1:32" s="145" customFormat="1" ht="8.1" customHeight="1">
      <c r="A178" s="144" t="str">
        <f t="shared" si="94"/>
        <v/>
      </c>
      <c r="C178" s="146"/>
      <c r="D178" s="146"/>
      <c r="E178" s="146"/>
      <c r="F178" s="146"/>
      <c r="G178" s="147" t="str">
        <f>IF(C178&gt;0,VLOOKUP(C178,'BASE FEDERAÇÃO'!$B:$M,2,FALSE),"")</f>
        <v/>
      </c>
      <c r="H178" s="147" t="str">
        <f>IF(C178&gt;0,VLOOKUP(C178,'BASE FEDERAÇÃO'!$B:$M,3,FALSE),"")</f>
        <v/>
      </c>
      <c r="I178" s="148" t="str">
        <f>IF($C178&gt;0,VLOOKUP($C178,'BASE FEDERAÇÃO'!$B:$M,4,FALSE),"")</f>
        <v/>
      </c>
      <c r="J178" s="148" t="str">
        <f>IF($C178&gt;0,VLOOKUP($C178,'BASE FEDERAÇÃO'!$B:$M,5,FALSE),"")</f>
        <v/>
      </c>
      <c r="K178" s="148" t="str">
        <f>IFERROR(VLOOKUP(J178,Base!$G:$H,2,0),"")</f>
        <v/>
      </c>
      <c r="L178" s="149" t="str">
        <f>IF($C178&gt;0,VLOOKUP($C178,'BASE FEDERAÇÃO'!$B:$M,6,FALSE),"")</f>
        <v/>
      </c>
      <c r="M178" s="148" t="str">
        <f>IF($C178&gt;0,VLOOKUP($C178,'BASE FEDERAÇÃO'!$B:$M,7,FALSE),"")</f>
        <v/>
      </c>
      <c r="N178" s="148" t="str">
        <f>IF($C178&gt;0,VLOOKUP($C178,'BASE FEDERAÇÃO'!$B:$M,8,FALSE),"")</f>
        <v/>
      </c>
      <c r="O178" s="148" t="str">
        <f>IF($C178="","",VLOOKUP($C178,'BASE FEDERAÇÃO'!$B:$M,9,0))</f>
        <v/>
      </c>
      <c r="P178" s="48" t="str">
        <f>IF($C178&gt;0,VLOOKUP($C178,INCRIÇÕES!$A:$K,11,0),"")</f>
        <v/>
      </c>
      <c r="Q178" s="150"/>
      <c r="R178" s="31" t="str">
        <f>IF(ISERROR(VLOOKUP(C178,INCRIÇÕES!A:A,1,0)),"NÃO TEM INSCRIÇÃO","OK")</f>
        <v>NÃO TEM INSCRIÇÃO</v>
      </c>
      <c r="S178" s="37" t="str">
        <f t="shared" si="95"/>
        <v/>
      </c>
      <c r="T178" s="96" t="str">
        <f t="shared" si="93"/>
        <v>OK</v>
      </c>
      <c r="U178" s="31" t="str">
        <f t="shared" si="96"/>
        <v/>
      </c>
      <c r="AC178" s="31"/>
      <c r="AD178" s="31"/>
      <c r="AE178" s="31"/>
      <c r="AF178" s="31"/>
    </row>
    <row r="179" spans="1:32" ht="17.399999999999999">
      <c r="A179" s="44">
        <f t="shared" si="94"/>
        <v>141</v>
      </c>
      <c r="C179" s="161" t="s">
        <v>368</v>
      </c>
      <c r="D179" s="173" t="s">
        <v>801</v>
      </c>
      <c r="E179" s="173" t="s">
        <v>488</v>
      </c>
      <c r="F179" s="173" t="s">
        <v>418</v>
      </c>
      <c r="G179" s="163" t="str">
        <f>IF(C179&gt;0,VLOOKUP(C179,'BASE FEDERAÇÃO'!$B:$M,2,FALSE),"")</f>
        <v>KIYOHARA</v>
      </c>
      <c r="H179" s="163" t="str">
        <f>IF(C179&gt;0,VLOOKUP(C179,'BASE FEDERAÇÃO'!$B:$M,3,FALSE),"")</f>
        <v>IKUO</v>
      </c>
      <c r="I179" s="164" t="str">
        <f>IF($C179&gt;0,VLOOKUP($C179,'BASE FEDERAÇÃO'!$B:$M,4,FALSE),"")</f>
        <v>M</v>
      </c>
      <c r="J179" s="164" t="str">
        <f>IF($C179&gt;0,VLOOKUP($C179,'BASE FEDERAÇÃO'!$B:$M,5,FALSE),"")</f>
        <v>11. NCC</v>
      </c>
      <c r="K179" s="164" t="str">
        <f>IFERROR(VLOOKUP(J179,Base!$G:$H,2,0),"")</f>
        <v>NIPPON COUNTRY</v>
      </c>
      <c r="L179" s="165">
        <f>IF($C179&gt;0,VLOOKUP($C179,'BASE FEDERAÇÃO'!$B:$M,6,FALSE),"")</f>
        <v>14496</v>
      </c>
      <c r="M179" s="164">
        <f>IF($C179&gt;0,VLOOKUP($C179,'BASE FEDERAÇÃO'!$B:$M,7,FALSE),"")</f>
        <v>9</v>
      </c>
      <c r="N179" s="164" t="str">
        <f>IF($C179&gt;0,VLOOKUP($C179,'BASE FEDERAÇÃO'!$B:$M,8,FALSE),"")</f>
        <v>B</v>
      </c>
      <c r="O179" s="166" t="str">
        <f>IF($C179="","",VLOOKUP($C179,'BASE FEDERAÇÃO'!$B:$M,9,0))</f>
        <v>MR</v>
      </c>
      <c r="P179" s="45" t="str">
        <f>IF($C179&gt;0,VLOOKUP($C179,INCRIÇÕES!$A:$K,11,0),"")</f>
        <v/>
      </c>
      <c r="Q179" s="84"/>
      <c r="R179" s="31" t="str">
        <f>IF(ISERROR(VLOOKUP(C179,INCRIÇÕES!A:A,1,0)),"NÃO TEM INSCRIÇÃO","OK")</f>
        <v>OK</v>
      </c>
      <c r="S179" s="37">
        <f t="shared" si="95"/>
        <v>141</v>
      </c>
      <c r="T179" s="96" t="str">
        <f t="shared" si="93"/>
        <v>OK</v>
      </c>
      <c r="U179" s="31" t="str">
        <f t="shared" si="96"/>
        <v>36141</v>
      </c>
    </row>
    <row r="180" spans="1:32" ht="17.399999999999999">
      <c r="A180" s="44">
        <f t="shared" si="94"/>
        <v>142</v>
      </c>
      <c r="C180" s="161" t="s">
        <v>269</v>
      </c>
      <c r="D180" s="162" t="str">
        <f t="shared" ref="D180:F182" si="124">D179</f>
        <v>36</v>
      </c>
      <c r="E180" s="162" t="str">
        <f t="shared" si="124"/>
        <v>02</v>
      </c>
      <c r="F180" s="162" t="str">
        <f t="shared" si="124"/>
        <v>18</v>
      </c>
      <c r="G180" s="163" t="str">
        <f>IF(C180&gt;0,VLOOKUP(C180,'BASE FEDERAÇÃO'!$B:$M,2,FALSE),"")</f>
        <v>ITO</v>
      </c>
      <c r="H180" s="163" t="str">
        <f>IF(C180&gt;0,VLOOKUP(C180,'BASE FEDERAÇÃO'!$B:$M,3,FALSE),"")</f>
        <v>MINORU</v>
      </c>
      <c r="I180" s="164" t="str">
        <f>IF($C180&gt;0,VLOOKUP($C180,'BASE FEDERAÇÃO'!$B:$M,4,FALSE),"")</f>
        <v>M</v>
      </c>
      <c r="J180" s="164" t="str">
        <f>IF($C180&gt;0,VLOOKUP($C180,'BASE FEDERAÇÃO'!$B:$M,5,FALSE),"")</f>
        <v>10. ITA</v>
      </c>
      <c r="K180" s="164" t="str">
        <f>IFERROR(VLOOKUP(J180,Base!$G:$H,2,0),"")</f>
        <v>ITAPETININGA</v>
      </c>
      <c r="L180" s="165">
        <f>IF($C180&gt;0,VLOOKUP($C180,'BASE FEDERAÇÃO'!$B:$M,6,FALSE),"")</f>
        <v>14704</v>
      </c>
      <c r="M180" s="164">
        <f>IF($C180&gt;0,VLOOKUP($C180,'BASE FEDERAÇÃO'!$B:$M,7,FALSE),"")</f>
        <v>9</v>
      </c>
      <c r="N180" s="164" t="str">
        <f>IF($C180&gt;0,VLOOKUP($C180,'BASE FEDERAÇÃO'!$B:$M,8,FALSE),"")</f>
        <v>B</v>
      </c>
      <c r="O180" s="166" t="str">
        <f>IF($C180="","",VLOOKUP($C180,'BASE FEDERAÇÃO'!$B:$M,9,0))</f>
        <v>MR</v>
      </c>
      <c r="P180" s="46" t="str">
        <f>IF($C180&gt;0,VLOOKUP($C180,INCRIÇÕES!$A:$K,11,0),"")</f>
        <v>X</v>
      </c>
      <c r="Q180" s="84"/>
      <c r="R180" s="31" t="str">
        <f>IF(ISERROR(VLOOKUP(C180,INCRIÇÕES!A:A,1,0)),"NÃO TEM INSCRIÇÃO","OK")</f>
        <v>OK</v>
      </c>
      <c r="S180" s="37">
        <f t="shared" si="95"/>
        <v>142</v>
      </c>
      <c r="T180" s="96" t="str">
        <f t="shared" si="93"/>
        <v>OK</v>
      </c>
      <c r="U180" s="31" t="str">
        <f t="shared" si="96"/>
        <v>36142</v>
      </c>
    </row>
    <row r="181" spans="1:32" ht="17.399999999999999">
      <c r="A181" s="44">
        <f t="shared" si="94"/>
        <v>143</v>
      </c>
      <c r="C181" s="161" t="s">
        <v>963</v>
      </c>
      <c r="D181" s="162" t="str">
        <f t="shared" ref="D181:E181" si="125">D180</f>
        <v>36</v>
      </c>
      <c r="E181" s="162" t="str">
        <f t="shared" si="125"/>
        <v>02</v>
      </c>
      <c r="F181" s="162" t="str">
        <f t="shared" si="124"/>
        <v>18</v>
      </c>
      <c r="G181" s="163" t="str">
        <f>IF(C181&gt;0,VLOOKUP(C181,'BASE FEDERAÇÃO'!$B:$M,2,FALSE),"")</f>
        <v>MAEDA</v>
      </c>
      <c r="H181" s="163" t="str">
        <f>IF(C181&gt;0,VLOOKUP(C181,'BASE FEDERAÇÃO'!$B:$M,3,FALSE),"")</f>
        <v>ALLAN YUJI</v>
      </c>
      <c r="I181" s="164" t="str">
        <f>IF($C181&gt;0,VLOOKUP($C181,'BASE FEDERAÇÃO'!$B:$M,4,FALSE),"")</f>
        <v>M</v>
      </c>
      <c r="J181" s="164" t="str">
        <f>IF($C181&gt;0,VLOOKUP($C181,'BASE FEDERAÇÃO'!$B:$M,5,FALSE),"")</f>
        <v>03. IBI</v>
      </c>
      <c r="K181" s="164" t="str">
        <f>IFERROR(VLOOKUP(J181,Base!$G:$H,2,0),"")</f>
        <v>IBIÚNA</v>
      </c>
      <c r="L181" s="165">
        <f>IF($C181&gt;0,VLOOKUP($C181,'BASE FEDERAÇÃO'!$B:$M,6,FALSE),"")</f>
        <v>32498</v>
      </c>
      <c r="M181" s="164">
        <f>IF($C181&gt;0,VLOOKUP($C181,'BASE FEDERAÇÃO'!$B:$M,7,FALSE),"")</f>
        <v>7</v>
      </c>
      <c r="N181" s="164" t="str">
        <f>IF($C181&gt;0,VLOOKUP($C181,'BASE FEDERAÇÃO'!$B:$M,8,FALSE),"")</f>
        <v>B</v>
      </c>
      <c r="O181" s="166" t="str">
        <f>IF($C181="","",VLOOKUP($C181,'BASE FEDERAÇÃO'!$B:$M,9,0))</f>
        <v>NSR</v>
      </c>
      <c r="P181" s="46" t="str">
        <f>IF($C181&gt;0,VLOOKUP($C181,INCRIÇÕES!$A:$K,11,0),"")</f>
        <v>X</v>
      </c>
      <c r="Q181" s="84"/>
      <c r="R181" s="31" t="str">
        <f>IF(ISERROR(VLOOKUP(C181,INCRIÇÕES!A:A,1,0)),"NÃO TEM INSCRIÇÃO","OK")</f>
        <v>OK</v>
      </c>
      <c r="S181" s="37">
        <f t="shared" si="95"/>
        <v>143</v>
      </c>
      <c r="T181" s="96" t="str">
        <f t="shared" si="93"/>
        <v>OK</v>
      </c>
      <c r="U181" s="31" t="str">
        <f t="shared" si="96"/>
        <v>36143</v>
      </c>
    </row>
    <row r="182" spans="1:32" ht="17.399999999999999">
      <c r="A182" s="44">
        <f t="shared" si="94"/>
        <v>144</v>
      </c>
      <c r="C182" s="167" t="s">
        <v>971</v>
      </c>
      <c r="D182" s="168" t="str">
        <f t="shared" ref="D182:E182" si="126">D181</f>
        <v>36</v>
      </c>
      <c r="E182" s="168" t="str">
        <f t="shared" si="126"/>
        <v>02</v>
      </c>
      <c r="F182" s="168" t="str">
        <f t="shared" si="124"/>
        <v>18</v>
      </c>
      <c r="G182" s="169" t="str">
        <f>IF(C182&gt;0,VLOOKUP(C182,'BASE FEDERAÇÃO'!$B:$M,2,FALSE),"")</f>
        <v>MARTINS DE MELLO</v>
      </c>
      <c r="H182" s="169" t="str">
        <f>IF(C182&gt;0,VLOOKUP(C182,'BASE FEDERAÇÃO'!$B:$M,3,FALSE),"")</f>
        <v>VANESSA</v>
      </c>
      <c r="I182" s="170" t="str">
        <f>IF($C182&gt;0,VLOOKUP($C182,'BASE FEDERAÇÃO'!$B:$M,4,FALSE),"")</f>
        <v>F</v>
      </c>
      <c r="J182" s="170" t="str">
        <f>IF($C182&gt;0,VLOOKUP($C182,'BASE FEDERAÇÃO'!$B:$M,5,FALSE),"")</f>
        <v>06. KOK</v>
      </c>
      <c r="K182" s="170" t="str">
        <f>IFERROR(VLOOKUP(J182,Base!$G:$H,2,0),"")</f>
        <v>KOKUSHIKAN</v>
      </c>
      <c r="L182" s="171">
        <f>IF($C182&gt;0,VLOOKUP($C182,'BASE FEDERAÇÃO'!$B:$M,6,FALSE),"")</f>
        <v>28169</v>
      </c>
      <c r="M182" s="170">
        <f>IF($C182&gt;0,VLOOKUP($C182,'BASE FEDERAÇÃO'!$B:$M,7,FALSE),"")</f>
        <v>12</v>
      </c>
      <c r="N182" s="170" t="str">
        <f>IF($C182&gt;0,VLOOKUP($C182,'BASE FEDERAÇÃO'!$B:$M,8,FALSE),"")</f>
        <v>C</v>
      </c>
      <c r="O182" s="172" t="str">
        <f>IF($C182="","",VLOOKUP($C182,'BASE FEDERAÇÃO'!$B:$M,9,0))</f>
        <v>NSR</v>
      </c>
      <c r="P182" s="46" t="str">
        <f>IF($C182&gt;0,VLOOKUP($C182,INCRIÇÕES!$A:$K,11,0),"")</f>
        <v/>
      </c>
      <c r="Q182" s="84"/>
      <c r="R182" s="31" t="str">
        <f>IF(ISERROR(VLOOKUP(C182,INCRIÇÕES!A:A,1,0)),"NÃO TEM INSCRIÇÃO","OK")</f>
        <v>OK</v>
      </c>
      <c r="S182" s="37">
        <f t="shared" si="95"/>
        <v>144</v>
      </c>
      <c r="T182" s="96" t="str">
        <f t="shared" si="93"/>
        <v>OK</v>
      </c>
      <c r="U182" s="31" t="str">
        <f t="shared" si="96"/>
        <v>36144</v>
      </c>
      <c r="AF182" s="145"/>
    </row>
    <row r="183" spans="1:32" ht="8.1" customHeight="1">
      <c r="A183" s="44" t="str">
        <f t="shared" si="94"/>
        <v/>
      </c>
      <c r="C183" s="140"/>
      <c r="D183" s="140"/>
      <c r="E183" s="140"/>
      <c r="F183" s="140"/>
      <c r="G183" s="141" t="str">
        <f>IF(C183&gt;0,VLOOKUP(C183,'BASE FEDERAÇÃO'!$B:$M,2,FALSE),"")</f>
        <v/>
      </c>
      <c r="H183" s="141" t="str">
        <f>IF(C183&gt;0,VLOOKUP(C183,'BASE FEDERAÇÃO'!$B:$M,3,FALSE),"")</f>
        <v/>
      </c>
      <c r="I183" s="142" t="str">
        <f>IF($C183&gt;0,VLOOKUP($C183,'BASE FEDERAÇÃO'!$B:$M,4,FALSE),"")</f>
        <v/>
      </c>
      <c r="J183" s="142" t="str">
        <f>IF($C183&gt;0,VLOOKUP($C183,'BASE FEDERAÇÃO'!$B:$M,5,FALSE),"")</f>
        <v/>
      </c>
      <c r="K183" s="142" t="str">
        <f>IFERROR(VLOOKUP(J183,Base!$G:$H,2,0),"")</f>
        <v/>
      </c>
      <c r="L183" s="143" t="str">
        <f>IF($C183&gt;0,VLOOKUP($C183,'BASE FEDERAÇÃO'!$B:$M,6,FALSE),"")</f>
        <v/>
      </c>
      <c r="M183" s="142" t="str">
        <f>IF($C183&gt;0,VLOOKUP($C183,'BASE FEDERAÇÃO'!$B:$M,7,FALSE),"")</f>
        <v/>
      </c>
      <c r="N183" s="142" t="str">
        <f>IF($C183&gt;0,VLOOKUP($C183,'BASE FEDERAÇÃO'!$B:$M,8,FALSE),"")</f>
        <v/>
      </c>
      <c r="O183" s="142" t="str">
        <f>IF($C183="","",VLOOKUP($C183,'BASE FEDERAÇÃO'!$B:$M,9,0))</f>
        <v/>
      </c>
      <c r="P183" s="48" t="str">
        <f>IF($C183&gt;0,VLOOKUP($C183,INCRIÇÕES!$A:$K,11,0),"")</f>
        <v/>
      </c>
      <c r="Q183" s="48"/>
      <c r="R183" s="31" t="str">
        <f>IF(ISERROR(VLOOKUP(C183,INCRIÇÕES!A:A,1,0)),"NÃO TEM INSCRIÇÃO","OK")</f>
        <v>NÃO TEM INSCRIÇÃO</v>
      </c>
      <c r="S183" s="37" t="str">
        <f t="shared" si="95"/>
        <v/>
      </c>
      <c r="T183" s="96" t="str">
        <f t="shared" si="93"/>
        <v>OK</v>
      </c>
      <c r="U183" s="31" t="str">
        <f t="shared" si="96"/>
        <v/>
      </c>
    </row>
    <row r="184" spans="1:32" ht="17.399999999999999">
      <c r="A184" s="44">
        <f t="shared" si="94"/>
        <v>145</v>
      </c>
      <c r="C184" s="155" t="s">
        <v>1143</v>
      </c>
      <c r="D184" s="156" t="s">
        <v>802</v>
      </c>
      <c r="E184" s="156" t="s">
        <v>1</v>
      </c>
      <c r="F184" s="156" t="s">
        <v>51</v>
      </c>
      <c r="G184" s="157" t="str">
        <f>IF(C184&gt;0,VLOOKUP(C184,'BASE FEDERAÇÃO'!$B:$M,2,FALSE),"")</f>
        <v>YOSHINO</v>
      </c>
      <c r="H184" s="157" t="str">
        <f>IF(C184&gt;0,VLOOKUP(C184,'BASE FEDERAÇÃO'!$B:$M,3,FALSE),"")</f>
        <v>GUIDO YOSHIAKI</v>
      </c>
      <c r="I184" s="158" t="str">
        <f>IF($C184&gt;0,VLOOKUP($C184,'BASE FEDERAÇÃO'!$B:$M,4,FALSE),"")</f>
        <v>M</v>
      </c>
      <c r="J184" s="158" t="str">
        <f>IF($C184&gt;0,VLOOKUP($C184,'BASE FEDERAÇÃO'!$B:$M,5,FALSE),"")</f>
        <v>11. NCC</v>
      </c>
      <c r="K184" s="158" t="str">
        <f>IFERROR(VLOOKUP(J184,Base!$G:$H,2,0),"")</f>
        <v>NIPPON COUNTRY</v>
      </c>
      <c r="L184" s="159">
        <f>IF($C184&gt;0,VLOOKUP($C184,'BASE FEDERAÇÃO'!$B:$M,6,FALSE),"")</f>
        <v>21607</v>
      </c>
      <c r="M184" s="158">
        <f>IF($C184&gt;0,VLOOKUP($C184,'BASE FEDERAÇÃO'!$B:$M,7,FALSE),"")</f>
        <v>12</v>
      </c>
      <c r="N184" s="158" t="str">
        <f>IF($C184&gt;0,VLOOKUP($C184,'BASE FEDERAÇÃO'!$B:$M,8,FALSE),"")</f>
        <v>C</v>
      </c>
      <c r="O184" s="160" t="str">
        <f>IF($C184="","",VLOOKUP($C184,'BASE FEDERAÇÃO'!$B:$M,9,0))</f>
        <v>NSR</v>
      </c>
      <c r="P184" s="45" t="e">
        <f>IF($C184&gt;0,VLOOKUP($C184,INCRIÇÕES!$A:$K,11,0),"")</f>
        <v>#DIV/0!</v>
      </c>
      <c r="Q184" s="84"/>
      <c r="R184" s="31" t="str">
        <f>IF(ISERROR(VLOOKUP(C184,INCRIÇÕES!A:A,1,0)),"NÃO TEM INSCRIÇÃO","OK")</f>
        <v>OK</v>
      </c>
      <c r="S184" s="37">
        <f t="shared" si="95"/>
        <v>145</v>
      </c>
      <c r="T184" s="96" t="str">
        <f t="shared" si="93"/>
        <v>OK</v>
      </c>
      <c r="U184" s="31" t="str">
        <f t="shared" si="96"/>
        <v>37145</v>
      </c>
    </row>
    <row r="185" spans="1:32" ht="17.399999999999999">
      <c r="A185" s="44">
        <f t="shared" si="94"/>
        <v>146</v>
      </c>
      <c r="C185" s="161" t="s">
        <v>25</v>
      </c>
      <c r="D185" s="162" t="str">
        <f t="shared" ref="D185:F185" si="127">D184</f>
        <v>37</v>
      </c>
      <c r="E185" s="162" t="str">
        <f t="shared" si="127"/>
        <v>01</v>
      </c>
      <c r="F185" s="162" t="str">
        <f t="shared" si="127"/>
        <v>03</v>
      </c>
      <c r="G185" s="163" t="str">
        <f>IF(C185&gt;0,VLOOKUP(C185,'BASE FEDERAÇÃO'!$B:$M,2,FALSE),"")</f>
        <v>NISHIMURA</v>
      </c>
      <c r="H185" s="163" t="str">
        <f>IF(C185&gt;0,VLOOKUP(C185,'BASE FEDERAÇÃO'!$B:$M,3,FALSE),"")</f>
        <v>KESAO</v>
      </c>
      <c r="I185" s="164" t="str">
        <f>IF($C185&gt;0,VLOOKUP($C185,'BASE FEDERAÇÃO'!$B:$M,4,FALSE),"")</f>
        <v>M</v>
      </c>
      <c r="J185" s="164" t="str">
        <f>IF($C185&gt;0,VLOOKUP($C185,'BASE FEDERAÇÃO'!$B:$M,5,FALSE),"")</f>
        <v>01. PIE</v>
      </c>
      <c r="K185" s="164" t="str">
        <f>IFERROR(VLOOKUP(J185,Base!$G:$H,2,0),"")</f>
        <v>PIEDADE</v>
      </c>
      <c r="L185" s="165">
        <f>IF($C185&gt;0,VLOOKUP($C185,'BASE FEDERAÇÃO'!$B:$M,6,FALSE),"")</f>
        <v>15479</v>
      </c>
      <c r="M185" s="164">
        <f>IF($C185&gt;0,VLOOKUP($C185,'BASE FEDERAÇÃO'!$B:$M,7,FALSE),"")</f>
        <v>9</v>
      </c>
      <c r="N185" s="164" t="str">
        <f>IF($C185&gt;0,VLOOKUP($C185,'BASE FEDERAÇÃO'!$B:$M,8,FALSE),"")</f>
        <v>B</v>
      </c>
      <c r="O185" s="166" t="str">
        <f>IF($C185="","",VLOOKUP($C185,'BASE FEDERAÇÃO'!$B:$M,9,0))</f>
        <v>SR</v>
      </c>
      <c r="P185" s="46" t="str">
        <f>IF($C185&gt;0,VLOOKUP($C185,INCRIÇÕES!$A:$K,11,0),"")</f>
        <v/>
      </c>
      <c r="Q185" s="84"/>
      <c r="R185" s="31" t="str">
        <f>IF(ISERROR(VLOOKUP(C185,INCRIÇÕES!A:A,1,0)),"NÃO TEM INSCRIÇÃO","OK")</f>
        <v>OK</v>
      </c>
      <c r="S185" s="37">
        <f t="shared" si="95"/>
        <v>146</v>
      </c>
      <c r="T185" s="96" t="str">
        <f t="shared" si="93"/>
        <v>OK</v>
      </c>
      <c r="U185" s="31" t="str">
        <f t="shared" si="96"/>
        <v>37146</v>
      </c>
    </row>
    <row r="186" spans="1:32" ht="17.399999999999999">
      <c r="A186" s="44">
        <f t="shared" si="94"/>
        <v>147</v>
      </c>
      <c r="C186" s="161" t="s">
        <v>164</v>
      </c>
      <c r="D186" s="162" t="str">
        <f t="shared" ref="D186:F186" si="128">D185</f>
        <v>37</v>
      </c>
      <c r="E186" s="162" t="str">
        <f t="shared" si="128"/>
        <v>01</v>
      </c>
      <c r="F186" s="162" t="str">
        <f t="shared" si="128"/>
        <v>03</v>
      </c>
      <c r="G186" s="163" t="str">
        <f>IF(C186&gt;0,VLOOKUP(C186,'BASE FEDERAÇÃO'!$B:$M,2,FALSE),"")</f>
        <v>SHIRAHATA</v>
      </c>
      <c r="H186" s="163" t="str">
        <f>IF(C186&gt;0,VLOOKUP(C186,'BASE FEDERAÇÃO'!$B:$M,3,FALSE),"")</f>
        <v>MAKOTO</v>
      </c>
      <c r="I186" s="164" t="str">
        <f>IF($C186&gt;0,VLOOKUP($C186,'BASE FEDERAÇÃO'!$B:$M,4,FALSE),"")</f>
        <v>M</v>
      </c>
      <c r="J186" s="164" t="str">
        <f>IF($C186&gt;0,VLOOKUP($C186,'BASE FEDERAÇÃO'!$B:$M,5,FALSE),"")</f>
        <v>06. KOK</v>
      </c>
      <c r="K186" s="164" t="str">
        <f>IFERROR(VLOOKUP(J186,Base!$G:$H,2,0),"")</f>
        <v>KOKUSHIKAN</v>
      </c>
      <c r="L186" s="165">
        <f>IF($C186&gt;0,VLOOKUP($C186,'BASE FEDERAÇÃO'!$B:$M,6,FALSE),"")</f>
        <v>13189</v>
      </c>
      <c r="M186" s="164">
        <f>IF($C186&gt;0,VLOOKUP($C186,'BASE FEDERAÇÃO'!$B:$M,7,FALSE),"")</f>
        <v>9</v>
      </c>
      <c r="N186" s="164" t="str">
        <f>IF($C186&gt;0,VLOOKUP($C186,'BASE FEDERAÇÃO'!$B:$M,8,FALSE),"")</f>
        <v>B</v>
      </c>
      <c r="O186" s="166" t="str">
        <f>IF($C186="","",VLOOKUP($C186,'BASE FEDERAÇÃO'!$B:$M,9,0))</f>
        <v>MR</v>
      </c>
      <c r="P186" s="46" t="str">
        <f>IF($C186&gt;0,VLOOKUP($C186,INCRIÇÕES!$A:$K,11,0),"")</f>
        <v/>
      </c>
      <c r="Q186" s="84"/>
      <c r="R186" s="31" t="str">
        <f>IF(ISERROR(VLOOKUP(C186,INCRIÇÕES!A:A,1,0)),"NÃO TEM INSCRIÇÃO","OK")</f>
        <v>OK</v>
      </c>
      <c r="S186" s="37">
        <f t="shared" si="95"/>
        <v>147</v>
      </c>
      <c r="T186" s="96" t="str">
        <f t="shared" si="93"/>
        <v>OK</v>
      </c>
      <c r="U186" s="31" t="str">
        <f t="shared" si="96"/>
        <v>37147</v>
      </c>
    </row>
    <row r="187" spans="1:32" ht="17.399999999999999">
      <c r="A187" s="44">
        <f t="shared" si="94"/>
        <v>148</v>
      </c>
      <c r="C187" s="167" t="s">
        <v>278</v>
      </c>
      <c r="D187" s="168" t="str">
        <f t="shared" ref="D187:F187" si="129">D186</f>
        <v>37</v>
      </c>
      <c r="E187" s="168" t="str">
        <f t="shared" si="129"/>
        <v>01</v>
      </c>
      <c r="F187" s="168" t="str">
        <f t="shared" si="129"/>
        <v>03</v>
      </c>
      <c r="G187" s="169" t="str">
        <f>IF(C187&gt;0,VLOOKUP(C187,'BASE FEDERAÇÃO'!$B:$M,2,FALSE),"")</f>
        <v>FREITAS MENDES</v>
      </c>
      <c r="H187" s="169" t="str">
        <f>IF(C187&gt;0,VLOOKUP(C187,'BASE FEDERAÇÃO'!$B:$M,3,FALSE),"")</f>
        <v>BENEDITO</v>
      </c>
      <c r="I187" s="170" t="str">
        <f>IF($C187&gt;0,VLOOKUP($C187,'BASE FEDERAÇÃO'!$B:$M,4,FALSE),"")</f>
        <v>M</v>
      </c>
      <c r="J187" s="170" t="str">
        <f>IF($C187&gt;0,VLOOKUP($C187,'BASE FEDERAÇÃO'!$B:$M,5,FALSE),"")</f>
        <v>10. ITA</v>
      </c>
      <c r="K187" s="170" t="str">
        <f>IFERROR(VLOOKUP(J187,Base!$G:$H,2,0),"")</f>
        <v>ITAPETININGA</v>
      </c>
      <c r="L187" s="171">
        <f>IF($C187&gt;0,VLOOKUP($C187,'BASE FEDERAÇÃO'!$B:$M,6,FALSE),"")</f>
        <v>17592</v>
      </c>
      <c r="M187" s="170">
        <f>IF($C187&gt;0,VLOOKUP($C187,'BASE FEDERAÇÃO'!$B:$M,7,FALSE),"")</f>
        <v>12</v>
      </c>
      <c r="N187" s="170" t="str">
        <f>IF($C187&gt;0,VLOOKUP($C187,'BASE FEDERAÇÃO'!$B:$M,8,FALSE),"")</f>
        <v>C</v>
      </c>
      <c r="O187" s="172" t="str">
        <f>IF($C187="","",VLOOKUP($C187,'BASE FEDERAÇÃO'!$B:$M,9,0))</f>
        <v>SR</v>
      </c>
      <c r="P187" s="46" t="str">
        <f>IF($C187&gt;0,VLOOKUP($C187,INCRIÇÕES!$A:$K,11,0),"")</f>
        <v/>
      </c>
      <c r="Q187" s="84"/>
      <c r="R187" s="31" t="str">
        <f>IF(ISERROR(VLOOKUP(C187,INCRIÇÕES!A:A,1,0)),"NÃO TEM INSCRIÇÃO","OK")</f>
        <v>OK</v>
      </c>
      <c r="S187" s="37">
        <f t="shared" si="95"/>
        <v>148</v>
      </c>
      <c r="T187" s="96" t="str">
        <f t="shared" si="93"/>
        <v>OK</v>
      </c>
      <c r="U187" s="31" t="str">
        <f t="shared" si="96"/>
        <v>37148</v>
      </c>
    </row>
    <row r="188" spans="1:32" ht="8.1" customHeight="1">
      <c r="A188" s="44" t="str">
        <f t="shared" si="94"/>
        <v/>
      </c>
      <c r="C188" s="140"/>
      <c r="D188" s="140"/>
      <c r="E188" s="140"/>
      <c r="F188" s="140"/>
      <c r="G188" s="141" t="str">
        <f>IF(C188&gt;0,VLOOKUP(C188,'BASE FEDERAÇÃO'!$B:$M,2,FALSE),"")</f>
        <v/>
      </c>
      <c r="H188" s="141" t="str">
        <f>IF(C188&gt;0,VLOOKUP(C188,'BASE FEDERAÇÃO'!$B:$M,3,FALSE),"")</f>
        <v/>
      </c>
      <c r="I188" s="142" t="str">
        <f>IF($C188&gt;0,VLOOKUP($C188,'BASE FEDERAÇÃO'!$B:$M,4,FALSE),"")</f>
        <v/>
      </c>
      <c r="J188" s="142" t="str">
        <f>IF($C188&gt;0,VLOOKUP($C188,'BASE FEDERAÇÃO'!$B:$M,5,FALSE),"")</f>
        <v/>
      </c>
      <c r="K188" s="142" t="str">
        <f>IFERROR(VLOOKUP(J188,Base!$G:$H,2,0),"")</f>
        <v/>
      </c>
      <c r="L188" s="143" t="str">
        <f>IF($C188&gt;0,VLOOKUP($C188,'BASE FEDERAÇÃO'!$B:$M,6,FALSE),"")</f>
        <v/>
      </c>
      <c r="M188" s="142" t="str">
        <f>IF($C188&gt;0,VLOOKUP($C188,'BASE FEDERAÇÃO'!$B:$M,7,FALSE),"")</f>
        <v/>
      </c>
      <c r="N188" s="142" t="str">
        <f>IF($C188&gt;0,VLOOKUP($C188,'BASE FEDERAÇÃO'!$B:$M,8,FALSE),"")</f>
        <v/>
      </c>
      <c r="O188" s="142" t="str">
        <f>IF($C188="","",VLOOKUP($C188,'BASE FEDERAÇÃO'!$B:$M,9,0))</f>
        <v/>
      </c>
      <c r="P188" s="48" t="str">
        <f>IF($C188&gt;0,VLOOKUP($C188,INCRIÇÕES!$A:$K,11,0),"")</f>
        <v/>
      </c>
      <c r="Q188" s="48"/>
      <c r="R188" s="31" t="str">
        <f>IF(ISERROR(VLOOKUP(C188,INCRIÇÕES!A:A,1,0)),"NÃO TEM INSCRIÇÃO","OK")</f>
        <v>NÃO TEM INSCRIÇÃO</v>
      </c>
      <c r="S188" s="37" t="str">
        <f t="shared" si="95"/>
        <v/>
      </c>
      <c r="T188" s="96" t="str">
        <f t="shared" si="93"/>
        <v>OK</v>
      </c>
      <c r="U188" s="31" t="str">
        <f t="shared" si="96"/>
        <v/>
      </c>
    </row>
    <row r="189" spans="1:32" ht="17.399999999999999">
      <c r="A189" s="44">
        <f t="shared" si="94"/>
        <v>149</v>
      </c>
      <c r="C189" s="155" t="s">
        <v>333</v>
      </c>
      <c r="D189" s="156" t="s">
        <v>803</v>
      </c>
      <c r="E189" s="156" t="s">
        <v>1</v>
      </c>
      <c r="F189" s="156" t="s">
        <v>149</v>
      </c>
      <c r="G189" s="157" t="str">
        <f>IF(C189&gt;0,VLOOKUP(C189,'BASE FEDERAÇÃO'!$B:$M,2,FALSE),"")</f>
        <v>AZEVEDO</v>
      </c>
      <c r="H189" s="157" t="str">
        <f>IF(C189&gt;0,VLOOKUP(C189,'BASE FEDERAÇÃO'!$B:$M,3,FALSE),"")</f>
        <v>IDELSON</v>
      </c>
      <c r="I189" s="158" t="str">
        <f>IF($C189&gt;0,VLOOKUP($C189,'BASE FEDERAÇÃO'!$B:$M,4,FALSE),"")</f>
        <v>M</v>
      </c>
      <c r="J189" s="158" t="str">
        <f>IF($C189&gt;0,VLOOKUP($C189,'BASE FEDERAÇÃO'!$B:$M,5,FALSE),"")</f>
        <v>11. NCC</v>
      </c>
      <c r="K189" s="158" t="str">
        <f>IFERROR(VLOOKUP(J189,Base!$G:$H,2,0),"")</f>
        <v>NIPPON COUNTRY</v>
      </c>
      <c r="L189" s="159">
        <f>IF($C189&gt;0,VLOOKUP($C189,'BASE FEDERAÇÃO'!$B:$M,6,FALSE),"")</f>
        <v>16509</v>
      </c>
      <c r="M189" s="158">
        <f>IF($C189&gt;0,VLOOKUP($C189,'BASE FEDERAÇÃO'!$B:$M,7,FALSE),"")</f>
        <v>8</v>
      </c>
      <c r="N189" s="158" t="str">
        <f>IF($C189&gt;0,VLOOKUP($C189,'BASE FEDERAÇÃO'!$B:$M,8,FALSE),"")</f>
        <v>B</v>
      </c>
      <c r="O189" s="160" t="str">
        <f>IF($C189="","",VLOOKUP($C189,'BASE FEDERAÇÃO'!$B:$M,9,0))</f>
        <v>SR</v>
      </c>
      <c r="P189" s="45" t="str">
        <f>IF($C189&gt;0,VLOOKUP($C189,INCRIÇÕES!$A:$K,11,0),"")</f>
        <v>X</v>
      </c>
      <c r="Q189" s="84"/>
      <c r="R189" s="31" t="str">
        <f>IF(ISERROR(VLOOKUP(C189,INCRIÇÕES!A:A,1,0)),"NÃO TEM INSCRIÇÃO","OK")</f>
        <v>OK</v>
      </c>
      <c r="S189" s="37">
        <f t="shared" si="95"/>
        <v>149</v>
      </c>
      <c r="T189" s="96" t="str">
        <f t="shared" si="93"/>
        <v>OK</v>
      </c>
      <c r="U189" s="31" t="str">
        <f t="shared" si="96"/>
        <v>38149</v>
      </c>
    </row>
    <row r="190" spans="1:32" ht="17.399999999999999">
      <c r="A190" s="44">
        <f t="shared" si="94"/>
        <v>150</v>
      </c>
      <c r="C190" s="161" t="s">
        <v>762</v>
      </c>
      <c r="D190" s="162" t="str">
        <f t="shared" ref="D190:F190" si="130">D189</f>
        <v>38</v>
      </c>
      <c r="E190" s="162" t="str">
        <f t="shared" si="130"/>
        <v>01</v>
      </c>
      <c r="F190" s="162" t="str">
        <f t="shared" si="130"/>
        <v>06</v>
      </c>
      <c r="G190" s="163" t="str">
        <f>IF(C190&gt;0,VLOOKUP(C190,'BASE FEDERAÇÃO'!$B:$M,2,FALSE),"")</f>
        <v>OGATA</v>
      </c>
      <c r="H190" s="163" t="str">
        <f>IF(C190&gt;0,VLOOKUP(C190,'BASE FEDERAÇÃO'!$B:$M,3,FALSE),"")</f>
        <v>SEISHI</v>
      </c>
      <c r="I190" s="164" t="str">
        <f>IF($C190&gt;0,VLOOKUP($C190,'BASE FEDERAÇÃO'!$B:$M,4,FALSE),"")</f>
        <v>M</v>
      </c>
      <c r="J190" s="164" t="str">
        <f>IF($C190&gt;0,VLOOKUP($C190,'BASE FEDERAÇÃO'!$B:$M,5,FALSE),"")</f>
        <v>15. BIR</v>
      </c>
      <c r="K190" s="164" t="str">
        <f>IFERROR(VLOOKUP(J190,Base!$G:$H,2,0),"")</f>
        <v>BIRITIBA MIRIM</v>
      </c>
      <c r="L190" s="165">
        <f>IF($C190&gt;0,VLOOKUP($C190,'BASE FEDERAÇÃO'!$B:$M,6,FALSE),"")</f>
        <v>17605</v>
      </c>
      <c r="M190" s="164">
        <f>IF($C190&gt;0,VLOOKUP($C190,'BASE FEDERAÇÃO'!$B:$M,7,FALSE),"")</f>
        <v>9</v>
      </c>
      <c r="N190" s="164" t="str">
        <f>IF($C190&gt;0,VLOOKUP($C190,'BASE FEDERAÇÃO'!$B:$M,8,FALSE),"")</f>
        <v>B</v>
      </c>
      <c r="O190" s="166" t="str">
        <f>IF($C190="","",VLOOKUP($C190,'BASE FEDERAÇÃO'!$B:$M,9,0))</f>
        <v>SR</v>
      </c>
      <c r="P190" s="46" t="str">
        <f>IF($C190&gt;0,VLOOKUP($C190,INCRIÇÕES!$A:$K,11,0),"")</f>
        <v/>
      </c>
      <c r="Q190" s="84"/>
      <c r="R190" s="31" t="str">
        <f>IF(ISERROR(VLOOKUP(C190,INCRIÇÕES!A:A,1,0)),"NÃO TEM INSCRIÇÃO","OK")</f>
        <v>OK</v>
      </c>
      <c r="S190" s="37">
        <f t="shared" si="95"/>
        <v>150</v>
      </c>
      <c r="T190" s="96" t="str">
        <f t="shared" si="93"/>
        <v>OK</v>
      </c>
      <c r="U190" s="31" t="str">
        <f t="shared" si="96"/>
        <v>38150</v>
      </c>
    </row>
    <row r="191" spans="1:32" ht="17.399999999999999">
      <c r="A191" s="44">
        <f t="shared" si="94"/>
        <v>151</v>
      </c>
      <c r="C191" s="161" t="s">
        <v>1102</v>
      </c>
      <c r="D191" s="162" t="str">
        <f t="shared" ref="D191:F191" si="131">D190</f>
        <v>38</v>
      </c>
      <c r="E191" s="162" t="str">
        <f t="shared" si="131"/>
        <v>01</v>
      </c>
      <c r="F191" s="162" t="str">
        <f t="shared" si="131"/>
        <v>06</v>
      </c>
      <c r="G191" s="163" t="str">
        <f>IF(C191&gt;0,VLOOKUP(C191,'BASE FEDERAÇÃO'!$B:$M,2,FALSE),"")</f>
        <v>MURAKAMI DOKAN</v>
      </c>
      <c r="H191" s="163" t="str">
        <f>IF(C191&gt;0,VLOOKUP(C191,'BASE FEDERAÇÃO'!$B:$M,3,FALSE),"")</f>
        <v>RUMI</v>
      </c>
      <c r="I191" s="164" t="str">
        <f>IF($C191&gt;0,VLOOKUP($C191,'BASE FEDERAÇÃO'!$B:$M,4,FALSE),"")</f>
        <v>F</v>
      </c>
      <c r="J191" s="164" t="str">
        <f>IF($C191&gt;0,VLOOKUP($C191,'BASE FEDERAÇÃO'!$B:$M,5,FALSE),"")</f>
        <v>01. PIE</v>
      </c>
      <c r="K191" s="164" t="str">
        <f>IFERROR(VLOOKUP(J191,Base!$G:$H,2,0),"")</f>
        <v>PIEDADE</v>
      </c>
      <c r="L191" s="165">
        <f>IF($C191&gt;0,VLOOKUP($C191,'BASE FEDERAÇÃO'!$B:$M,6,FALSE),"")</f>
        <v>23097</v>
      </c>
      <c r="M191" s="164">
        <f>IF($C191&gt;0,VLOOKUP($C191,'BASE FEDERAÇÃO'!$B:$M,7,FALSE),"")</f>
        <v>12</v>
      </c>
      <c r="N191" s="164" t="str">
        <f>IF($C191&gt;0,VLOOKUP($C191,'BASE FEDERAÇÃO'!$B:$M,8,FALSE),"")</f>
        <v>C</v>
      </c>
      <c r="O191" s="166" t="str">
        <f>IF($C191="","",VLOOKUP($C191,'BASE FEDERAÇÃO'!$B:$M,9,0))</f>
        <v>NSR</v>
      </c>
      <c r="P191" s="46" t="e">
        <f>IF($C191&gt;0,VLOOKUP($C191,INCRIÇÕES!$A:$K,11,0),"")</f>
        <v>#DIV/0!</v>
      </c>
      <c r="Q191" s="84"/>
      <c r="R191" s="31" t="str">
        <f>IF(ISERROR(VLOOKUP(C191,INCRIÇÕES!A:A,1,0)),"NÃO TEM INSCRIÇÃO","OK")</f>
        <v>OK</v>
      </c>
      <c r="S191" s="37">
        <f t="shared" si="95"/>
        <v>151</v>
      </c>
      <c r="T191" s="96" t="str">
        <f t="shared" si="93"/>
        <v>OK</v>
      </c>
      <c r="U191" s="31" t="str">
        <f t="shared" si="96"/>
        <v>38151</v>
      </c>
    </row>
    <row r="192" spans="1:32" ht="17.399999999999999">
      <c r="A192" s="44">
        <f t="shared" si="94"/>
        <v>152</v>
      </c>
      <c r="C192" s="167" t="s">
        <v>1135</v>
      </c>
      <c r="D192" s="168" t="str">
        <f t="shared" ref="D192:F192" si="132">D191</f>
        <v>38</v>
      </c>
      <c r="E192" s="168" t="str">
        <f t="shared" si="132"/>
        <v>01</v>
      </c>
      <c r="F192" s="168" t="str">
        <f t="shared" si="132"/>
        <v>06</v>
      </c>
      <c r="G192" s="169" t="str">
        <f>IF(C192&gt;0,VLOOKUP(C192,'BASE FEDERAÇÃO'!$B:$M,2,FALSE),"")</f>
        <v>VIDAL BARRETO</v>
      </c>
      <c r="H192" s="169" t="str">
        <f>IF(C192&gt;0,VLOOKUP(C192,'BASE FEDERAÇÃO'!$B:$M,3,FALSE),"")</f>
        <v>MARIA VALDICE</v>
      </c>
      <c r="I192" s="170" t="str">
        <f>IF($C192&gt;0,VLOOKUP($C192,'BASE FEDERAÇÃO'!$B:$M,4,FALSE),"")</f>
        <v>F</v>
      </c>
      <c r="J192" s="170" t="str">
        <f>IF($C192&gt;0,VLOOKUP($C192,'BASE FEDERAÇÃO'!$B:$M,5,FALSE),"")</f>
        <v>06. KOK</v>
      </c>
      <c r="K192" s="170" t="str">
        <f>IFERROR(VLOOKUP(J192,Base!$G:$H,2,0),"")</f>
        <v>KOKUSHIKAN</v>
      </c>
      <c r="L192" s="171">
        <f>IF($C192&gt;0,VLOOKUP($C192,'BASE FEDERAÇÃO'!$B:$M,6,FALSE),"")</f>
        <v>20185</v>
      </c>
      <c r="M192" s="170">
        <f>IF($C192&gt;0,VLOOKUP($C192,'BASE FEDERAÇÃO'!$B:$M,7,FALSE),"")</f>
        <v>12</v>
      </c>
      <c r="N192" s="170" t="str">
        <f>IF($C192&gt;0,VLOOKUP($C192,'BASE FEDERAÇÃO'!$B:$M,8,FALSE),"")</f>
        <v>C</v>
      </c>
      <c r="O192" s="172" t="str">
        <f>IF($C192="","",VLOOKUP($C192,'BASE FEDERAÇÃO'!$B:$M,9,0))</f>
        <v>NSR</v>
      </c>
      <c r="P192" s="46" t="e">
        <f>IF($C192&gt;0,VLOOKUP($C192,INCRIÇÕES!$A:$K,11,0),"")</f>
        <v>#DIV/0!</v>
      </c>
      <c r="Q192" s="84"/>
      <c r="R192" s="31" t="str">
        <f>IF(ISERROR(VLOOKUP(C192,INCRIÇÕES!A:A,1,0)),"NÃO TEM INSCRIÇÃO","OK")</f>
        <v>OK</v>
      </c>
      <c r="S192" s="37">
        <f t="shared" si="95"/>
        <v>152</v>
      </c>
      <c r="T192" s="96" t="str">
        <f t="shared" si="93"/>
        <v>OK</v>
      </c>
      <c r="U192" s="31" t="str">
        <f t="shared" si="96"/>
        <v>38152</v>
      </c>
    </row>
    <row r="193" spans="1:21" ht="8.1" customHeight="1">
      <c r="A193" s="44" t="str">
        <f t="shared" si="94"/>
        <v/>
      </c>
      <c r="C193" s="140"/>
      <c r="D193" s="140"/>
      <c r="E193" s="140"/>
      <c r="F193" s="140"/>
      <c r="G193" s="141" t="str">
        <f>IF(C193&gt;0,VLOOKUP(C193,'BASE FEDERAÇÃO'!$B:$M,2,FALSE),"")</f>
        <v/>
      </c>
      <c r="H193" s="141" t="str">
        <f>IF(C193&gt;0,VLOOKUP(C193,'BASE FEDERAÇÃO'!$B:$M,3,FALSE),"")</f>
        <v/>
      </c>
      <c r="I193" s="142" t="str">
        <f>IF($C193&gt;0,VLOOKUP($C193,'BASE FEDERAÇÃO'!$B:$M,4,FALSE),"")</f>
        <v/>
      </c>
      <c r="J193" s="142" t="str">
        <f>IF($C193&gt;0,VLOOKUP($C193,'BASE FEDERAÇÃO'!$B:$M,5,FALSE),"")</f>
        <v/>
      </c>
      <c r="K193" s="142" t="str">
        <f>IFERROR(VLOOKUP(J193,Base!$G:$H,2,0),"")</f>
        <v/>
      </c>
      <c r="L193" s="143" t="str">
        <f>IF($C193&gt;0,VLOOKUP($C193,'BASE FEDERAÇÃO'!$B:$M,6,FALSE),"")</f>
        <v/>
      </c>
      <c r="M193" s="142" t="str">
        <f>IF($C193&gt;0,VLOOKUP($C193,'BASE FEDERAÇÃO'!$B:$M,7,FALSE),"")</f>
        <v/>
      </c>
      <c r="N193" s="142" t="str">
        <f>IF($C193&gt;0,VLOOKUP($C193,'BASE FEDERAÇÃO'!$B:$M,8,FALSE),"")</f>
        <v/>
      </c>
      <c r="O193" s="142" t="str">
        <f>IF($C193="","",VLOOKUP($C193,'BASE FEDERAÇÃO'!$B:$M,9,0))</f>
        <v/>
      </c>
      <c r="P193" s="48" t="str">
        <f>IF($C193&gt;0,VLOOKUP($C193,INCRIÇÕES!$A:$K,11,0),"")</f>
        <v/>
      </c>
      <c r="Q193" s="48"/>
      <c r="R193" s="31" t="str">
        <f>IF(ISERROR(VLOOKUP(C193,INCRIÇÕES!A:A,1,0)),"NÃO TEM INSCRIÇÃO","OK")</f>
        <v>NÃO TEM INSCRIÇÃO</v>
      </c>
      <c r="S193" s="37" t="str">
        <f t="shared" si="95"/>
        <v/>
      </c>
      <c r="T193" s="96" t="str">
        <f t="shared" si="93"/>
        <v>OK</v>
      </c>
      <c r="U193" s="31" t="str">
        <f t="shared" si="96"/>
        <v/>
      </c>
    </row>
    <row r="194" spans="1:21" ht="17.399999999999999">
      <c r="A194" s="44">
        <f t="shared" si="94"/>
        <v>153</v>
      </c>
      <c r="C194" s="155" t="s">
        <v>965</v>
      </c>
      <c r="D194" s="156" t="s">
        <v>804</v>
      </c>
      <c r="E194" s="156" t="s">
        <v>1</v>
      </c>
      <c r="F194" s="156" t="s">
        <v>257</v>
      </c>
      <c r="G194" s="157" t="str">
        <f>IF(C194&gt;0,VLOOKUP(C194,'BASE FEDERAÇÃO'!$B:$M,2,FALSE),"")</f>
        <v>HIRATA</v>
      </c>
      <c r="H194" s="157" t="str">
        <f>IF(C194&gt;0,VLOOKUP(C194,'BASE FEDERAÇÃO'!$B:$M,3,FALSE),"")</f>
        <v>IRINEU YASSAYUKI</v>
      </c>
      <c r="I194" s="158" t="str">
        <f>IF($C194&gt;0,VLOOKUP($C194,'BASE FEDERAÇÃO'!$B:$M,4,FALSE),"")</f>
        <v>M</v>
      </c>
      <c r="J194" s="158" t="str">
        <f>IF($C194&gt;0,VLOOKUP($C194,'BASE FEDERAÇÃO'!$B:$M,5,FALSE),"")</f>
        <v>06. KOK</v>
      </c>
      <c r="K194" s="158" t="str">
        <f>IFERROR(VLOOKUP(J194,Base!$G:$H,2,0),"")</f>
        <v>KOKUSHIKAN</v>
      </c>
      <c r="L194" s="159">
        <f>IF($C194&gt;0,VLOOKUP($C194,'BASE FEDERAÇÃO'!$B:$M,6,FALSE),"")</f>
        <v>24162</v>
      </c>
      <c r="M194" s="158">
        <f>IF($C194&gt;0,VLOOKUP($C194,'BASE FEDERAÇÃO'!$B:$M,7,FALSE),"")</f>
        <v>8</v>
      </c>
      <c r="N194" s="158" t="str">
        <f>IF($C194&gt;0,VLOOKUP($C194,'BASE FEDERAÇÃO'!$B:$M,8,FALSE),"")</f>
        <v>B</v>
      </c>
      <c r="O194" s="160" t="str">
        <f>IF($C194="","",VLOOKUP($C194,'BASE FEDERAÇÃO'!$B:$M,9,0))</f>
        <v>NSR</v>
      </c>
      <c r="P194" s="45" t="str">
        <f>IF($C194&gt;0,VLOOKUP($C194,INCRIÇÕES!$A:$K,11,0),"")</f>
        <v>X</v>
      </c>
      <c r="Q194" s="84"/>
      <c r="R194" s="31" t="str">
        <f>IF(ISERROR(VLOOKUP(C194,INCRIÇÕES!A:A,1,0)),"NÃO TEM INSCRIÇÃO","OK")</f>
        <v>OK</v>
      </c>
      <c r="S194" s="37">
        <f t="shared" si="95"/>
        <v>153</v>
      </c>
      <c r="T194" s="96" t="str">
        <f t="shared" si="93"/>
        <v>OK</v>
      </c>
      <c r="U194" s="31" t="str">
        <f t="shared" si="96"/>
        <v>39153</v>
      </c>
    </row>
    <row r="195" spans="1:21" ht="17.399999999999999">
      <c r="A195" s="44">
        <f t="shared" si="94"/>
        <v>154</v>
      </c>
      <c r="C195" s="161" t="s">
        <v>926</v>
      </c>
      <c r="D195" s="162" t="str">
        <f t="shared" ref="D195:F195" si="133">D194</f>
        <v>39</v>
      </c>
      <c r="E195" s="162" t="str">
        <f t="shared" si="133"/>
        <v>01</v>
      </c>
      <c r="F195" s="162" t="str">
        <f t="shared" si="133"/>
        <v>09</v>
      </c>
      <c r="G195" s="163" t="str">
        <f>IF(C195&gt;0,VLOOKUP(C195,'BASE FEDERAÇÃO'!$B:$M,2,FALSE),"")</f>
        <v>NISHIMURA</v>
      </c>
      <c r="H195" s="163" t="str">
        <f>IF(C195&gt;0,VLOOKUP(C195,'BASE FEDERAÇÃO'!$B:$M,3,FALSE),"")</f>
        <v>ELENA</v>
      </c>
      <c r="I195" s="164" t="str">
        <f>IF($C195&gt;0,VLOOKUP($C195,'BASE FEDERAÇÃO'!$B:$M,4,FALSE),"")</f>
        <v>F</v>
      </c>
      <c r="J195" s="164" t="str">
        <f>IF($C195&gt;0,VLOOKUP($C195,'BASE FEDERAÇÃO'!$B:$M,5,FALSE),"")</f>
        <v>07. GSP</v>
      </c>
      <c r="K195" s="164" t="str">
        <f>IFERROR(VLOOKUP(J195,Base!$G:$H,2,0),"")</f>
        <v>GRANDE SÃO PAULO</v>
      </c>
      <c r="L195" s="165">
        <f>IF($C195&gt;0,VLOOKUP($C195,'BASE FEDERAÇÃO'!$B:$M,6,FALSE),"")</f>
        <v>16868</v>
      </c>
      <c r="M195" s="164">
        <f>IF($C195&gt;0,VLOOKUP($C195,'BASE FEDERAÇÃO'!$B:$M,7,FALSE),"")</f>
        <v>8</v>
      </c>
      <c r="N195" s="164" t="str">
        <f>IF($C195&gt;0,VLOOKUP($C195,'BASE FEDERAÇÃO'!$B:$M,8,FALSE),"")</f>
        <v>B</v>
      </c>
      <c r="O195" s="166" t="str">
        <f>IF($C195="","",VLOOKUP($C195,'BASE FEDERAÇÃO'!$B:$M,9,0))</f>
        <v>SR</v>
      </c>
      <c r="P195" s="46" t="str">
        <f>IF($C195&gt;0,VLOOKUP($C195,INCRIÇÕES!$A:$K,11,0),"")</f>
        <v>X</v>
      </c>
      <c r="Q195" s="84"/>
      <c r="R195" s="31" t="str">
        <f>IF(ISERROR(VLOOKUP(C195,INCRIÇÕES!A:A,1,0)),"NÃO TEM INSCRIÇÃO","OK")</f>
        <v>OK</v>
      </c>
      <c r="S195" s="37">
        <f t="shared" si="95"/>
        <v>154</v>
      </c>
      <c r="T195" s="96" t="str">
        <f t="shared" si="93"/>
        <v>OK</v>
      </c>
      <c r="U195" s="31" t="str">
        <f t="shared" si="96"/>
        <v>39154</v>
      </c>
    </row>
    <row r="196" spans="1:21" ht="17.399999999999999">
      <c r="A196" s="44">
        <f t="shared" si="94"/>
        <v>155</v>
      </c>
      <c r="C196" s="161" t="s">
        <v>750</v>
      </c>
      <c r="D196" s="162" t="str">
        <f t="shared" ref="D196:F196" si="134">D195</f>
        <v>39</v>
      </c>
      <c r="E196" s="162" t="str">
        <f t="shared" si="134"/>
        <v>01</v>
      </c>
      <c r="F196" s="162" t="str">
        <f t="shared" si="134"/>
        <v>09</v>
      </c>
      <c r="G196" s="163" t="str">
        <f>IF(C196&gt;0,VLOOKUP(C196,'BASE FEDERAÇÃO'!$B:$M,2,FALSE),"")</f>
        <v>ISSHIKI</v>
      </c>
      <c r="H196" s="163" t="str">
        <f>IF(C196&gt;0,VLOOKUP(C196,'BASE FEDERAÇÃO'!$B:$M,3,FALSE),"")</f>
        <v>HIROSHI</v>
      </c>
      <c r="I196" s="164" t="str">
        <f>IF($C196&gt;0,VLOOKUP($C196,'BASE FEDERAÇÃO'!$B:$M,4,FALSE),"")</f>
        <v>M</v>
      </c>
      <c r="J196" s="164" t="str">
        <f>IF($C196&gt;0,VLOOKUP($C196,'BASE FEDERAÇÃO'!$B:$M,5,FALSE),"")</f>
        <v>11. NCC</v>
      </c>
      <c r="K196" s="164" t="str">
        <f>IFERROR(VLOOKUP(J196,Base!$G:$H,2,0),"")</f>
        <v>NIPPON COUNTRY</v>
      </c>
      <c r="L196" s="165">
        <f>IF($C196&gt;0,VLOOKUP($C196,'BASE FEDERAÇÃO'!$B:$M,6,FALSE),"")</f>
        <v>14732</v>
      </c>
      <c r="M196" s="164">
        <f>IF($C196&gt;0,VLOOKUP($C196,'BASE FEDERAÇÃO'!$B:$M,7,FALSE),"")</f>
        <v>12</v>
      </c>
      <c r="N196" s="164" t="str">
        <f>IF($C196&gt;0,VLOOKUP($C196,'BASE FEDERAÇÃO'!$B:$M,8,FALSE),"")</f>
        <v>C</v>
      </c>
      <c r="O196" s="166" t="str">
        <f>IF($C196="","",VLOOKUP($C196,'BASE FEDERAÇÃO'!$B:$M,9,0))</f>
        <v>MR</v>
      </c>
      <c r="P196" s="46" t="str">
        <f>IF($C196&gt;0,VLOOKUP($C196,INCRIÇÕES!$A:$K,11,0),"")</f>
        <v/>
      </c>
      <c r="Q196" s="84"/>
      <c r="R196" s="31" t="str">
        <f>IF(ISERROR(VLOOKUP(C196,INCRIÇÕES!A:A,1,0)),"NÃO TEM INSCRIÇÃO","OK")</f>
        <v>OK</v>
      </c>
      <c r="S196" s="37">
        <f t="shared" si="95"/>
        <v>155</v>
      </c>
      <c r="T196" s="96" t="str">
        <f t="shared" ref="T196:T257" si="135">IF(COUNTIF(C:C,C196)&gt;1,"REPETIDO","OK")</f>
        <v>OK</v>
      </c>
      <c r="U196" s="31" t="str">
        <f t="shared" si="96"/>
        <v>39155</v>
      </c>
    </row>
    <row r="197" spans="1:21" ht="17.399999999999999">
      <c r="A197" s="44">
        <f t="shared" ref="A197:A257" si="136">S197</f>
        <v>156</v>
      </c>
      <c r="C197" s="167" t="s">
        <v>425</v>
      </c>
      <c r="D197" s="168" t="str">
        <f t="shared" ref="D197:F197" si="137">D196</f>
        <v>39</v>
      </c>
      <c r="E197" s="168" t="str">
        <f t="shared" si="137"/>
        <v>01</v>
      </c>
      <c r="F197" s="168" t="str">
        <f t="shared" si="137"/>
        <v>09</v>
      </c>
      <c r="G197" s="169" t="str">
        <f>IF(C197&gt;0,VLOOKUP(C197,'BASE FEDERAÇÃO'!$B:$M,2,FALSE),"")</f>
        <v>SAITO</v>
      </c>
      <c r="H197" s="169" t="str">
        <f>IF(C197&gt;0,VLOOKUP(C197,'BASE FEDERAÇÃO'!$B:$M,3,FALSE),"")</f>
        <v>YOLANDO TOSHIO</v>
      </c>
      <c r="I197" s="170" t="str">
        <f>IF($C197&gt;0,VLOOKUP($C197,'BASE FEDERAÇÃO'!$B:$M,4,FALSE),"")</f>
        <v>M</v>
      </c>
      <c r="J197" s="170" t="str">
        <f>IF($C197&gt;0,VLOOKUP($C197,'BASE FEDERAÇÃO'!$B:$M,5,FALSE),"")</f>
        <v>12. COO</v>
      </c>
      <c r="K197" s="170" t="str">
        <f>IFERROR(VLOOKUP(J197,Base!$G:$H,2,0),"")</f>
        <v>COOPER COTIA</v>
      </c>
      <c r="L197" s="171">
        <f>IF($C197&gt;0,VLOOKUP($C197,'BASE FEDERAÇÃO'!$B:$M,6,FALSE),"")</f>
        <v>18875</v>
      </c>
      <c r="M197" s="170">
        <f>IF($C197&gt;0,VLOOKUP($C197,'BASE FEDERAÇÃO'!$B:$M,7,FALSE),"")</f>
        <v>12</v>
      </c>
      <c r="N197" s="170" t="str">
        <f>IF($C197&gt;0,VLOOKUP($C197,'BASE FEDERAÇÃO'!$B:$M,8,FALSE),"")</f>
        <v>C</v>
      </c>
      <c r="O197" s="172" t="str">
        <f>IF($C197="","",VLOOKUP($C197,'BASE FEDERAÇÃO'!$B:$M,9,0))</f>
        <v>SR</v>
      </c>
      <c r="P197" s="46" t="str">
        <f>IF($C197&gt;0,VLOOKUP($C197,INCRIÇÕES!$A:$K,11,0),"")</f>
        <v/>
      </c>
      <c r="Q197" s="84"/>
      <c r="R197" s="31" t="str">
        <f>IF(ISERROR(VLOOKUP(C197,INCRIÇÕES!A:A,1,0)),"NÃO TEM INSCRIÇÃO","OK")</f>
        <v>OK</v>
      </c>
      <c r="S197" s="37">
        <f t="shared" si="95"/>
        <v>156</v>
      </c>
      <c r="T197" s="96" t="str">
        <f t="shared" si="135"/>
        <v>OK</v>
      </c>
      <c r="U197" s="31" t="str">
        <f t="shared" si="96"/>
        <v>39156</v>
      </c>
    </row>
    <row r="198" spans="1:21" ht="8.1" customHeight="1">
      <c r="A198" s="44" t="str">
        <f t="shared" si="136"/>
        <v/>
      </c>
      <c r="C198" s="140"/>
      <c r="D198" s="140"/>
      <c r="E198" s="140"/>
      <c r="F198" s="140"/>
      <c r="G198" s="141" t="str">
        <f>IF(C198&gt;0,VLOOKUP(C198,'BASE FEDERAÇÃO'!$B:$M,2,FALSE),"")</f>
        <v/>
      </c>
      <c r="H198" s="141" t="str">
        <f>IF(C198&gt;0,VLOOKUP(C198,'BASE FEDERAÇÃO'!$B:$M,3,FALSE),"")</f>
        <v/>
      </c>
      <c r="I198" s="142" t="str">
        <f>IF($C198&gt;0,VLOOKUP($C198,'BASE FEDERAÇÃO'!$B:$M,4,FALSE),"")</f>
        <v/>
      </c>
      <c r="J198" s="142" t="str">
        <f>IF($C198&gt;0,VLOOKUP($C198,'BASE FEDERAÇÃO'!$B:$M,5,FALSE),"")</f>
        <v/>
      </c>
      <c r="K198" s="142" t="str">
        <f>IFERROR(VLOOKUP(J198,Base!$G:$H,2,0),"")</f>
        <v/>
      </c>
      <c r="L198" s="143" t="str">
        <f>IF($C198&gt;0,VLOOKUP($C198,'BASE FEDERAÇÃO'!$B:$M,6,FALSE),"")</f>
        <v/>
      </c>
      <c r="M198" s="142" t="str">
        <f>IF($C198&gt;0,VLOOKUP($C198,'BASE FEDERAÇÃO'!$B:$M,7,FALSE),"")</f>
        <v/>
      </c>
      <c r="N198" s="142" t="str">
        <f>IF($C198&gt;0,VLOOKUP($C198,'BASE FEDERAÇÃO'!$B:$M,8,FALSE),"")</f>
        <v/>
      </c>
      <c r="O198" s="142" t="str">
        <f>IF($C198="","",VLOOKUP($C198,'BASE FEDERAÇÃO'!$B:$M,9,0))</f>
        <v/>
      </c>
      <c r="P198" s="48" t="str">
        <f>IF($C198&gt;0,VLOOKUP($C198,INCRIÇÕES!$A:$K,11,0),"")</f>
        <v/>
      </c>
      <c r="Q198" s="48"/>
      <c r="R198" s="31" t="str">
        <f>IF(ISERROR(VLOOKUP(C198,INCRIÇÕES!A:A,1,0)),"NÃO TEM INSCRIÇÃO","OK")</f>
        <v>NÃO TEM INSCRIÇÃO</v>
      </c>
      <c r="S198" s="37" t="str">
        <f t="shared" ref="S198:S257" si="138">IF(S197="",S196+1,IF(F198&lt;&gt;"",S197+1,""))</f>
        <v/>
      </c>
      <c r="T198" s="96" t="str">
        <f t="shared" si="135"/>
        <v>OK</v>
      </c>
      <c r="U198" s="31" t="str">
        <f t="shared" ref="U198:U257" si="139">CONCATENATE(D198&amp;A198)</f>
        <v/>
      </c>
    </row>
    <row r="199" spans="1:21" ht="17.399999999999999">
      <c r="A199" s="44">
        <f t="shared" si="136"/>
        <v>157</v>
      </c>
      <c r="C199" s="155" t="s">
        <v>399</v>
      </c>
      <c r="D199" s="156" t="s">
        <v>805</v>
      </c>
      <c r="E199" s="156" t="s">
        <v>1</v>
      </c>
      <c r="F199" s="156" t="s">
        <v>283</v>
      </c>
      <c r="G199" s="157" t="str">
        <f>IF(C199&gt;0,VLOOKUP(C199,'BASE FEDERAÇÃO'!$B:$M,2,FALSE),"")</f>
        <v>MINAMI</v>
      </c>
      <c r="H199" s="157" t="str">
        <f>IF(C199&gt;0,VLOOKUP(C199,'BASE FEDERAÇÃO'!$B:$M,3,FALSE),"")</f>
        <v>TEREZA</v>
      </c>
      <c r="I199" s="158" t="str">
        <f>IF($C199&gt;0,VLOOKUP($C199,'BASE FEDERAÇÃO'!$B:$M,4,FALSE),"")</f>
        <v>F</v>
      </c>
      <c r="J199" s="158" t="str">
        <f>IF($C199&gt;0,VLOOKUP($C199,'BASE FEDERAÇÃO'!$B:$M,5,FALSE),"")</f>
        <v>15. BIR</v>
      </c>
      <c r="K199" s="158" t="str">
        <f>IFERROR(VLOOKUP(J199,Base!$G:$H,2,0),"")</f>
        <v>BIRITIBA MIRIM</v>
      </c>
      <c r="L199" s="159">
        <f>IF($C199&gt;0,VLOOKUP($C199,'BASE FEDERAÇÃO'!$B:$M,6,FALSE),"")</f>
        <v>18584</v>
      </c>
      <c r="M199" s="158">
        <f>IF($C199&gt;0,VLOOKUP($C199,'BASE FEDERAÇÃO'!$B:$M,7,FALSE),"")</f>
        <v>7</v>
      </c>
      <c r="N199" s="158" t="str">
        <f>IF($C199&gt;0,VLOOKUP($C199,'BASE FEDERAÇÃO'!$B:$M,8,FALSE),"")</f>
        <v>B</v>
      </c>
      <c r="O199" s="160" t="str">
        <f>IF($C199="","",VLOOKUP($C199,'BASE FEDERAÇÃO'!$B:$M,9,0))</f>
        <v>SR</v>
      </c>
      <c r="P199" s="45" t="str">
        <f>IF($C199&gt;0,VLOOKUP($C199,INCRIÇÕES!$A:$K,11,0),"")</f>
        <v/>
      </c>
      <c r="Q199" s="84"/>
      <c r="R199" s="31" t="str">
        <f>IF(ISERROR(VLOOKUP(C199,INCRIÇÕES!A:A,1,0)),"NÃO TEM INSCRIÇÃO","OK")</f>
        <v>OK</v>
      </c>
      <c r="S199" s="37">
        <f t="shared" si="138"/>
        <v>157</v>
      </c>
      <c r="T199" s="96" t="str">
        <f t="shared" si="135"/>
        <v>OK</v>
      </c>
      <c r="U199" s="31" t="str">
        <f t="shared" si="139"/>
        <v>40157</v>
      </c>
    </row>
    <row r="200" spans="1:21" ht="17.399999999999999">
      <c r="A200" s="44">
        <f t="shared" si="136"/>
        <v>158</v>
      </c>
      <c r="C200" s="161" t="s">
        <v>97</v>
      </c>
      <c r="D200" s="162" t="str">
        <f t="shared" ref="D200:F200" si="140">D199</f>
        <v>40</v>
      </c>
      <c r="E200" s="162" t="str">
        <f t="shared" si="140"/>
        <v>01</v>
      </c>
      <c r="F200" s="162" t="str">
        <f t="shared" si="140"/>
        <v>11</v>
      </c>
      <c r="G200" s="163" t="str">
        <f>IF(C200&gt;0,VLOOKUP(C200,'BASE FEDERAÇÃO'!$B:$M,2,FALSE),"")</f>
        <v>KAWANO</v>
      </c>
      <c r="H200" s="163" t="str">
        <f>IF(C200&gt;0,VLOOKUP(C200,'BASE FEDERAÇÃO'!$B:$M,3,FALSE),"")</f>
        <v>KIYOKO</v>
      </c>
      <c r="I200" s="164" t="str">
        <f>IF($C200&gt;0,VLOOKUP($C200,'BASE FEDERAÇÃO'!$B:$M,4,FALSE),"")</f>
        <v>F</v>
      </c>
      <c r="J200" s="164" t="str">
        <f>IF($C200&gt;0,VLOOKUP($C200,'BASE FEDERAÇÃO'!$B:$M,5,FALSE),"")</f>
        <v>03. IBI</v>
      </c>
      <c r="K200" s="164" t="str">
        <f>IFERROR(VLOOKUP(J200,Base!$G:$H,2,0),"")</f>
        <v>IBIÚNA</v>
      </c>
      <c r="L200" s="165">
        <f>IF($C200&gt;0,VLOOKUP($C200,'BASE FEDERAÇÃO'!$B:$M,6,FALSE),"")</f>
        <v>16772</v>
      </c>
      <c r="M200" s="164">
        <f>IF($C200&gt;0,VLOOKUP($C200,'BASE FEDERAÇÃO'!$B:$M,7,FALSE),"")</f>
        <v>7</v>
      </c>
      <c r="N200" s="164" t="str">
        <f>IF($C200&gt;0,VLOOKUP($C200,'BASE FEDERAÇÃO'!$B:$M,8,FALSE),"")</f>
        <v>B</v>
      </c>
      <c r="O200" s="166" t="str">
        <f>IF($C200="","",VLOOKUP($C200,'BASE FEDERAÇÃO'!$B:$M,9,0))</f>
        <v>SR</v>
      </c>
      <c r="P200" s="46" t="str">
        <f>IF($C200&gt;0,VLOOKUP($C200,INCRIÇÕES!$A:$K,11,0),"")</f>
        <v>X</v>
      </c>
      <c r="Q200" s="84"/>
      <c r="R200" s="31" t="str">
        <f>IF(ISERROR(VLOOKUP(C200,INCRIÇÕES!A:A,1,0)),"NÃO TEM INSCRIÇÃO","OK")</f>
        <v>OK</v>
      </c>
      <c r="S200" s="37">
        <f t="shared" si="138"/>
        <v>158</v>
      </c>
      <c r="T200" s="96" t="str">
        <f t="shared" si="135"/>
        <v>OK</v>
      </c>
      <c r="U200" s="31" t="str">
        <f t="shared" si="139"/>
        <v>40158</v>
      </c>
    </row>
    <row r="201" spans="1:21" ht="17.399999999999999">
      <c r="A201" s="44">
        <f t="shared" si="136"/>
        <v>159</v>
      </c>
      <c r="C201" s="161" t="s">
        <v>993</v>
      </c>
      <c r="D201" s="162" t="str">
        <f t="shared" ref="D201:F201" si="141">D200</f>
        <v>40</v>
      </c>
      <c r="E201" s="162" t="str">
        <f t="shared" si="141"/>
        <v>01</v>
      </c>
      <c r="F201" s="162" t="str">
        <f t="shared" si="141"/>
        <v>11</v>
      </c>
      <c r="G201" s="163" t="str">
        <f>IF(C201&gt;0,VLOOKUP(C201,'BASE FEDERAÇÃO'!$B:$M,2,FALSE),"")</f>
        <v>PEREIRA T. MACHADO</v>
      </c>
      <c r="H201" s="163" t="str">
        <f>IF(C201&gt;0,VLOOKUP(C201,'BASE FEDERAÇÃO'!$B:$M,3,FALSE),"")</f>
        <v>MARIA DO SOCORRO</v>
      </c>
      <c r="I201" s="164" t="str">
        <f>IF($C201&gt;0,VLOOKUP($C201,'BASE FEDERAÇÃO'!$B:$M,4,FALSE),"")</f>
        <v>F</v>
      </c>
      <c r="J201" s="164" t="str">
        <f>IF($C201&gt;0,VLOOKUP($C201,'BASE FEDERAÇÃO'!$B:$M,5,FALSE),"")</f>
        <v>18. SOR</v>
      </c>
      <c r="K201" s="164" t="str">
        <f>IFERROR(VLOOKUP(J201,Base!$G:$H,2,0),"")</f>
        <v>SOROCABA</v>
      </c>
      <c r="L201" s="165">
        <f>IF($C201&gt;0,VLOOKUP($C201,'BASE FEDERAÇÃO'!$B:$M,6,FALSE),"")</f>
        <v>21554</v>
      </c>
      <c r="M201" s="164">
        <f>IF($C201&gt;0,VLOOKUP($C201,'BASE FEDERAÇÃO'!$B:$M,7,FALSE),"")</f>
        <v>12</v>
      </c>
      <c r="N201" s="164" t="str">
        <f>IF($C201&gt;0,VLOOKUP($C201,'BASE FEDERAÇÃO'!$B:$M,8,FALSE),"")</f>
        <v>C</v>
      </c>
      <c r="O201" s="166" t="str">
        <f>IF($C201="","",VLOOKUP($C201,'BASE FEDERAÇÃO'!$B:$M,9,0))</f>
        <v>NSR</v>
      </c>
      <c r="P201" s="46" t="str">
        <f>IF($C201&gt;0,VLOOKUP($C201,INCRIÇÕES!$A:$K,11,0),"")</f>
        <v/>
      </c>
      <c r="Q201" s="84"/>
      <c r="R201" s="31" t="str">
        <f>IF(ISERROR(VLOOKUP(C201,INCRIÇÕES!A:A,1,0)),"NÃO TEM INSCRIÇÃO","OK")</f>
        <v>OK</v>
      </c>
      <c r="S201" s="37">
        <f t="shared" si="138"/>
        <v>159</v>
      </c>
      <c r="T201" s="96" t="str">
        <f t="shared" si="135"/>
        <v>OK</v>
      </c>
      <c r="U201" s="31" t="str">
        <f t="shared" si="139"/>
        <v>40159</v>
      </c>
    </row>
    <row r="202" spans="1:21" ht="17.399999999999999">
      <c r="A202" s="44">
        <f t="shared" si="136"/>
        <v>160</v>
      </c>
      <c r="C202" s="167" t="s">
        <v>908</v>
      </c>
      <c r="D202" s="168" t="str">
        <f t="shared" ref="D202:F202" si="142">D201</f>
        <v>40</v>
      </c>
      <c r="E202" s="168" t="str">
        <f t="shared" si="142"/>
        <v>01</v>
      </c>
      <c r="F202" s="168" t="str">
        <f t="shared" si="142"/>
        <v>11</v>
      </c>
      <c r="G202" s="169" t="str">
        <f>IF(C202&gt;0,VLOOKUP(C202,'BASE FEDERAÇÃO'!$B:$M,2,FALSE),"")</f>
        <v>NOZAWA</v>
      </c>
      <c r="H202" s="169" t="str">
        <f>IF(C202&gt;0,VLOOKUP(C202,'BASE FEDERAÇÃO'!$B:$M,3,FALSE),"")</f>
        <v>YURIKO</v>
      </c>
      <c r="I202" s="170" t="str">
        <f>IF($C202&gt;0,VLOOKUP($C202,'BASE FEDERAÇÃO'!$B:$M,4,FALSE),"")</f>
        <v>F</v>
      </c>
      <c r="J202" s="170" t="str">
        <f>IF($C202&gt;0,VLOOKUP($C202,'BASE FEDERAÇÃO'!$B:$M,5,FALSE),"")</f>
        <v>06. KOK</v>
      </c>
      <c r="K202" s="170" t="str">
        <f>IFERROR(VLOOKUP(J202,Base!$G:$H,2,0),"")</f>
        <v>KOKUSHIKAN</v>
      </c>
      <c r="L202" s="171">
        <f>IF($C202&gt;0,VLOOKUP($C202,'BASE FEDERAÇÃO'!$B:$M,6,FALSE),"")</f>
        <v>13844</v>
      </c>
      <c r="M202" s="170">
        <f>IF($C202&gt;0,VLOOKUP($C202,'BASE FEDERAÇÃO'!$B:$M,7,FALSE),"")</f>
        <v>12</v>
      </c>
      <c r="N202" s="170" t="str">
        <f>IF($C202&gt;0,VLOOKUP($C202,'BASE FEDERAÇÃO'!$B:$M,8,FALSE),"")</f>
        <v>C</v>
      </c>
      <c r="O202" s="172" t="str">
        <f>IF($C202="","",VLOOKUP($C202,'BASE FEDERAÇÃO'!$B:$M,9,0))</f>
        <v>MR</v>
      </c>
      <c r="P202" s="46" t="str">
        <f>IF($C202&gt;0,VLOOKUP($C202,INCRIÇÕES!$A:$K,11,0),"")</f>
        <v/>
      </c>
      <c r="Q202" s="84"/>
      <c r="R202" s="31" t="str">
        <f>IF(ISERROR(VLOOKUP(C202,INCRIÇÕES!A:A,1,0)),"NÃO TEM INSCRIÇÃO","OK")</f>
        <v>OK</v>
      </c>
      <c r="S202" s="37">
        <f t="shared" si="138"/>
        <v>160</v>
      </c>
      <c r="T202" s="96" t="str">
        <f t="shared" si="135"/>
        <v>OK</v>
      </c>
      <c r="U202" s="31" t="str">
        <f t="shared" si="139"/>
        <v>40160</v>
      </c>
    </row>
    <row r="203" spans="1:21" ht="8.1" customHeight="1">
      <c r="A203" s="44" t="str">
        <f t="shared" si="136"/>
        <v/>
      </c>
      <c r="C203" s="140"/>
      <c r="D203" s="140"/>
      <c r="E203" s="140"/>
      <c r="F203" s="140"/>
      <c r="G203" s="141" t="str">
        <f>IF(C203&gt;0,VLOOKUP(C203,'BASE FEDERAÇÃO'!$B:$M,2,FALSE),"")</f>
        <v/>
      </c>
      <c r="H203" s="141" t="str">
        <f>IF(C203&gt;0,VLOOKUP(C203,'BASE FEDERAÇÃO'!$B:$M,3,FALSE),"")</f>
        <v/>
      </c>
      <c r="I203" s="142" t="str">
        <f>IF($C203&gt;0,VLOOKUP($C203,'BASE FEDERAÇÃO'!$B:$M,4,FALSE),"")</f>
        <v/>
      </c>
      <c r="J203" s="142" t="str">
        <f>IF($C203&gt;0,VLOOKUP($C203,'BASE FEDERAÇÃO'!$B:$M,5,FALSE),"")</f>
        <v/>
      </c>
      <c r="K203" s="142" t="str">
        <f>IFERROR(VLOOKUP(J203,Base!$G:$H,2,0),"")</f>
        <v/>
      </c>
      <c r="L203" s="143" t="str">
        <f>IF($C203&gt;0,VLOOKUP($C203,'BASE FEDERAÇÃO'!$B:$M,6,FALSE),"")</f>
        <v/>
      </c>
      <c r="M203" s="142" t="str">
        <f>IF($C203&gt;0,VLOOKUP($C203,'BASE FEDERAÇÃO'!$B:$M,7,FALSE),"")</f>
        <v/>
      </c>
      <c r="N203" s="142" t="str">
        <f>IF($C203&gt;0,VLOOKUP($C203,'BASE FEDERAÇÃO'!$B:$M,8,FALSE),"")</f>
        <v/>
      </c>
      <c r="O203" s="142" t="str">
        <f>IF($C203="","",VLOOKUP($C203,'BASE FEDERAÇÃO'!$B:$M,9,0))</f>
        <v/>
      </c>
      <c r="P203" s="48" t="str">
        <f>IF($C203&gt;0,VLOOKUP($C203,INCRIÇÕES!$A:$K,11,0),"")</f>
        <v/>
      </c>
      <c r="Q203" s="48"/>
      <c r="R203" s="31" t="str">
        <f>IF(ISERROR(VLOOKUP(C203,INCRIÇÕES!A:A,1,0)),"NÃO TEM INSCRIÇÃO","OK")</f>
        <v>NÃO TEM INSCRIÇÃO</v>
      </c>
      <c r="S203" s="37" t="str">
        <f t="shared" si="138"/>
        <v/>
      </c>
      <c r="T203" s="96" t="str">
        <f t="shared" si="135"/>
        <v>OK</v>
      </c>
      <c r="U203" s="31" t="str">
        <f t="shared" si="139"/>
        <v/>
      </c>
    </row>
    <row r="204" spans="1:21" ht="17.399999999999999">
      <c r="A204" s="44">
        <f t="shared" si="136"/>
        <v>161</v>
      </c>
      <c r="C204" s="155" t="s">
        <v>887</v>
      </c>
      <c r="D204" s="156" t="s">
        <v>806</v>
      </c>
      <c r="E204" s="156" t="s">
        <v>1</v>
      </c>
      <c r="F204" s="156" t="s">
        <v>490</v>
      </c>
      <c r="G204" s="157" t="str">
        <f>IF(C204&gt;0,VLOOKUP(C204,'BASE FEDERAÇÃO'!$B:$M,2,FALSE),"")</f>
        <v>OGATA</v>
      </c>
      <c r="H204" s="157" t="str">
        <f>IF(C204&gt;0,VLOOKUP(C204,'BASE FEDERAÇÃO'!$B:$M,3,FALSE),"")</f>
        <v>MITIKO</v>
      </c>
      <c r="I204" s="158" t="str">
        <f>IF($C204&gt;0,VLOOKUP($C204,'BASE FEDERAÇÃO'!$B:$M,4,FALSE),"")</f>
        <v>F</v>
      </c>
      <c r="J204" s="158" t="str">
        <f>IF($C204&gt;0,VLOOKUP($C204,'BASE FEDERAÇÃO'!$B:$M,5,FALSE),"")</f>
        <v>12. COO</v>
      </c>
      <c r="K204" s="158" t="str">
        <f>IFERROR(VLOOKUP(J204,Base!$G:$H,2,0),"")</f>
        <v>COOPER COTIA</v>
      </c>
      <c r="L204" s="159">
        <f>IF($C204&gt;0,VLOOKUP($C204,'BASE FEDERAÇÃO'!$B:$M,6,FALSE),"")</f>
        <v>20316</v>
      </c>
      <c r="M204" s="158">
        <f>IF($C204&gt;0,VLOOKUP($C204,'BASE FEDERAÇÃO'!$B:$M,7,FALSE),"")</f>
        <v>9</v>
      </c>
      <c r="N204" s="158" t="str">
        <f>IF($C204&gt;0,VLOOKUP($C204,'BASE FEDERAÇÃO'!$B:$M,8,FALSE),"")</f>
        <v>B</v>
      </c>
      <c r="O204" s="160" t="str">
        <f>IF($C204="","",VLOOKUP($C204,'BASE FEDERAÇÃO'!$B:$M,9,0))</f>
        <v>NSR</v>
      </c>
      <c r="P204" s="45" t="str">
        <f>IF($C204&gt;0,VLOOKUP($C204,INCRIÇÕES!$A:$K,11,0),"")</f>
        <v/>
      </c>
      <c r="Q204" s="84"/>
      <c r="R204" s="31" t="str">
        <f>IF(ISERROR(VLOOKUP(C204,INCRIÇÕES!A:A,1,0)),"NÃO TEM INSCRIÇÃO","OK")</f>
        <v>OK</v>
      </c>
      <c r="S204" s="37">
        <f t="shared" si="138"/>
        <v>161</v>
      </c>
      <c r="T204" s="96" t="str">
        <f t="shared" si="135"/>
        <v>OK</v>
      </c>
      <c r="U204" s="31" t="str">
        <f t="shared" si="139"/>
        <v>41161</v>
      </c>
    </row>
    <row r="205" spans="1:21" ht="17.399999999999999">
      <c r="A205" s="44">
        <f t="shared" si="136"/>
        <v>162</v>
      </c>
      <c r="C205" s="161" t="s">
        <v>433</v>
      </c>
      <c r="D205" s="162" t="str">
        <f t="shared" ref="D205:F205" si="143">D204</f>
        <v>41</v>
      </c>
      <c r="E205" s="162" t="str">
        <f t="shared" si="143"/>
        <v>01</v>
      </c>
      <c r="F205" s="162" t="str">
        <f t="shared" si="143"/>
        <v>13</v>
      </c>
      <c r="G205" s="163" t="str">
        <f>IF(C205&gt;0,VLOOKUP(C205,'BASE FEDERAÇÃO'!$B:$M,2,FALSE),"")</f>
        <v>ABE</v>
      </c>
      <c r="H205" s="163" t="str">
        <f>IF(C205&gt;0,VLOOKUP(C205,'BASE FEDERAÇÃO'!$B:$M,3,FALSE),"")</f>
        <v>TETSUO</v>
      </c>
      <c r="I205" s="164" t="str">
        <f>IF($C205&gt;0,VLOOKUP($C205,'BASE FEDERAÇÃO'!$B:$M,4,FALSE),"")</f>
        <v>M</v>
      </c>
      <c r="J205" s="164" t="str">
        <f>IF($C205&gt;0,VLOOKUP($C205,'BASE FEDERAÇÃO'!$B:$M,5,FALSE),"")</f>
        <v>06. KOK</v>
      </c>
      <c r="K205" s="164" t="str">
        <f>IFERROR(VLOOKUP(J205,Base!$G:$H,2,0),"")</f>
        <v>KOKUSHIKAN</v>
      </c>
      <c r="L205" s="165">
        <f>IF($C205&gt;0,VLOOKUP($C205,'BASE FEDERAÇÃO'!$B:$M,6,FALSE),"")</f>
        <v>12082</v>
      </c>
      <c r="M205" s="164">
        <f>IF($C205&gt;0,VLOOKUP($C205,'BASE FEDERAÇÃO'!$B:$M,7,FALSE),"")</f>
        <v>8</v>
      </c>
      <c r="N205" s="164" t="str">
        <f>IF($C205&gt;0,VLOOKUP($C205,'BASE FEDERAÇÃO'!$B:$M,8,FALSE),"")</f>
        <v>B</v>
      </c>
      <c r="O205" s="166" t="str">
        <f>IF($C205="","",VLOOKUP($C205,'BASE FEDERAÇÃO'!$B:$M,9,0))</f>
        <v>MR</v>
      </c>
      <c r="P205" s="46" t="str">
        <f>IF($C205&gt;0,VLOOKUP($C205,INCRIÇÕES!$A:$K,11,0),"")</f>
        <v/>
      </c>
      <c r="Q205" s="84"/>
      <c r="R205" s="31" t="str">
        <f>IF(ISERROR(VLOOKUP(C205,INCRIÇÕES!A:A,1,0)),"NÃO TEM INSCRIÇÃO","OK")</f>
        <v>OK</v>
      </c>
      <c r="S205" s="37">
        <f t="shared" si="138"/>
        <v>162</v>
      </c>
      <c r="T205" s="96" t="str">
        <f t="shared" si="135"/>
        <v>OK</v>
      </c>
      <c r="U205" s="31" t="str">
        <f t="shared" si="139"/>
        <v>41162</v>
      </c>
    </row>
    <row r="206" spans="1:21" ht="17.399999999999999">
      <c r="A206" s="44">
        <f t="shared" si="136"/>
        <v>163</v>
      </c>
      <c r="C206" s="161" t="s">
        <v>978</v>
      </c>
      <c r="D206" s="162" t="str">
        <f t="shared" ref="D206:F206" si="144">D205</f>
        <v>41</v>
      </c>
      <c r="E206" s="162" t="str">
        <f t="shared" si="144"/>
        <v>01</v>
      </c>
      <c r="F206" s="162" t="str">
        <f t="shared" si="144"/>
        <v>13</v>
      </c>
      <c r="G206" s="163" t="str">
        <f>IF(C206&gt;0,VLOOKUP(C206,'BASE FEDERAÇÃO'!$B:$M,2,FALSE),"")</f>
        <v>HARA TABATA</v>
      </c>
      <c r="H206" s="163" t="str">
        <f>IF(C206&gt;0,VLOOKUP(C206,'BASE FEDERAÇÃO'!$B:$M,3,FALSE),"")</f>
        <v>ROSA HIDEKO</v>
      </c>
      <c r="I206" s="164" t="str">
        <f>IF($C206&gt;0,VLOOKUP($C206,'BASE FEDERAÇÃO'!$B:$M,4,FALSE),"")</f>
        <v>F</v>
      </c>
      <c r="J206" s="164" t="str">
        <f>IF($C206&gt;0,VLOOKUP($C206,'BASE FEDERAÇÃO'!$B:$M,5,FALSE),"")</f>
        <v>07. GSP</v>
      </c>
      <c r="K206" s="164" t="str">
        <f>IFERROR(VLOOKUP(J206,Base!$G:$H,2,0),"")</f>
        <v>GRANDE SÃO PAULO</v>
      </c>
      <c r="L206" s="165">
        <f>IF($C206&gt;0,VLOOKUP($C206,'BASE FEDERAÇÃO'!$B:$M,6,FALSE),"")</f>
        <v>18830</v>
      </c>
      <c r="M206" s="164">
        <f>IF($C206&gt;0,VLOOKUP($C206,'BASE FEDERAÇÃO'!$B:$M,7,FALSE),"")</f>
        <v>12</v>
      </c>
      <c r="N206" s="164" t="str">
        <f>IF($C206&gt;0,VLOOKUP($C206,'BASE FEDERAÇÃO'!$B:$M,8,FALSE),"")</f>
        <v>C</v>
      </c>
      <c r="O206" s="166" t="str">
        <f>IF($C206="","",VLOOKUP($C206,'BASE FEDERAÇÃO'!$B:$M,9,0))</f>
        <v>SR</v>
      </c>
      <c r="P206" s="46" t="str">
        <f>IF($C206&gt;0,VLOOKUP($C206,INCRIÇÕES!$A:$K,11,0),"")</f>
        <v/>
      </c>
      <c r="Q206" s="84"/>
      <c r="R206" s="31" t="str">
        <f>IF(ISERROR(VLOOKUP(C206,INCRIÇÕES!A:A,1,0)),"NÃO TEM INSCRIÇÃO","OK")</f>
        <v>OK</v>
      </c>
      <c r="S206" s="37">
        <f t="shared" si="138"/>
        <v>163</v>
      </c>
      <c r="T206" s="96" t="str">
        <f t="shared" si="135"/>
        <v>OK</v>
      </c>
      <c r="U206" s="31" t="str">
        <f t="shared" si="139"/>
        <v>41163</v>
      </c>
    </row>
    <row r="207" spans="1:21" ht="17.399999999999999">
      <c r="A207" s="44">
        <f t="shared" si="136"/>
        <v>164</v>
      </c>
      <c r="C207" s="268"/>
      <c r="D207" s="269" t="str">
        <f t="shared" ref="D207:F207" si="145">D206</f>
        <v>41</v>
      </c>
      <c r="E207" s="269" t="str">
        <f t="shared" si="145"/>
        <v>01</v>
      </c>
      <c r="F207" s="269" t="str">
        <f t="shared" si="145"/>
        <v>13</v>
      </c>
      <c r="G207" s="270" t="str">
        <f>IF(C207&gt;0,VLOOKUP(C207,'BASE FEDERAÇÃO'!$B:$M,2,FALSE),"")</f>
        <v/>
      </c>
      <c r="H207" s="270" t="str">
        <f>IF(C207&gt;0,VLOOKUP(C207,'BASE FEDERAÇÃO'!$B:$M,3,FALSE),"")</f>
        <v/>
      </c>
      <c r="I207" s="271" t="str">
        <f>IF($C207&gt;0,VLOOKUP($C207,'BASE FEDERAÇÃO'!$B:$M,4,FALSE),"")</f>
        <v/>
      </c>
      <c r="J207" s="271" t="str">
        <f>IF($C207&gt;0,VLOOKUP($C207,'BASE FEDERAÇÃO'!$B:$M,5,FALSE),"")</f>
        <v/>
      </c>
      <c r="K207" s="271" t="str">
        <f>IFERROR(VLOOKUP(J207,Base!$G:$H,2,0),"")</f>
        <v/>
      </c>
      <c r="L207" s="272" t="str">
        <f>IF($C207&gt;0,VLOOKUP($C207,'BASE FEDERAÇÃO'!$B:$M,6,FALSE),"")</f>
        <v/>
      </c>
      <c r="M207" s="271" t="str">
        <f>IF($C207&gt;0,VLOOKUP($C207,'BASE FEDERAÇÃO'!$B:$M,7,FALSE),"")</f>
        <v/>
      </c>
      <c r="N207" s="271" t="str">
        <f>IF($C207&gt;0,VLOOKUP($C207,'BASE FEDERAÇÃO'!$B:$M,8,FALSE),"")</f>
        <v/>
      </c>
      <c r="O207" s="273" t="str">
        <f>IF($C207="","",VLOOKUP($C207,'BASE FEDERAÇÃO'!$B:$M,9,0))</f>
        <v/>
      </c>
      <c r="P207" s="46" t="str">
        <f>IF($C207&gt;0,VLOOKUP($C207,INCRIÇÕES!$A:$K,11,0),"")</f>
        <v/>
      </c>
      <c r="Q207" s="84"/>
      <c r="R207" s="31" t="str">
        <f>IF(ISERROR(VLOOKUP(C207,INCRIÇÕES!A:A,1,0)),"NÃO TEM INSCRIÇÃO","OK")</f>
        <v>NÃO TEM INSCRIÇÃO</v>
      </c>
      <c r="S207" s="37">
        <f t="shared" si="138"/>
        <v>164</v>
      </c>
      <c r="T207" s="96" t="str">
        <f t="shared" si="135"/>
        <v>OK</v>
      </c>
      <c r="U207" s="31" t="str">
        <f t="shared" si="139"/>
        <v>41164</v>
      </c>
    </row>
    <row r="208" spans="1:21" ht="8.1" customHeight="1">
      <c r="A208" s="44" t="str">
        <f t="shared" si="136"/>
        <v/>
      </c>
      <c r="C208" s="140"/>
      <c r="D208" s="140"/>
      <c r="E208" s="140"/>
      <c r="F208" s="140"/>
      <c r="G208" s="141" t="str">
        <f>IF(C208&gt;0,VLOOKUP(C208,'BASE FEDERAÇÃO'!$B:$M,2,FALSE),"")</f>
        <v/>
      </c>
      <c r="H208" s="141" t="str">
        <f>IF(C208&gt;0,VLOOKUP(C208,'BASE FEDERAÇÃO'!$B:$M,3,FALSE),"")</f>
        <v/>
      </c>
      <c r="I208" s="142" t="str">
        <f>IF($C208&gt;0,VLOOKUP($C208,'BASE FEDERAÇÃO'!$B:$M,4,FALSE),"")</f>
        <v/>
      </c>
      <c r="J208" s="142" t="str">
        <f>IF($C208&gt;0,VLOOKUP($C208,'BASE FEDERAÇÃO'!$B:$M,5,FALSE),"")</f>
        <v/>
      </c>
      <c r="K208" s="142" t="str">
        <f>IFERROR(VLOOKUP(J208,Base!$G:$H,2,0),"")</f>
        <v/>
      </c>
      <c r="L208" s="143" t="str">
        <f>IF($C208&gt;0,VLOOKUP($C208,'BASE FEDERAÇÃO'!$B:$M,6,FALSE),"")</f>
        <v/>
      </c>
      <c r="M208" s="142" t="str">
        <f>IF($C208&gt;0,VLOOKUP($C208,'BASE FEDERAÇÃO'!$B:$M,7,FALSE),"")</f>
        <v/>
      </c>
      <c r="N208" s="142" t="str">
        <f>IF($C208&gt;0,VLOOKUP($C208,'BASE FEDERAÇÃO'!$B:$M,8,FALSE),"")</f>
        <v/>
      </c>
      <c r="O208" s="142" t="str">
        <f>IF($C208="","",VLOOKUP($C208,'BASE FEDERAÇÃO'!$B:$M,9,0))</f>
        <v/>
      </c>
      <c r="P208" s="48" t="str">
        <f>IF($C208&gt;0,VLOOKUP($C208,INCRIÇÕES!$A:$K,11,0),"")</f>
        <v/>
      </c>
      <c r="Q208" s="48"/>
      <c r="R208" s="31" t="str">
        <f>IF(ISERROR(VLOOKUP(C208,INCRIÇÕES!A:A,1,0)),"NÃO TEM INSCRIÇÃO","OK")</f>
        <v>NÃO TEM INSCRIÇÃO</v>
      </c>
      <c r="S208" s="37" t="str">
        <f t="shared" si="138"/>
        <v/>
      </c>
      <c r="T208" s="96" t="str">
        <f t="shared" si="135"/>
        <v>OK</v>
      </c>
      <c r="U208" s="31" t="str">
        <f t="shared" si="139"/>
        <v/>
      </c>
    </row>
    <row r="209" spans="1:21" ht="17.399999999999999">
      <c r="A209" s="44">
        <f t="shared" si="136"/>
        <v>165</v>
      </c>
      <c r="C209" s="155" t="s">
        <v>117</v>
      </c>
      <c r="D209" s="156" t="s">
        <v>807</v>
      </c>
      <c r="E209" s="156" t="s">
        <v>1</v>
      </c>
      <c r="F209" s="156" t="s">
        <v>393</v>
      </c>
      <c r="G209" s="157" t="str">
        <f>IF(C209&gt;0,VLOOKUP(C209,'BASE FEDERAÇÃO'!$B:$M,2,FALSE),"")</f>
        <v>YAMANO</v>
      </c>
      <c r="H209" s="157" t="str">
        <f>IF(C209&gt;0,VLOOKUP(C209,'BASE FEDERAÇÃO'!$B:$M,3,FALSE),"")</f>
        <v>ROSA</v>
      </c>
      <c r="I209" s="158" t="str">
        <f>IF($C209&gt;0,VLOOKUP($C209,'BASE FEDERAÇÃO'!$B:$M,4,FALSE),"")</f>
        <v>F</v>
      </c>
      <c r="J209" s="158" t="str">
        <f>IF($C209&gt;0,VLOOKUP($C209,'BASE FEDERAÇÃO'!$B:$M,5,FALSE),"")</f>
        <v>03. IBI</v>
      </c>
      <c r="K209" s="158" t="str">
        <f>IFERROR(VLOOKUP(J209,Base!$G:$H,2,0),"")</f>
        <v>IBIÚNA</v>
      </c>
      <c r="L209" s="159">
        <f>IF($C209&gt;0,VLOOKUP($C209,'BASE FEDERAÇÃO'!$B:$M,6,FALSE),"")</f>
        <v>20212</v>
      </c>
      <c r="M209" s="158">
        <f>IF($C209&gt;0,VLOOKUP($C209,'BASE FEDERAÇÃO'!$B:$M,7,FALSE),"")</f>
        <v>8</v>
      </c>
      <c r="N209" s="158" t="str">
        <f>IF($C209&gt;0,VLOOKUP($C209,'BASE FEDERAÇÃO'!$B:$M,8,FALSE),"")</f>
        <v>B</v>
      </c>
      <c r="O209" s="160" t="str">
        <f>IF($C209="","",VLOOKUP($C209,'BASE FEDERAÇÃO'!$B:$M,9,0))</f>
        <v>NSR</v>
      </c>
      <c r="P209" s="45" t="str">
        <f>IF($C209&gt;0,VLOOKUP($C209,INCRIÇÕES!$A:$K,11,0),"")</f>
        <v>X</v>
      </c>
      <c r="Q209" s="84"/>
      <c r="R209" s="31" t="str">
        <f>IF(ISERROR(VLOOKUP(C209,INCRIÇÕES!A:A,1,0)),"NÃO TEM INSCRIÇÃO","OK")</f>
        <v>OK</v>
      </c>
      <c r="S209" s="37">
        <f t="shared" si="138"/>
        <v>165</v>
      </c>
      <c r="T209" s="96" t="str">
        <f t="shared" si="135"/>
        <v>OK</v>
      </c>
      <c r="U209" s="31" t="str">
        <f t="shared" si="139"/>
        <v>42165</v>
      </c>
    </row>
    <row r="210" spans="1:21" ht="17.399999999999999">
      <c r="A210" s="44">
        <f t="shared" si="136"/>
        <v>166</v>
      </c>
      <c r="C210" s="161" t="s">
        <v>546</v>
      </c>
      <c r="D210" s="162" t="str">
        <f t="shared" ref="D210:F210" si="146">D209</f>
        <v>42</v>
      </c>
      <c r="E210" s="162" t="str">
        <f t="shared" si="146"/>
        <v>01</v>
      </c>
      <c r="F210" s="162" t="str">
        <f t="shared" si="146"/>
        <v>15</v>
      </c>
      <c r="G210" s="163" t="str">
        <f>IF(C210&gt;0,VLOOKUP(C210,'BASE FEDERAÇÃO'!$B:$M,2,FALSE),"")</f>
        <v>KUADA</v>
      </c>
      <c r="H210" s="163" t="str">
        <f>IF(C210&gt;0,VLOOKUP(C210,'BASE FEDERAÇÃO'!$B:$M,3,FALSE),"")</f>
        <v>TEREZINHA ARICO</v>
      </c>
      <c r="I210" s="164" t="str">
        <f>IF($C210&gt;0,VLOOKUP($C210,'BASE FEDERAÇÃO'!$B:$M,4,FALSE),"")</f>
        <v>F</v>
      </c>
      <c r="J210" s="164" t="str">
        <f>IF($C210&gt;0,VLOOKUP($C210,'BASE FEDERAÇÃO'!$B:$M,5,FALSE),"")</f>
        <v>12. COO</v>
      </c>
      <c r="K210" s="164" t="str">
        <f>IFERROR(VLOOKUP(J210,Base!$G:$H,2,0),"")</f>
        <v>COOPER COTIA</v>
      </c>
      <c r="L210" s="165">
        <f>IF($C210&gt;0,VLOOKUP($C210,'BASE FEDERAÇÃO'!$B:$M,6,FALSE),"")</f>
        <v>19916</v>
      </c>
      <c r="M210" s="164">
        <f>IF($C210&gt;0,VLOOKUP($C210,'BASE FEDERAÇÃO'!$B:$M,7,FALSE),"")</f>
        <v>9</v>
      </c>
      <c r="N210" s="164" t="str">
        <f>IF($C210&gt;0,VLOOKUP($C210,'BASE FEDERAÇÃO'!$B:$M,8,FALSE),"")</f>
        <v>B</v>
      </c>
      <c r="O210" s="166" t="str">
        <f>IF($C210="","",VLOOKUP($C210,'BASE FEDERAÇÃO'!$B:$M,9,0))</f>
        <v>NSR</v>
      </c>
      <c r="P210" s="46" t="str">
        <f>IF($C210&gt;0,VLOOKUP($C210,INCRIÇÕES!$A:$K,11,0),"")</f>
        <v/>
      </c>
      <c r="Q210" s="84"/>
      <c r="R210" s="31" t="str">
        <f>IF(ISERROR(VLOOKUP(C210,INCRIÇÕES!A:A,1,0)),"NÃO TEM INSCRIÇÃO","OK")</f>
        <v>OK</v>
      </c>
      <c r="S210" s="37">
        <f t="shared" si="138"/>
        <v>166</v>
      </c>
      <c r="T210" s="96" t="str">
        <f t="shared" si="135"/>
        <v>OK</v>
      </c>
      <c r="U210" s="31" t="str">
        <f t="shared" si="139"/>
        <v>42166</v>
      </c>
    </row>
    <row r="211" spans="1:21" ht="17.399999999999999">
      <c r="A211" s="44">
        <f t="shared" si="136"/>
        <v>167</v>
      </c>
      <c r="C211" s="161" t="s">
        <v>958</v>
      </c>
      <c r="D211" s="162" t="str">
        <f t="shared" ref="D211:F211" si="147">D210</f>
        <v>42</v>
      </c>
      <c r="E211" s="162" t="str">
        <f t="shared" si="147"/>
        <v>01</v>
      </c>
      <c r="F211" s="162" t="str">
        <f t="shared" si="147"/>
        <v>15</v>
      </c>
      <c r="G211" s="163" t="str">
        <f>IF(C211&gt;0,VLOOKUP(C211,'BASE FEDERAÇÃO'!$B:$M,2,FALSE),"")</f>
        <v>ANTUNES DE SOUZA</v>
      </c>
      <c r="H211" s="163" t="str">
        <f>IF(C211&gt;0,VLOOKUP(C211,'BASE FEDERAÇÃO'!$B:$M,3,FALSE),"")</f>
        <v>BRUNO RAFAEL</v>
      </c>
      <c r="I211" s="164" t="str">
        <f>IF($C211&gt;0,VLOOKUP($C211,'BASE FEDERAÇÃO'!$B:$M,4,FALSE),"")</f>
        <v>M</v>
      </c>
      <c r="J211" s="164" t="str">
        <f>IF($C211&gt;0,VLOOKUP($C211,'BASE FEDERAÇÃO'!$B:$M,5,FALSE),"")</f>
        <v>18. SOR</v>
      </c>
      <c r="K211" s="164" t="str">
        <f>IFERROR(VLOOKUP(J211,Base!$G:$H,2,0),"")</f>
        <v>SOROCABA</v>
      </c>
      <c r="L211" s="165">
        <f>IF($C211&gt;0,VLOOKUP($C211,'BASE FEDERAÇÃO'!$B:$M,6,FALSE),"")</f>
        <v>32057</v>
      </c>
      <c r="M211" s="164">
        <f>IF($C211&gt;0,VLOOKUP($C211,'BASE FEDERAÇÃO'!$B:$M,7,FALSE),"")</f>
        <v>11</v>
      </c>
      <c r="N211" s="164" t="str">
        <f>IF($C211&gt;0,VLOOKUP($C211,'BASE FEDERAÇÃO'!$B:$M,8,FALSE),"")</f>
        <v>C</v>
      </c>
      <c r="O211" s="166" t="str">
        <f>IF($C211="","",VLOOKUP($C211,'BASE FEDERAÇÃO'!$B:$M,9,0))</f>
        <v>NSR</v>
      </c>
      <c r="P211" s="46" t="str">
        <f>IF($C211&gt;0,VLOOKUP($C211,INCRIÇÕES!$A:$K,11,0),"")</f>
        <v>X</v>
      </c>
      <c r="Q211" s="84"/>
      <c r="R211" s="31" t="str">
        <f>IF(ISERROR(VLOOKUP(C211,INCRIÇÕES!A:A,1,0)),"NÃO TEM INSCRIÇÃO","OK")</f>
        <v>OK</v>
      </c>
      <c r="S211" s="37">
        <f t="shared" si="138"/>
        <v>167</v>
      </c>
      <c r="T211" s="96" t="str">
        <f t="shared" si="135"/>
        <v>OK</v>
      </c>
      <c r="U211" s="31" t="str">
        <f t="shared" si="139"/>
        <v>42167</v>
      </c>
    </row>
    <row r="212" spans="1:21" ht="17.399999999999999">
      <c r="A212" s="44">
        <f t="shared" si="136"/>
        <v>168</v>
      </c>
      <c r="C212" s="167" t="s">
        <v>627</v>
      </c>
      <c r="D212" s="168" t="str">
        <f t="shared" ref="D212:F212" si="148">D211</f>
        <v>42</v>
      </c>
      <c r="E212" s="168" t="str">
        <f t="shared" si="148"/>
        <v>01</v>
      </c>
      <c r="F212" s="168" t="str">
        <f t="shared" si="148"/>
        <v>15</v>
      </c>
      <c r="G212" s="169" t="str">
        <f>IF(C212&gt;0,VLOOKUP(C212,'BASE FEDERAÇÃO'!$B:$M,2,FALSE),"")</f>
        <v>SATO</v>
      </c>
      <c r="H212" s="169" t="str">
        <f>IF(C212&gt;0,VLOOKUP(C212,'BASE FEDERAÇÃO'!$B:$M,3,FALSE),"")</f>
        <v>EDSON ATUSHI</v>
      </c>
      <c r="I212" s="170" t="str">
        <f>IF($C212&gt;0,VLOOKUP($C212,'BASE FEDERAÇÃO'!$B:$M,4,FALSE),"")</f>
        <v>M</v>
      </c>
      <c r="J212" s="170" t="str">
        <f>IF($C212&gt;0,VLOOKUP($C212,'BASE FEDERAÇÃO'!$B:$M,5,FALSE),"")</f>
        <v>11. NCC</v>
      </c>
      <c r="K212" s="170" t="str">
        <f>IFERROR(VLOOKUP(J212,Base!$G:$H,2,0),"")</f>
        <v>NIPPON COUNTRY</v>
      </c>
      <c r="L212" s="171">
        <f>IF($C212&gt;0,VLOOKUP($C212,'BASE FEDERAÇÃO'!$B:$M,6,FALSE),"")</f>
        <v>15912</v>
      </c>
      <c r="M212" s="170">
        <f>IF($C212&gt;0,VLOOKUP($C212,'BASE FEDERAÇÃO'!$B:$M,7,FALSE),"")</f>
        <v>12</v>
      </c>
      <c r="N212" s="170" t="str">
        <f>IF($C212&gt;0,VLOOKUP($C212,'BASE FEDERAÇÃO'!$B:$M,8,FALSE),"")</f>
        <v>C</v>
      </c>
      <c r="O212" s="172" t="str">
        <f>IF($C212="","",VLOOKUP($C212,'BASE FEDERAÇÃO'!$B:$M,9,0))</f>
        <v>SR</v>
      </c>
      <c r="P212" s="46" t="str">
        <f>IF($C212&gt;0,VLOOKUP($C212,INCRIÇÕES!$A:$K,11,0),"")</f>
        <v>X</v>
      </c>
      <c r="Q212" s="84"/>
      <c r="R212" s="31" t="str">
        <f>IF(ISERROR(VLOOKUP(C212,INCRIÇÕES!A:A,1,0)),"NÃO TEM INSCRIÇÃO","OK")</f>
        <v>OK</v>
      </c>
      <c r="S212" s="37">
        <f t="shared" si="138"/>
        <v>168</v>
      </c>
      <c r="T212" s="96" t="str">
        <f t="shared" si="135"/>
        <v>OK</v>
      </c>
      <c r="U212" s="31" t="str">
        <f t="shared" si="139"/>
        <v>42168</v>
      </c>
    </row>
    <row r="213" spans="1:21" ht="8.1" customHeight="1">
      <c r="A213" s="44" t="str">
        <f t="shared" si="136"/>
        <v/>
      </c>
      <c r="C213" s="140"/>
      <c r="D213" s="140"/>
      <c r="E213" s="140"/>
      <c r="F213" s="140"/>
      <c r="G213" s="141" t="str">
        <f>IF(C213&gt;0,VLOOKUP(C213,'BASE FEDERAÇÃO'!$B:$M,2,FALSE),"")</f>
        <v/>
      </c>
      <c r="H213" s="141" t="str">
        <f>IF(C213&gt;0,VLOOKUP(C213,'BASE FEDERAÇÃO'!$B:$M,3,FALSE),"")</f>
        <v/>
      </c>
      <c r="I213" s="142" t="str">
        <f>IF($C213&gt;0,VLOOKUP($C213,'BASE FEDERAÇÃO'!$B:$M,4,FALSE),"")</f>
        <v/>
      </c>
      <c r="J213" s="142" t="str">
        <f>IF($C213&gt;0,VLOOKUP($C213,'BASE FEDERAÇÃO'!$B:$M,5,FALSE),"")</f>
        <v/>
      </c>
      <c r="K213" s="142" t="str">
        <f>IFERROR(VLOOKUP(J213,Base!$G:$H,2,0),"")</f>
        <v/>
      </c>
      <c r="L213" s="143" t="str">
        <f>IF($C213&gt;0,VLOOKUP($C213,'BASE FEDERAÇÃO'!$B:$M,6,FALSE),"")</f>
        <v/>
      </c>
      <c r="M213" s="142" t="str">
        <f>IF($C213&gt;0,VLOOKUP($C213,'BASE FEDERAÇÃO'!$B:$M,7,FALSE),"")</f>
        <v/>
      </c>
      <c r="N213" s="142" t="str">
        <f>IF($C213&gt;0,VLOOKUP($C213,'BASE FEDERAÇÃO'!$B:$M,8,FALSE),"")</f>
        <v/>
      </c>
      <c r="O213" s="142" t="str">
        <f>IF($C213="","",VLOOKUP($C213,'BASE FEDERAÇÃO'!$B:$M,9,0))</f>
        <v/>
      </c>
      <c r="P213" s="48" t="str">
        <f>IF($C213&gt;0,VLOOKUP($C213,INCRIÇÕES!$A:$K,11,0),"")</f>
        <v/>
      </c>
      <c r="Q213" s="48"/>
      <c r="R213" s="31" t="str">
        <f>IF(ISERROR(VLOOKUP(C213,INCRIÇÕES!A:A,1,0)),"NÃO TEM INSCRIÇÃO","OK")</f>
        <v>NÃO TEM INSCRIÇÃO</v>
      </c>
      <c r="S213" s="37" t="str">
        <f t="shared" si="138"/>
        <v/>
      </c>
      <c r="T213" s="96" t="str">
        <f t="shared" si="135"/>
        <v>OK</v>
      </c>
      <c r="U213" s="31" t="str">
        <f t="shared" si="139"/>
        <v/>
      </c>
    </row>
    <row r="214" spans="1:21" ht="17.399999999999999">
      <c r="A214" s="44">
        <f t="shared" si="136"/>
        <v>169</v>
      </c>
      <c r="C214" s="155" t="s">
        <v>424</v>
      </c>
      <c r="D214" s="156" t="s">
        <v>875</v>
      </c>
      <c r="E214" s="156" t="s">
        <v>1</v>
      </c>
      <c r="F214" s="156" t="s">
        <v>417</v>
      </c>
      <c r="G214" s="157" t="str">
        <f>IF(C214&gt;0,VLOOKUP(C214,'BASE FEDERAÇÃO'!$B:$M,2,FALSE),"")</f>
        <v>NICIHOKA</v>
      </c>
      <c r="H214" s="157" t="str">
        <f>IF(C214&gt;0,VLOOKUP(C214,'BASE FEDERAÇÃO'!$B:$M,3,FALSE),"")</f>
        <v>LUCIA MIEKO</v>
      </c>
      <c r="I214" s="158" t="str">
        <f>IF($C214&gt;0,VLOOKUP($C214,'BASE FEDERAÇÃO'!$B:$M,4,FALSE),"")</f>
        <v>F</v>
      </c>
      <c r="J214" s="158" t="str">
        <f>IF($C214&gt;0,VLOOKUP($C214,'BASE FEDERAÇÃO'!$B:$M,5,FALSE),"")</f>
        <v>11. NCC</v>
      </c>
      <c r="K214" s="158" t="str">
        <f>IFERROR(VLOOKUP(J214,Base!$G:$H,2,0),"")</f>
        <v>NIPPON COUNTRY</v>
      </c>
      <c r="L214" s="159">
        <f>IF($C214&gt;0,VLOOKUP($C214,'BASE FEDERAÇÃO'!$B:$M,6,FALSE),"")</f>
        <v>21429</v>
      </c>
      <c r="M214" s="158">
        <f>IF($C214&gt;0,VLOOKUP($C214,'BASE FEDERAÇÃO'!$B:$M,7,FALSE),"")</f>
        <v>9</v>
      </c>
      <c r="N214" s="158" t="str">
        <f>IF($C214&gt;0,VLOOKUP($C214,'BASE FEDERAÇÃO'!$B:$M,8,FALSE),"")</f>
        <v>B</v>
      </c>
      <c r="O214" s="160" t="str">
        <f>IF($C214="","",VLOOKUP($C214,'BASE FEDERAÇÃO'!$B:$M,9,0))</f>
        <v>NSR</v>
      </c>
      <c r="P214" s="45" t="str">
        <f>IF($C214&gt;0,VLOOKUP($C214,INCRIÇÕES!$A:$K,11,0),"")</f>
        <v>X</v>
      </c>
      <c r="Q214" s="84"/>
      <c r="R214" s="31" t="str">
        <f>IF(ISERROR(VLOOKUP(C214,INCRIÇÕES!A:A,1,0)),"NÃO TEM INSCRIÇÃO","OK")</f>
        <v>OK</v>
      </c>
      <c r="S214" s="37">
        <f t="shared" si="138"/>
        <v>169</v>
      </c>
      <c r="T214" s="96" t="str">
        <f t="shared" si="135"/>
        <v>OK</v>
      </c>
      <c r="U214" s="31" t="str">
        <f t="shared" si="139"/>
        <v>43169</v>
      </c>
    </row>
    <row r="215" spans="1:21" ht="17.399999999999999">
      <c r="A215" s="44">
        <f t="shared" si="136"/>
        <v>170</v>
      </c>
      <c r="C215" s="161" t="s">
        <v>444</v>
      </c>
      <c r="D215" s="162" t="str">
        <f t="shared" ref="D215:F215" si="149">D214</f>
        <v>43</v>
      </c>
      <c r="E215" s="162" t="str">
        <f t="shared" si="149"/>
        <v>01</v>
      </c>
      <c r="F215" s="162" t="str">
        <f t="shared" si="149"/>
        <v>17</v>
      </c>
      <c r="G215" s="163" t="str">
        <f>IF(C215&gt;0,VLOOKUP(C215,'BASE FEDERAÇÃO'!$B:$M,2,FALSE),"")</f>
        <v>KUNII</v>
      </c>
      <c r="H215" s="163" t="str">
        <f>IF(C215&gt;0,VLOOKUP(C215,'BASE FEDERAÇÃO'!$B:$M,3,FALSE),"")</f>
        <v>EMIKO</v>
      </c>
      <c r="I215" s="164" t="str">
        <f>IF($C215&gt;0,VLOOKUP($C215,'BASE FEDERAÇÃO'!$B:$M,4,FALSE),"")</f>
        <v>F</v>
      </c>
      <c r="J215" s="164" t="str">
        <f>IF($C215&gt;0,VLOOKUP($C215,'BASE FEDERAÇÃO'!$B:$M,5,FALSE),"")</f>
        <v>07. GSP</v>
      </c>
      <c r="K215" s="164" t="str">
        <f>IFERROR(VLOOKUP(J215,Base!$G:$H,2,0),"")</f>
        <v>GRANDE SÃO PAULO</v>
      </c>
      <c r="L215" s="165">
        <f>IF($C215&gt;0,VLOOKUP($C215,'BASE FEDERAÇÃO'!$B:$M,6,FALSE),"")</f>
        <v>14124</v>
      </c>
      <c r="M215" s="164">
        <f>IF($C215&gt;0,VLOOKUP($C215,'BASE FEDERAÇÃO'!$B:$M,7,FALSE),"")</f>
        <v>9</v>
      </c>
      <c r="N215" s="164" t="str">
        <f>IF($C215&gt;0,VLOOKUP($C215,'BASE FEDERAÇÃO'!$B:$M,8,FALSE),"")</f>
        <v>B</v>
      </c>
      <c r="O215" s="166" t="str">
        <f>IF($C215="","",VLOOKUP($C215,'BASE FEDERAÇÃO'!$B:$M,9,0))</f>
        <v>MR</v>
      </c>
      <c r="P215" s="46" t="str">
        <f>IF($C215&gt;0,VLOOKUP($C215,INCRIÇÕES!$A:$K,11,0),"")</f>
        <v/>
      </c>
      <c r="Q215" s="84"/>
      <c r="R215" s="31" t="str">
        <f>IF(ISERROR(VLOOKUP(C215,INCRIÇÕES!A:A,1,0)),"NÃO TEM INSCRIÇÃO","OK")</f>
        <v>OK</v>
      </c>
      <c r="S215" s="37">
        <f t="shared" si="138"/>
        <v>170</v>
      </c>
      <c r="T215" s="96" t="str">
        <f t="shared" si="135"/>
        <v>OK</v>
      </c>
      <c r="U215" s="31" t="str">
        <f t="shared" si="139"/>
        <v>43170</v>
      </c>
    </row>
    <row r="216" spans="1:21" ht="17.399999999999999">
      <c r="A216" s="44">
        <f t="shared" si="136"/>
        <v>171</v>
      </c>
      <c r="C216" s="161" t="s">
        <v>146</v>
      </c>
      <c r="D216" s="162" t="str">
        <f t="shared" ref="D216:F216" si="150">D215</f>
        <v>43</v>
      </c>
      <c r="E216" s="162" t="str">
        <f t="shared" si="150"/>
        <v>01</v>
      </c>
      <c r="F216" s="162" t="str">
        <f t="shared" si="150"/>
        <v>17</v>
      </c>
      <c r="G216" s="163" t="str">
        <f>IF(C216&gt;0,VLOOKUP(C216,'BASE FEDERAÇÃO'!$B:$M,2,FALSE),"")</f>
        <v>MUKAI</v>
      </c>
      <c r="H216" s="163" t="str">
        <f>IF(C216&gt;0,VLOOKUP(C216,'BASE FEDERAÇÃO'!$B:$M,3,FALSE),"")</f>
        <v>MASAAKI</v>
      </c>
      <c r="I216" s="164" t="str">
        <f>IF($C216&gt;0,VLOOKUP($C216,'BASE FEDERAÇÃO'!$B:$M,4,FALSE),"")</f>
        <v>M</v>
      </c>
      <c r="J216" s="164" t="str">
        <f>IF($C216&gt;0,VLOOKUP($C216,'BASE FEDERAÇÃO'!$B:$M,5,FALSE),"")</f>
        <v>15. BIR</v>
      </c>
      <c r="K216" s="164" t="str">
        <f>IFERROR(VLOOKUP(J216,Base!$G:$H,2,0),"")</f>
        <v>BIRITIBA MIRIM</v>
      </c>
      <c r="L216" s="165">
        <f>IF($C216&gt;0,VLOOKUP($C216,'BASE FEDERAÇÃO'!$B:$M,6,FALSE),"")</f>
        <v>17335</v>
      </c>
      <c r="M216" s="164">
        <f>IF($C216&gt;0,VLOOKUP($C216,'BASE FEDERAÇÃO'!$B:$M,7,FALSE),"")</f>
        <v>8</v>
      </c>
      <c r="N216" s="164" t="str">
        <f>IF($C216&gt;0,VLOOKUP($C216,'BASE FEDERAÇÃO'!$B:$M,8,FALSE),"")</f>
        <v>B</v>
      </c>
      <c r="O216" s="166" t="str">
        <f>IF($C216="","",VLOOKUP($C216,'BASE FEDERAÇÃO'!$B:$M,9,0))</f>
        <v>SR</v>
      </c>
      <c r="P216" s="46" t="str">
        <f>IF($C216&gt;0,VLOOKUP($C216,INCRIÇÕES!$A:$K,11,0),"")</f>
        <v>X</v>
      </c>
      <c r="Q216" s="84"/>
      <c r="R216" s="31" t="str">
        <f>IF(ISERROR(VLOOKUP(C216,INCRIÇÕES!A:A,1,0)),"NÃO TEM INSCRIÇÃO","OK")</f>
        <v>OK</v>
      </c>
      <c r="S216" s="37">
        <f t="shared" si="138"/>
        <v>171</v>
      </c>
      <c r="T216" s="96" t="str">
        <f t="shared" si="135"/>
        <v>OK</v>
      </c>
      <c r="U216" s="31" t="str">
        <f t="shared" si="139"/>
        <v>43171</v>
      </c>
    </row>
    <row r="217" spans="1:21" ht="17.399999999999999">
      <c r="A217" s="44">
        <f t="shared" si="136"/>
        <v>172</v>
      </c>
      <c r="C217" s="167" t="s">
        <v>434</v>
      </c>
      <c r="D217" s="168" t="str">
        <f t="shared" ref="D217:F217" si="151">D216</f>
        <v>43</v>
      </c>
      <c r="E217" s="168" t="str">
        <f t="shared" si="151"/>
        <v>01</v>
      </c>
      <c r="F217" s="168" t="str">
        <f t="shared" si="151"/>
        <v>17</v>
      </c>
      <c r="G217" s="169" t="str">
        <f>IF(C217&gt;0,VLOOKUP(C217,'BASE FEDERAÇÃO'!$B:$M,2,FALSE),"")</f>
        <v>ABE</v>
      </c>
      <c r="H217" s="169" t="str">
        <f>IF(C217&gt;0,VLOOKUP(C217,'BASE FEDERAÇÃO'!$B:$M,3,FALSE),"")</f>
        <v>KAZUKO</v>
      </c>
      <c r="I217" s="170" t="str">
        <f>IF($C217&gt;0,VLOOKUP($C217,'BASE FEDERAÇÃO'!$B:$M,4,FALSE),"")</f>
        <v>F</v>
      </c>
      <c r="J217" s="170" t="str">
        <f>IF($C217&gt;0,VLOOKUP($C217,'BASE FEDERAÇÃO'!$B:$M,5,FALSE),"")</f>
        <v>06. KOK</v>
      </c>
      <c r="K217" s="170" t="str">
        <f>IFERROR(VLOOKUP(J217,Base!$G:$H,2,0),"")</f>
        <v>KOKUSHIKAN</v>
      </c>
      <c r="L217" s="171">
        <f>IF($C217&gt;0,VLOOKUP($C217,'BASE FEDERAÇÃO'!$B:$M,6,FALSE),"")</f>
        <v>18129</v>
      </c>
      <c r="M217" s="170">
        <f>IF($C217&gt;0,VLOOKUP($C217,'BASE FEDERAÇÃO'!$B:$M,7,FALSE),"")</f>
        <v>9</v>
      </c>
      <c r="N217" s="170" t="str">
        <f>IF($C217&gt;0,VLOOKUP($C217,'BASE FEDERAÇÃO'!$B:$M,8,FALSE),"")</f>
        <v>B</v>
      </c>
      <c r="O217" s="172" t="str">
        <f>IF($C217="","",VLOOKUP($C217,'BASE FEDERAÇÃO'!$B:$M,9,0))</f>
        <v>SR</v>
      </c>
      <c r="P217" s="46" t="str">
        <f>IF($C217&gt;0,VLOOKUP($C217,INCRIÇÕES!$A:$K,11,0),"")</f>
        <v/>
      </c>
      <c r="Q217" s="84"/>
      <c r="R217" s="31" t="str">
        <f>IF(ISERROR(VLOOKUP(C217,INCRIÇÕES!A:A,1,0)),"NÃO TEM INSCRIÇÃO","OK")</f>
        <v>OK</v>
      </c>
      <c r="S217" s="37">
        <f t="shared" si="138"/>
        <v>172</v>
      </c>
      <c r="T217" s="96" t="str">
        <f t="shared" si="135"/>
        <v>OK</v>
      </c>
      <c r="U217" s="31" t="str">
        <f t="shared" si="139"/>
        <v>43172</v>
      </c>
    </row>
    <row r="218" spans="1:21" ht="8.1" customHeight="1">
      <c r="A218" s="44" t="str">
        <f t="shared" si="136"/>
        <v/>
      </c>
      <c r="C218" s="140"/>
      <c r="D218" s="140"/>
      <c r="E218" s="140"/>
      <c r="F218" s="140"/>
      <c r="G218" s="141" t="str">
        <f>IF(C218&gt;0,VLOOKUP(C218,'BASE FEDERAÇÃO'!$B:$M,2,FALSE),"")</f>
        <v/>
      </c>
      <c r="H218" s="141" t="str">
        <f>IF(C218&gt;0,VLOOKUP(C218,'BASE FEDERAÇÃO'!$B:$M,3,FALSE),"")</f>
        <v/>
      </c>
      <c r="I218" s="142" t="str">
        <f>IF($C218&gt;0,VLOOKUP($C218,'BASE FEDERAÇÃO'!$B:$M,4,FALSE),"")</f>
        <v/>
      </c>
      <c r="J218" s="142" t="str">
        <f>IF($C218&gt;0,VLOOKUP($C218,'BASE FEDERAÇÃO'!$B:$M,5,FALSE),"")</f>
        <v/>
      </c>
      <c r="K218" s="142" t="str">
        <f>IFERROR(VLOOKUP(J218,Base!$G:$H,2,0),"")</f>
        <v/>
      </c>
      <c r="L218" s="143" t="str">
        <f>IF($C218&gt;0,VLOOKUP($C218,'BASE FEDERAÇÃO'!$B:$M,6,FALSE),"")</f>
        <v/>
      </c>
      <c r="M218" s="142" t="str">
        <f>IF($C218&gt;0,VLOOKUP($C218,'BASE FEDERAÇÃO'!$B:$M,7,FALSE),"")</f>
        <v/>
      </c>
      <c r="N218" s="142" t="str">
        <f>IF($C218&gt;0,VLOOKUP($C218,'BASE FEDERAÇÃO'!$B:$M,8,FALSE),"")</f>
        <v/>
      </c>
      <c r="O218" s="142" t="str">
        <f>IF($C218="","",VLOOKUP($C218,'BASE FEDERAÇÃO'!$B:$M,9,0))</f>
        <v/>
      </c>
      <c r="P218" s="48" t="str">
        <f>IF($C218&gt;0,VLOOKUP($C218,INCRIÇÕES!$A:$K,11,0),"")</f>
        <v/>
      </c>
      <c r="Q218" s="48"/>
      <c r="R218" s="31" t="str">
        <f>IF(ISERROR(VLOOKUP(C218,INCRIÇÕES!A:A,1,0)),"NÃO TEM INSCRIÇÃO","OK")</f>
        <v>NÃO TEM INSCRIÇÃO</v>
      </c>
      <c r="S218" s="37" t="str">
        <f t="shared" si="138"/>
        <v/>
      </c>
      <c r="T218" s="96" t="str">
        <f t="shared" si="135"/>
        <v>OK</v>
      </c>
      <c r="U218" s="31" t="str">
        <f t="shared" si="139"/>
        <v/>
      </c>
    </row>
    <row r="219" spans="1:21" ht="17.399999999999999">
      <c r="A219" s="44">
        <f t="shared" si="136"/>
        <v>173</v>
      </c>
      <c r="C219" s="155" t="s">
        <v>866</v>
      </c>
      <c r="D219" s="156" t="s">
        <v>876</v>
      </c>
      <c r="E219" s="156" t="s">
        <v>488</v>
      </c>
      <c r="F219" s="156" t="s">
        <v>1</v>
      </c>
      <c r="G219" s="157" t="str">
        <f>IF(C219&gt;0,VLOOKUP(C219,'BASE FEDERAÇÃO'!$B:$M,2,FALSE),"")</f>
        <v>MORI</v>
      </c>
      <c r="H219" s="157" t="str">
        <f>IF(C219&gt;0,VLOOKUP(C219,'BASE FEDERAÇÃO'!$B:$M,3,FALSE),"")</f>
        <v>SADAO</v>
      </c>
      <c r="I219" s="158" t="str">
        <f>IF($C219&gt;0,VLOOKUP($C219,'BASE FEDERAÇÃO'!$B:$M,4,FALSE),"")</f>
        <v>M</v>
      </c>
      <c r="J219" s="158" t="str">
        <f>IF($C219&gt;0,VLOOKUP($C219,'BASE FEDERAÇÃO'!$B:$M,5,FALSE),"")</f>
        <v>01. PIE</v>
      </c>
      <c r="K219" s="158" t="str">
        <f>IFERROR(VLOOKUP(J219,Base!$G:$H,2,0),"")</f>
        <v>PIEDADE</v>
      </c>
      <c r="L219" s="159">
        <f>IF($C219&gt;0,VLOOKUP($C219,'BASE FEDERAÇÃO'!$B:$M,6,FALSE),"")</f>
        <v>19729</v>
      </c>
      <c r="M219" s="158">
        <f>IF($C219&gt;0,VLOOKUP($C219,'BASE FEDERAÇÃO'!$B:$M,7,FALSE),"")</f>
        <v>8</v>
      </c>
      <c r="N219" s="158" t="str">
        <f>IF($C219&gt;0,VLOOKUP($C219,'BASE FEDERAÇÃO'!$B:$M,8,FALSE),"")</f>
        <v>B</v>
      </c>
      <c r="O219" s="160" t="str">
        <f>IF($C219="","",VLOOKUP($C219,'BASE FEDERAÇÃO'!$B:$M,9,0))</f>
        <v>NSR</v>
      </c>
      <c r="P219" s="45" t="str">
        <f>IF($C219&gt;0,VLOOKUP($C219,INCRIÇÕES!$A:$K,11,0),"")</f>
        <v>X</v>
      </c>
      <c r="Q219" s="84"/>
      <c r="R219" s="31" t="str">
        <f>IF(ISERROR(VLOOKUP(C219,INCRIÇÕES!A:A,1,0)),"NÃO TEM INSCRIÇÃO","OK")</f>
        <v>OK</v>
      </c>
      <c r="S219" s="37">
        <f t="shared" si="138"/>
        <v>173</v>
      </c>
      <c r="T219" s="96" t="str">
        <f t="shared" si="135"/>
        <v>OK</v>
      </c>
      <c r="U219" s="31" t="str">
        <f t="shared" si="139"/>
        <v>44173</v>
      </c>
    </row>
    <row r="220" spans="1:21" ht="17.399999999999999">
      <c r="A220" s="44">
        <f t="shared" si="136"/>
        <v>174</v>
      </c>
      <c r="C220" s="161" t="s">
        <v>554</v>
      </c>
      <c r="D220" s="162" t="str">
        <f t="shared" ref="D220:F220" si="152">D219</f>
        <v>44</v>
      </c>
      <c r="E220" s="162" t="str">
        <f t="shared" si="152"/>
        <v>02</v>
      </c>
      <c r="F220" s="162" t="str">
        <f t="shared" si="152"/>
        <v>01</v>
      </c>
      <c r="G220" s="163" t="str">
        <f>IF(C220&gt;0,VLOOKUP(C220,'BASE FEDERAÇÃO'!$B:$M,2,FALSE),"")</f>
        <v>BAPTISTA</v>
      </c>
      <c r="H220" s="163" t="str">
        <f>IF(C220&gt;0,VLOOKUP(C220,'BASE FEDERAÇÃO'!$B:$M,3,FALSE),"")</f>
        <v>LUIZ CARLOS</v>
      </c>
      <c r="I220" s="164" t="str">
        <f>IF($C220&gt;0,VLOOKUP($C220,'BASE FEDERAÇÃO'!$B:$M,4,FALSE),"")</f>
        <v>M</v>
      </c>
      <c r="J220" s="164" t="str">
        <f>IF($C220&gt;0,VLOOKUP($C220,'BASE FEDERAÇÃO'!$B:$M,5,FALSE),"")</f>
        <v>16. SUM</v>
      </c>
      <c r="K220" s="164" t="str">
        <f>IFERROR(VLOOKUP(J220,Base!$G:$H,2,0),"")</f>
        <v>SUMARÉ</v>
      </c>
      <c r="L220" s="165">
        <f>IF($C220&gt;0,VLOOKUP($C220,'BASE FEDERAÇÃO'!$B:$M,6,FALSE),"")</f>
        <v>21818</v>
      </c>
      <c r="M220" s="164">
        <f>IF($C220&gt;0,VLOOKUP($C220,'BASE FEDERAÇÃO'!$B:$M,7,FALSE),"")</f>
        <v>7</v>
      </c>
      <c r="N220" s="164" t="str">
        <f>IF($C220&gt;0,VLOOKUP($C220,'BASE FEDERAÇÃO'!$B:$M,8,FALSE),"")</f>
        <v>B</v>
      </c>
      <c r="O220" s="166" t="str">
        <f>IF($C220="","",VLOOKUP($C220,'BASE FEDERAÇÃO'!$B:$M,9,0))</f>
        <v>NSR</v>
      </c>
      <c r="P220" s="46" t="str">
        <f>IF($C220&gt;0,VLOOKUP($C220,INCRIÇÕES!$A:$K,11,0),"")</f>
        <v>X</v>
      </c>
      <c r="Q220" s="84"/>
      <c r="R220" s="31" t="str">
        <f>IF(ISERROR(VLOOKUP(C220,INCRIÇÕES!A:A,1,0)),"NÃO TEM INSCRIÇÃO","OK")</f>
        <v>OK</v>
      </c>
      <c r="S220" s="37">
        <f t="shared" si="138"/>
        <v>174</v>
      </c>
      <c r="T220" s="96" t="str">
        <f t="shared" si="135"/>
        <v>OK</v>
      </c>
      <c r="U220" s="31" t="str">
        <f t="shared" si="139"/>
        <v>44174</v>
      </c>
    </row>
    <row r="221" spans="1:21" ht="17.399999999999999">
      <c r="A221" s="44">
        <f t="shared" si="136"/>
        <v>175</v>
      </c>
      <c r="C221" s="161" t="s">
        <v>364</v>
      </c>
      <c r="D221" s="162" t="str">
        <f t="shared" ref="D221:F221" si="153">D220</f>
        <v>44</v>
      </c>
      <c r="E221" s="162" t="str">
        <f t="shared" si="153"/>
        <v>02</v>
      </c>
      <c r="F221" s="162" t="str">
        <f t="shared" si="153"/>
        <v>01</v>
      </c>
      <c r="G221" s="163" t="str">
        <f>IF(C221&gt;0,VLOOKUP(C221,'BASE FEDERAÇÃO'!$B:$M,2,FALSE),"")</f>
        <v>NAGATA</v>
      </c>
      <c r="H221" s="163" t="str">
        <f>IF(C221&gt;0,VLOOKUP(C221,'BASE FEDERAÇÃO'!$B:$M,3,FALSE),"")</f>
        <v>MASARU</v>
      </c>
      <c r="I221" s="164" t="str">
        <f>IF($C221&gt;0,VLOOKUP($C221,'BASE FEDERAÇÃO'!$B:$M,4,FALSE),"")</f>
        <v>M</v>
      </c>
      <c r="J221" s="164" t="str">
        <f>IF($C221&gt;0,VLOOKUP($C221,'BASE FEDERAÇÃO'!$B:$M,5,FALSE),"")</f>
        <v>12. COO</v>
      </c>
      <c r="K221" s="164" t="str">
        <f>IFERROR(VLOOKUP(J221,Base!$G:$H,2,0),"")</f>
        <v>COOPER COTIA</v>
      </c>
      <c r="L221" s="165">
        <f>IF($C221&gt;0,VLOOKUP($C221,'BASE FEDERAÇÃO'!$B:$M,6,FALSE),"")</f>
        <v>14590</v>
      </c>
      <c r="M221" s="164">
        <f>IF($C221&gt;0,VLOOKUP($C221,'BASE FEDERAÇÃO'!$B:$M,7,FALSE),"")</f>
        <v>9</v>
      </c>
      <c r="N221" s="164" t="str">
        <f>IF($C221&gt;0,VLOOKUP($C221,'BASE FEDERAÇÃO'!$B:$M,8,FALSE),"")</f>
        <v>B</v>
      </c>
      <c r="O221" s="166" t="str">
        <f>IF($C221="","",VLOOKUP($C221,'BASE FEDERAÇÃO'!$B:$M,9,0))</f>
        <v>MR</v>
      </c>
      <c r="P221" s="46" t="str">
        <f>IF($C221&gt;0,VLOOKUP($C221,INCRIÇÕES!$A:$K,11,0),"")</f>
        <v/>
      </c>
      <c r="Q221" s="84"/>
      <c r="R221" s="31" t="str">
        <f>IF(ISERROR(VLOOKUP(C221,INCRIÇÕES!A:A,1,0)),"NÃO TEM INSCRIÇÃO","OK")</f>
        <v>OK</v>
      </c>
      <c r="S221" s="37">
        <f t="shared" si="138"/>
        <v>175</v>
      </c>
      <c r="T221" s="96" t="str">
        <f t="shared" si="135"/>
        <v>OK</v>
      </c>
      <c r="U221" s="31" t="str">
        <f t="shared" si="139"/>
        <v>44175</v>
      </c>
    </row>
    <row r="222" spans="1:21" ht="17.399999999999999">
      <c r="A222" s="44">
        <f t="shared" si="136"/>
        <v>176</v>
      </c>
      <c r="C222" s="167" t="s">
        <v>440</v>
      </c>
      <c r="D222" s="168" t="str">
        <f t="shared" ref="D222:F222" si="154">D221</f>
        <v>44</v>
      </c>
      <c r="E222" s="168" t="str">
        <f t="shared" si="154"/>
        <v>02</v>
      </c>
      <c r="F222" s="168" t="str">
        <f t="shared" si="154"/>
        <v>01</v>
      </c>
      <c r="G222" s="169" t="str">
        <f>IF(C222&gt;0,VLOOKUP(C222,'BASE FEDERAÇÃO'!$B:$M,2,FALSE),"")</f>
        <v>YOKOTI</v>
      </c>
      <c r="H222" s="169" t="str">
        <f>IF(C222&gt;0,VLOOKUP(C222,'BASE FEDERAÇÃO'!$B:$M,3,FALSE),"")</f>
        <v>MINORU</v>
      </c>
      <c r="I222" s="170" t="str">
        <f>IF($C222&gt;0,VLOOKUP($C222,'BASE FEDERAÇÃO'!$B:$M,4,FALSE),"")</f>
        <v>M</v>
      </c>
      <c r="J222" s="170" t="str">
        <f>IF($C222&gt;0,VLOOKUP($C222,'BASE FEDERAÇÃO'!$B:$M,5,FALSE),"")</f>
        <v>07. GSP</v>
      </c>
      <c r="K222" s="170" t="str">
        <f>IFERROR(VLOOKUP(J222,Base!$G:$H,2,0),"")</f>
        <v>GRANDE SÃO PAULO</v>
      </c>
      <c r="L222" s="171">
        <f>IF($C222&gt;0,VLOOKUP($C222,'BASE FEDERAÇÃO'!$B:$M,6,FALSE),"")</f>
        <v>11642</v>
      </c>
      <c r="M222" s="170">
        <f>IF($C222&gt;0,VLOOKUP($C222,'BASE FEDERAÇÃO'!$B:$M,7,FALSE),"")</f>
        <v>10</v>
      </c>
      <c r="N222" s="170" t="str">
        <f>IF($C222&gt;0,VLOOKUP($C222,'BASE FEDERAÇÃO'!$B:$M,8,FALSE),"")</f>
        <v>C</v>
      </c>
      <c r="O222" s="172" t="str">
        <f>IF($C222="","",VLOOKUP($C222,'BASE FEDERAÇÃO'!$B:$M,9,0))</f>
        <v>MR</v>
      </c>
      <c r="P222" s="46" t="str">
        <f>IF($C222&gt;0,VLOOKUP($C222,INCRIÇÕES!$A:$K,11,0),"")</f>
        <v>X</v>
      </c>
      <c r="Q222" s="84"/>
      <c r="R222" s="31" t="str">
        <f>IF(ISERROR(VLOOKUP(C222,INCRIÇÕES!A:A,1,0)),"NÃO TEM INSCRIÇÃO","OK")</f>
        <v>OK</v>
      </c>
      <c r="S222" s="37">
        <f t="shared" si="138"/>
        <v>176</v>
      </c>
      <c r="T222" s="96" t="str">
        <f t="shared" si="135"/>
        <v>OK</v>
      </c>
      <c r="U222" s="31" t="str">
        <f t="shared" si="139"/>
        <v>44176</v>
      </c>
    </row>
    <row r="223" spans="1:21" ht="8.1" customHeight="1">
      <c r="A223" s="44" t="str">
        <f t="shared" si="136"/>
        <v/>
      </c>
      <c r="C223" s="140"/>
      <c r="D223" s="140"/>
      <c r="E223" s="140"/>
      <c r="F223" s="140"/>
      <c r="G223" s="141" t="str">
        <f>IF(C223&gt;0,VLOOKUP(C223,'BASE FEDERAÇÃO'!$B:$M,2,FALSE),"")</f>
        <v/>
      </c>
      <c r="H223" s="141" t="str">
        <f>IF(C223&gt;0,VLOOKUP(C223,'BASE FEDERAÇÃO'!$B:$M,3,FALSE),"")</f>
        <v/>
      </c>
      <c r="I223" s="142" t="str">
        <f>IF($C223&gt;0,VLOOKUP($C223,'BASE FEDERAÇÃO'!$B:$M,4,FALSE),"")</f>
        <v/>
      </c>
      <c r="J223" s="142" t="str">
        <f>IF($C223&gt;0,VLOOKUP($C223,'BASE FEDERAÇÃO'!$B:$M,5,FALSE),"")</f>
        <v/>
      </c>
      <c r="K223" s="142" t="str">
        <f>IFERROR(VLOOKUP(J223,Base!$G:$H,2,0),"")</f>
        <v/>
      </c>
      <c r="L223" s="143" t="str">
        <f>IF($C223&gt;0,VLOOKUP($C223,'BASE FEDERAÇÃO'!$B:$M,6,FALSE),"")</f>
        <v/>
      </c>
      <c r="M223" s="142" t="str">
        <f>IF($C223&gt;0,VLOOKUP($C223,'BASE FEDERAÇÃO'!$B:$M,7,FALSE),"")</f>
        <v/>
      </c>
      <c r="N223" s="142" t="str">
        <f>IF($C223&gt;0,VLOOKUP($C223,'BASE FEDERAÇÃO'!$B:$M,8,FALSE),"")</f>
        <v/>
      </c>
      <c r="O223" s="142" t="str">
        <f>IF($C223="","",VLOOKUP($C223,'BASE FEDERAÇÃO'!$B:$M,9,0))</f>
        <v/>
      </c>
      <c r="P223" s="48" t="str">
        <f>IF($C223&gt;0,VLOOKUP($C223,INCRIÇÕES!$A:$K,11,0),"")</f>
        <v/>
      </c>
      <c r="Q223" s="48"/>
      <c r="R223" s="31" t="str">
        <f>IF(ISERROR(VLOOKUP(C223,INCRIÇÕES!A:A,1,0)),"NÃO TEM INSCRIÇÃO","OK")</f>
        <v>NÃO TEM INSCRIÇÃO</v>
      </c>
      <c r="S223" s="37" t="str">
        <f t="shared" si="138"/>
        <v/>
      </c>
      <c r="T223" s="96" t="str">
        <f t="shared" si="135"/>
        <v>OK</v>
      </c>
      <c r="U223" s="31" t="str">
        <f t="shared" si="139"/>
        <v/>
      </c>
    </row>
    <row r="224" spans="1:21" ht="17.399999999999999">
      <c r="A224" s="44">
        <f t="shared" si="136"/>
        <v>177</v>
      </c>
      <c r="C224" s="155" t="s">
        <v>431</v>
      </c>
      <c r="D224" s="156" t="s">
        <v>877</v>
      </c>
      <c r="E224" s="156" t="s">
        <v>488</v>
      </c>
      <c r="F224" s="156" t="s">
        <v>51</v>
      </c>
      <c r="G224" s="157" t="str">
        <f>IF(C224&gt;0,VLOOKUP(C224,'BASE FEDERAÇÃO'!$B:$M,2,FALSE),"")</f>
        <v>SHIMURA</v>
      </c>
      <c r="H224" s="157" t="str">
        <f>IF(C224&gt;0,VLOOKUP(C224,'BASE FEDERAÇÃO'!$B:$M,3,FALSE),"")</f>
        <v>JUSCELINO</v>
      </c>
      <c r="I224" s="158" t="str">
        <f>IF($C224&gt;0,VLOOKUP($C224,'BASE FEDERAÇÃO'!$B:$M,4,FALSE),"")</f>
        <v>M</v>
      </c>
      <c r="J224" s="158" t="str">
        <f>IF($C224&gt;0,VLOOKUP($C224,'BASE FEDERAÇÃO'!$B:$M,5,FALSE),"")</f>
        <v>07. GSP</v>
      </c>
      <c r="K224" s="158" t="str">
        <f>IFERROR(VLOOKUP(J224,Base!$G:$H,2,0),"")</f>
        <v>GRANDE SÃO PAULO</v>
      </c>
      <c r="L224" s="159">
        <f>IF($C224&gt;0,VLOOKUP($C224,'BASE FEDERAÇÃO'!$B:$M,6,FALSE),"")</f>
        <v>20561</v>
      </c>
      <c r="M224" s="158">
        <f>IF($C224&gt;0,VLOOKUP($C224,'BASE FEDERAÇÃO'!$B:$M,7,FALSE),"")</f>
        <v>9</v>
      </c>
      <c r="N224" s="158" t="str">
        <f>IF($C224&gt;0,VLOOKUP($C224,'BASE FEDERAÇÃO'!$B:$M,8,FALSE),"")</f>
        <v>B</v>
      </c>
      <c r="O224" s="160" t="str">
        <f>IF($C224="","",VLOOKUP($C224,'BASE FEDERAÇÃO'!$B:$M,9,0))</f>
        <v>NSR</v>
      </c>
      <c r="P224" s="45" t="str">
        <f>IF($C224&gt;0,VLOOKUP($C224,INCRIÇÕES!$A:$K,11,0),"")</f>
        <v>X</v>
      </c>
      <c r="Q224" s="84"/>
      <c r="R224" s="31" t="str">
        <f>IF(ISERROR(VLOOKUP(C224,INCRIÇÕES!A:A,1,0)),"NÃO TEM INSCRIÇÃO","OK")</f>
        <v>OK</v>
      </c>
      <c r="S224" s="37">
        <f t="shared" si="138"/>
        <v>177</v>
      </c>
      <c r="T224" s="96" t="str">
        <f t="shared" si="135"/>
        <v>OK</v>
      </c>
      <c r="U224" s="31" t="str">
        <f t="shared" si="139"/>
        <v>45177</v>
      </c>
    </row>
    <row r="225" spans="1:21" ht="17.399999999999999">
      <c r="A225" s="44">
        <f t="shared" si="136"/>
        <v>178</v>
      </c>
      <c r="C225" s="161" t="s">
        <v>831</v>
      </c>
      <c r="D225" s="162" t="str">
        <f t="shared" ref="D225:F225" si="155">D224</f>
        <v>45</v>
      </c>
      <c r="E225" s="162" t="str">
        <f t="shared" si="155"/>
        <v>02</v>
      </c>
      <c r="F225" s="162" t="str">
        <f t="shared" si="155"/>
        <v>03</v>
      </c>
      <c r="G225" s="163" t="str">
        <f>IF(C225&gt;0,VLOOKUP(C225,'BASE FEDERAÇÃO'!$B:$M,2,FALSE),"")</f>
        <v>UEMURA</v>
      </c>
      <c r="H225" s="163" t="str">
        <f>IF(C225&gt;0,VLOOKUP(C225,'BASE FEDERAÇÃO'!$B:$M,3,FALSE),"")</f>
        <v>YOSHIO</v>
      </c>
      <c r="I225" s="164" t="str">
        <f>IF($C225&gt;0,VLOOKUP($C225,'BASE FEDERAÇÃO'!$B:$M,4,FALSE),"")</f>
        <v>M</v>
      </c>
      <c r="J225" s="164" t="str">
        <f>IF($C225&gt;0,VLOOKUP($C225,'BASE FEDERAÇÃO'!$B:$M,5,FALSE),"")</f>
        <v>11. NCC</v>
      </c>
      <c r="K225" s="164" t="str">
        <f>IFERROR(VLOOKUP(J225,Base!$G:$H,2,0),"")</f>
        <v>NIPPON COUNTRY</v>
      </c>
      <c r="L225" s="165">
        <f>IF($C225&gt;0,VLOOKUP($C225,'BASE FEDERAÇÃO'!$B:$M,6,FALSE),"")</f>
        <v>16850</v>
      </c>
      <c r="M225" s="164">
        <f>IF($C225&gt;0,VLOOKUP($C225,'BASE FEDERAÇÃO'!$B:$M,7,FALSE),"")</f>
        <v>9</v>
      </c>
      <c r="N225" s="164" t="str">
        <f>IF($C225&gt;0,VLOOKUP($C225,'BASE FEDERAÇÃO'!$B:$M,8,FALSE),"")</f>
        <v>B</v>
      </c>
      <c r="O225" s="166" t="str">
        <f>IF($C225="","",VLOOKUP($C225,'BASE FEDERAÇÃO'!$B:$M,9,0))</f>
        <v>SR</v>
      </c>
      <c r="P225" s="46" t="str">
        <f>IF($C225&gt;0,VLOOKUP($C225,INCRIÇÕES!$A:$K,11,0),"")</f>
        <v/>
      </c>
      <c r="Q225" s="84"/>
      <c r="R225" s="31" t="str">
        <f>IF(ISERROR(VLOOKUP(C225,INCRIÇÕES!A:A,1,0)),"NÃO TEM INSCRIÇÃO","OK")</f>
        <v>OK</v>
      </c>
      <c r="S225" s="37">
        <f t="shared" si="138"/>
        <v>178</v>
      </c>
      <c r="T225" s="96" t="str">
        <f t="shared" si="135"/>
        <v>OK</v>
      </c>
      <c r="U225" s="31" t="str">
        <f t="shared" si="139"/>
        <v>45178</v>
      </c>
    </row>
    <row r="226" spans="1:21" ht="17.399999999999999">
      <c r="A226" s="44">
        <f t="shared" si="136"/>
        <v>179</v>
      </c>
      <c r="C226" s="161" t="s">
        <v>139</v>
      </c>
      <c r="D226" s="162" t="str">
        <f t="shared" ref="D226:F226" si="156">D225</f>
        <v>45</v>
      </c>
      <c r="E226" s="162" t="str">
        <f t="shared" si="156"/>
        <v>02</v>
      </c>
      <c r="F226" s="162" t="str">
        <f t="shared" si="156"/>
        <v>03</v>
      </c>
      <c r="G226" s="163" t="str">
        <f>IF(C226&gt;0,VLOOKUP(C226,'BASE FEDERAÇÃO'!$B:$M,2,FALSE),"")</f>
        <v>HIRANO</v>
      </c>
      <c r="H226" s="163" t="str">
        <f>IF(C226&gt;0,VLOOKUP(C226,'BASE FEDERAÇÃO'!$B:$M,3,FALSE),"")</f>
        <v>KAZUNORI</v>
      </c>
      <c r="I226" s="164" t="str">
        <f>IF($C226&gt;0,VLOOKUP($C226,'BASE FEDERAÇÃO'!$B:$M,4,FALSE),"")</f>
        <v>M</v>
      </c>
      <c r="J226" s="164" t="str">
        <f>IF($C226&gt;0,VLOOKUP($C226,'BASE FEDERAÇÃO'!$B:$M,5,FALSE),"")</f>
        <v>15. BIR</v>
      </c>
      <c r="K226" s="164" t="str">
        <f>IFERROR(VLOOKUP(J226,Base!$G:$H,2,0),"")</f>
        <v>BIRITIBA MIRIM</v>
      </c>
      <c r="L226" s="165">
        <f>IF($C226&gt;0,VLOOKUP($C226,'BASE FEDERAÇÃO'!$B:$M,6,FALSE),"")</f>
        <v>16804</v>
      </c>
      <c r="M226" s="164">
        <f>IF($C226&gt;0,VLOOKUP($C226,'BASE FEDERAÇÃO'!$B:$M,7,FALSE),"")</f>
        <v>8</v>
      </c>
      <c r="N226" s="164" t="str">
        <f>IF($C226&gt;0,VLOOKUP($C226,'BASE FEDERAÇÃO'!$B:$M,8,FALSE),"")</f>
        <v>B</v>
      </c>
      <c r="O226" s="166" t="str">
        <f>IF($C226="","",VLOOKUP($C226,'BASE FEDERAÇÃO'!$B:$M,9,0))</f>
        <v>SR</v>
      </c>
      <c r="P226" s="46" t="str">
        <f>IF($C226&gt;0,VLOOKUP($C226,INCRIÇÕES!$A:$K,11,0),"")</f>
        <v>X</v>
      </c>
      <c r="Q226" s="84"/>
      <c r="R226" s="31" t="str">
        <f>IF(ISERROR(VLOOKUP(C226,INCRIÇÕES!A:A,1,0)),"NÃO TEM INSCRIÇÃO","OK")</f>
        <v>OK</v>
      </c>
      <c r="S226" s="37">
        <f t="shared" si="138"/>
        <v>179</v>
      </c>
      <c r="T226" s="96" t="str">
        <f t="shared" si="135"/>
        <v>OK</v>
      </c>
      <c r="U226" s="31" t="str">
        <f t="shared" si="139"/>
        <v>45179</v>
      </c>
    </row>
    <row r="227" spans="1:21" ht="17.399999999999999">
      <c r="A227" s="44">
        <f t="shared" si="136"/>
        <v>180</v>
      </c>
      <c r="C227" s="167" t="s">
        <v>60</v>
      </c>
      <c r="D227" s="168" t="str">
        <f t="shared" ref="D227:F227" si="157">D226</f>
        <v>45</v>
      </c>
      <c r="E227" s="168" t="str">
        <f t="shared" si="157"/>
        <v>02</v>
      </c>
      <c r="F227" s="168" t="str">
        <f t="shared" si="157"/>
        <v>03</v>
      </c>
      <c r="G227" s="169" t="str">
        <f>IF(C227&gt;0,VLOOKUP(C227,'BASE FEDERAÇÃO'!$B:$M,2,FALSE),"")</f>
        <v>SHIMIZU</v>
      </c>
      <c r="H227" s="169" t="str">
        <f>IF(C227&gt;0,VLOOKUP(C227,'BASE FEDERAÇÃO'!$B:$M,3,FALSE),"")</f>
        <v>HIDEO</v>
      </c>
      <c r="I227" s="170" t="str">
        <f>IF($C227&gt;0,VLOOKUP($C227,'BASE FEDERAÇÃO'!$B:$M,4,FALSE),"")</f>
        <v>M</v>
      </c>
      <c r="J227" s="170" t="str">
        <f>IF($C227&gt;0,VLOOKUP($C227,'BASE FEDERAÇÃO'!$B:$M,5,FALSE),"")</f>
        <v>03. IBI</v>
      </c>
      <c r="K227" s="170" t="str">
        <f>IFERROR(VLOOKUP(J227,Base!$G:$H,2,0),"")</f>
        <v>IBIÚNA</v>
      </c>
      <c r="L227" s="171">
        <f>IF($C227&gt;0,VLOOKUP($C227,'BASE FEDERAÇÃO'!$B:$M,6,FALSE),"")</f>
        <v>15076</v>
      </c>
      <c r="M227" s="170">
        <f>IF($C227&gt;0,VLOOKUP($C227,'BASE FEDERAÇÃO'!$B:$M,7,FALSE),"")</f>
        <v>9</v>
      </c>
      <c r="N227" s="170" t="str">
        <f>IF($C227&gt;0,VLOOKUP($C227,'BASE FEDERAÇÃO'!$B:$M,8,FALSE),"")</f>
        <v>B</v>
      </c>
      <c r="O227" s="172" t="str">
        <f>IF($C227="","",VLOOKUP($C227,'BASE FEDERAÇÃO'!$B:$M,9,0))</f>
        <v>MR</v>
      </c>
      <c r="P227" s="46" t="str">
        <f>IF($C227&gt;0,VLOOKUP($C227,INCRIÇÕES!$A:$K,11,0),"")</f>
        <v/>
      </c>
      <c r="Q227" s="84"/>
      <c r="R227" s="31" t="str">
        <f>IF(ISERROR(VLOOKUP(C227,INCRIÇÕES!A:A,1,0)),"NÃO TEM INSCRIÇÃO","OK")</f>
        <v>OK</v>
      </c>
      <c r="S227" s="37">
        <f t="shared" si="138"/>
        <v>180</v>
      </c>
      <c r="T227" s="96" t="str">
        <f t="shared" si="135"/>
        <v>OK</v>
      </c>
      <c r="U227" s="31" t="str">
        <f t="shared" si="139"/>
        <v>45180</v>
      </c>
    </row>
    <row r="228" spans="1:21" ht="8.1" customHeight="1">
      <c r="A228" s="44" t="str">
        <f t="shared" si="136"/>
        <v/>
      </c>
      <c r="C228" s="140"/>
      <c r="D228" s="140"/>
      <c r="E228" s="140"/>
      <c r="F228" s="140"/>
      <c r="G228" s="141" t="str">
        <f>IF(C228&gt;0,VLOOKUP(C228,'BASE FEDERAÇÃO'!$B:$M,2,FALSE),"")</f>
        <v/>
      </c>
      <c r="H228" s="141" t="str">
        <f>IF(C228&gt;0,VLOOKUP(C228,'BASE FEDERAÇÃO'!$B:$M,3,FALSE),"")</f>
        <v/>
      </c>
      <c r="I228" s="142" t="str">
        <f>IF($C228&gt;0,VLOOKUP($C228,'BASE FEDERAÇÃO'!$B:$M,4,FALSE),"")</f>
        <v/>
      </c>
      <c r="J228" s="142" t="str">
        <f>IF($C228&gt;0,VLOOKUP($C228,'BASE FEDERAÇÃO'!$B:$M,5,FALSE),"")</f>
        <v/>
      </c>
      <c r="K228" s="142" t="str">
        <f>IFERROR(VLOOKUP(J228,Base!$G:$H,2,0),"")</f>
        <v/>
      </c>
      <c r="L228" s="143" t="str">
        <f>IF($C228&gt;0,VLOOKUP($C228,'BASE FEDERAÇÃO'!$B:$M,6,FALSE),"")</f>
        <v/>
      </c>
      <c r="M228" s="142" t="str">
        <f>IF($C228&gt;0,VLOOKUP($C228,'BASE FEDERAÇÃO'!$B:$M,7,FALSE),"")</f>
        <v/>
      </c>
      <c r="N228" s="142" t="str">
        <f>IF($C228&gt;0,VLOOKUP($C228,'BASE FEDERAÇÃO'!$B:$M,8,FALSE),"")</f>
        <v/>
      </c>
      <c r="O228" s="142" t="str">
        <f>IF($C228="","",VLOOKUP($C228,'BASE FEDERAÇÃO'!$B:$M,9,0))</f>
        <v/>
      </c>
      <c r="P228" s="48" t="str">
        <f>IF($C228&gt;0,VLOOKUP($C228,INCRIÇÕES!$A:$K,11,0),"")</f>
        <v/>
      </c>
      <c r="Q228" s="48"/>
      <c r="R228" s="31" t="str">
        <f>IF(ISERROR(VLOOKUP(C228,INCRIÇÕES!A:A,1,0)),"NÃO TEM INSCRIÇÃO","OK")</f>
        <v>NÃO TEM INSCRIÇÃO</v>
      </c>
      <c r="S228" s="37" t="str">
        <f t="shared" si="138"/>
        <v/>
      </c>
      <c r="T228" s="96" t="str">
        <f t="shared" si="135"/>
        <v>OK</v>
      </c>
      <c r="U228" s="31" t="str">
        <f t="shared" si="139"/>
        <v/>
      </c>
    </row>
    <row r="229" spans="1:21" ht="17.399999999999999">
      <c r="A229" s="44">
        <f t="shared" si="136"/>
        <v>181</v>
      </c>
      <c r="C229" s="155" t="s">
        <v>865</v>
      </c>
      <c r="D229" s="156" t="s">
        <v>878</v>
      </c>
      <c r="E229" s="156" t="s">
        <v>488</v>
      </c>
      <c r="F229" s="156" t="s">
        <v>124</v>
      </c>
      <c r="G229" s="157" t="str">
        <f>IF(C229&gt;0,VLOOKUP(C229,'BASE FEDERAÇÃO'!$B:$M,2,FALSE),"")</f>
        <v>DE ARAUJO A. GOMES</v>
      </c>
      <c r="H229" s="157" t="str">
        <f>IF(C229&gt;0,VLOOKUP(C229,'BASE FEDERAÇÃO'!$B:$M,3,FALSE),"")</f>
        <v>ROSIMAR</v>
      </c>
      <c r="I229" s="158" t="str">
        <f>IF($C229&gt;0,VLOOKUP($C229,'BASE FEDERAÇÃO'!$B:$M,4,FALSE),"")</f>
        <v>F</v>
      </c>
      <c r="J229" s="158" t="str">
        <f>IF($C229&gt;0,VLOOKUP($C229,'BASE FEDERAÇÃO'!$B:$M,5,FALSE),"")</f>
        <v>11. NCC</v>
      </c>
      <c r="K229" s="158" t="str">
        <f>IFERROR(VLOOKUP(J229,Base!$G:$H,2,0),"")</f>
        <v>NIPPON COUNTRY</v>
      </c>
      <c r="L229" s="159">
        <f>IF($C229&gt;0,VLOOKUP($C229,'BASE FEDERAÇÃO'!$B:$M,6,FALSE),"")</f>
        <v>23484</v>
      </c>
      <c r="M229" s="158">
        <f>IF($C229&gt;0,VLOOKUP($C229,'BASE FEDERAÇÃO'!$B:$M,7,FALSE),"")</f>
        <v>9</v>
      </c>
      <c r="N229" s="158" t="str">
        <f>IF($C229&gt;0,VLOOKUP($C229,'BASE FEDERAÇÃO'!$B:$M,8,FALSE),"")</f>
        <v>B</v>
      </c>
      <c r="O229" s="160" t="str">
        <f>IF($C229="","",VLOOKUP($C229,'BASE FEDERAÇÃO'!$B:$M,9,0))</f>
        <v>NSR</v>
      </c>
      <c r="P229" s="45" t="str">
        <f>IF($C229&gt;0,VLOOKUP($C229,INCRIÇÕES!$A:$K,11,0),"")</f>
        <v>X</v>
      </c>
      <c r="Q229" s="84"/>
      <c r="R229" s="31" t="str">
        <f>IF(ISERROR(VLOOKUP(C229,INCRIÇÕES!A:A,1,0)),"NÃO TEM INSCRIÇÃO","OK")</f>
        <v>OK</v>
      </c>
      <c r="S229" s="37">
        <f t="shared" si="138"/>
        <v>181</v>
      </c>
      <c r="T229" s="96" t="str">
        <f t="shared" si="135"/>
        <v>OK</v>
      </c>
      <c r="U229" s="31" t="str">
        <f t="shared" si="139"/>
        <v>46181</v>
      </c>
    </row>
    <row r="230" spans="1:21" ht="17.399999999999999">
      <c r="A230" s="44">
        <f t="shared" si="136"/>
        <v>182</v>
      </c>
      <c r="C230" s="161" t="s">
        <v>817</v>
      </c>
      <c r="D230" s="162" t="str">
        <f t="shared" ref="D230:F230" si="158">D229</f>
        <v>46</v>
      </c>
      <c r="E230" s="162" t="str">
        <f t="shared" si="158"/>
        <v>02</v>
      </c>
      <c r="F230" s="162" t="str">
        <f t="shared" si="158"/>
        <v>05</v>
      </c>
      <c r="G230" s="163" t="str">
        <f>IF(C230&gt;0,VLOOKUP(C230,'BASE FEDERAÇÃO'!$B:$M,2,FALSE),"")</f>
        <v>I. YOKOYAMA</v>
      </c>
      <c r="H230" s="163" t="str">
        <f>IF(C230&gt;0,VLOOKUP(C230,'BASE FEDERAÇÃO'!$B:$M,3,FALSE),"")</f>
        <v>ELISA MASSAE</v>
      </c>
      <c r="I230" s="164" t="str">
        <f>IF($C230&gt;0,VLOOKUP($C230,'BASE FEDERAÇÃO'!$B:$M,4,FALSE),"")</f>
        <v>F</v>
      </c>
      <c r="J230" s="164" t="str">
        <f>IF($C230&gt;0,VLOOKUP($C230,'BASE FEDERAÇÃO'!$B:$M,5,FALSE),"")</f>
        <v>07. GSP</v>
      </c>
      <c r="K230" s="164" t="str">
        <f>IFERROR(VLOOKUP(J230,Base!$G:$H,2,0),"")</f>
        <v>GRANDE SÃO PAULO</v>
      </c>
      <c r="L230" s="165">
        <f>IF($C230&gt;0,VLOOKUP($C230,'BASE FEDERAÇÃO'!$B:$M,6,FALSE),"")</f>
        <v>20981</v>
      </c>
      <c r="M230" s="164">
        <f>IF($C230&gt;0,VLOOKUP($C230,'BASE FEDERAÇÃO'!$B:$M,7,FALSE),"")</f>
        <v>7</v>
      </c>
      <c r="N230" s="164" t="str">
        <f>IF($C230&gt;0,VLOOKUP($C230,'BASE FEDERAÇÃO'!$B:$M,8,FALSE),"")</f>
        <v>B</v>
      </c>
      <c r="O230" s="166" t="str">
        <f>IF($C230="","",VLOOKUP($C230,'BASE FEDERAÇÃO'!$B:$M,9,0))</f>
        <v>NSR</v>
      </c>
      <c r="P230" s="46" t="str">
        <f>IF($C230&gt;0,VLOOKUP($C230,INCRIÇÕES!$A:$K,11,0),"")</f>
        <v/>
      </c>
      <c r="Q230" s="84"/>
      <c r="R230" s="31" t="str">
        <f>IF(ISERROR(VLOOKUP(C230,INCRIÇÕES!A:A,1,0)),"NÃO TEM INSCRIÇÃO","OK")</f>
        <v>OK</v>
      </c>
      <c r="S230" s="37">
        <f t="shared" si="138"/>
        <v>182</v>
      </c>
      <c r="T230" s="96" t="str">
        <f t="shared" si="135"/>
        <v>OK</v>
      </c>
      <c r="U230" s="31" t="str">
        <f t="shared" si="139"/>
        <v>46182</v>
      </c>
    </row>
    <row r="231" spans="1:21" ht="17.399999999999999">
      <c r="A231" s="44">
        <f t="shared" si="136"/>
        <v>183</v>
      </c>
      <c r="C231" s="161" t="s">
        <v>636</v>
      </c>
      <c r="D231" s="162" t="str">
        <f t="shared" ref="D231:F232" si="159">D229</f>
        <v>46</v>
      </c>
      <c r="E231" s="162" t="str">
        <f t="shared" si="159"/>
        <v>02</v>
      </c>
      <c r="F231" s="162" t="str">
        <f t="shared" si="159"/>
        <v>05</v>
      </c>
      <c r="G231" s="163" t="str">
        <f>IF(C231&gt;0,VLOOKUP(C231,'BASE FEDERAÇÃO'!$B:$M,2,FALSE),"")</f>
        <v>TAKAMUNE</v>
      </c>
      <c r="H231" s="163" t="str">
        <f>IF(C231&gt;0,VLOOKUP(C231,'BASE FEDERAÇÃO'!$B:$M,3,FALSE),"")</f>
        <v>ATSUSHI</v>
      </c>
      <c r="I231" s="164" t="str">
        <f>IF($C231&gt;0,VLOOKUP($C231,'BASE FEDERAÇÃO'!$B:$M,4,FALSE),"")</f>
        <v>M</v>
      </c>
      <c r="J231" s="164" t="str">
        <f>IF($C231&gt;0,VLOOKUP($C231,'BASE FEDERAÇÃO'!$B:$M,5,FALSE),"")</f>
        <v>01. PIE</v>
      </c>
      <c r="K231" s="164" t="str">
        <f>IFERROR(VLOOKUP(J231,Base!$G:$H,2,0),"")</f>
        <v>PIEDADE</v>
      </c>
      <c r="L231" s="165">
        <f>IF($C231&gt;0,VLOOKUP($C231,'BASE FEDERAÇÃO'!$B:$M,6,FALSE),"")</f>
        <v>16893</v>
      </c>
      <c r="M231" s="164">
        <f>IF($C231&gt;0,VLOOKUP($C231,'BASE FEDERAÇÃO'!$B:$M,7,FALSE),"")</f>
        <v>8</v>
      </c>
      <c r="N231" s="164" t="str">
        <f>IF($C231&gt;0,VLOOKUP($C231,'BASE FEDERAÇÃO'!$B:$M,8,FALSE),"")</f>
        <v>B</v>
      </c>
      <c r="O231" s="166" t="str">
        <f>IF($C231="","",VLOOKUP($C231,'BASE FEDERAÇÃO'!$B:$M,9,0))</f>
        <v>SR</v>
      </c>
      <c r="P231" s="46" t="str">
        <f>IF($C231&gt;0,VLOOKUP($C231,INCRIÇÕES!$A:$K,11,0),"")</f>
        <v/>
      </c>
      <c r="Q231" s="84"/>
      <c r="R231" s="31" t="str">
        <f>IF(ISERROR(VLOOKUP(C231,INCRIÇÕES!A:A,1,0)),"NÃO TEM INSCRIÇÃO","OK")</f>
        <v>OK</v>
      </c>
      <c r="S231" s="37">
        <f t="shared" si="138"/>
        <v>183</v>
      </c>
      <c r="T231" s="96" t="str">
        <f t="shared" si="135"/>
        <v>OK</v>
      </c>
      <c r="U231" s="31" t="str">
        <f t="shared" si="139"/>
        <v>46183</v>
      </c>
    </row>
    <row r="232" spans="1:21" ht="17.399999999999999">
      <c r="A232" s="44">
        <f t="shared" si="136"/>
        <v>184</v>
      </c>
      <c r="C232" s="167" t="s">
        <v>396</v>
      </c>
      <c r="D232" s="168" t="str">
        <f t="shared" si="159"/>
        <v>46</v>
      </c>
      <c r="E232" s="168" t="str">
        <f t="shared" si="159"/>
        <v>02</v>
      </c>
      <c r="F232" s="168" t="str">
        <f t="shared" si="159"/>
        <v>05</v>
      </c>
      <c r="G232" s="169" t="str">
        <f>IF(C232&gt;0,VLOOKUP(C232,'BASE FEDERAÇÃO'!$B:$M,2,FALSE),"")</f>
        <v>MORIYA</v>
      </c>
      <c r="H232" s="169" t="str">
        <f>IF(C232&gt;0,VLOOKUP(C232,'BASE FEDERAÇÃO'!$B:$M,3,FALSE),"")</f>
        <v>KAZUO</v>
      </c>
      <c r="I232" s="170" t="str">
        <f>IF($C232&gt;0,VLOOKUP($C232,'BASE FEDERAÇÃO'!$B:$M,4,FALSE),"")</f>
        <v>M</v>
      </c>
      <c r="J232" s="170" t="str">
        <f>IF($C232&gt;0,VLOOKUP($C232,'BASE FEDERAÇÃO'!$B:$M,5,FALSE),"")</f>
        <v>15. BIR</v>
      </c>
      <c r="K232" s="170" t="str">
        <f>IFERROR(VLOOKUP(J232,Base!$G:$H,2,0),"")</f>
        <v>BIRITIBA MIRIM</v>
      </c>
      <c r="L232" s="171">
        <f>IF($C232&gt;0,VLOOKUP($C232,'BASE FEDERAÇÃO'!$B:$M,6,FALSE),"")</f>
        <v>15211</v>
      </c>
      <c r="M232" s="170">
        <f>IF($C232&gt;0,VLOOKUP($C232,'BASE FEDERAÇÃO'!$B:$M,7,FALSE),"")</f>
        <v>9</v>
      </c>
      <c r="N232" s="170" t="str">
        <f>IF($C232&gt;0,VLOOKUP($C232,'BASE FEDERAÇÃO'!$B:$M,8,FALSE),"")</f>
        <v>B</v>
      </c>
      <c r="O232" s="172" t="str">
        <f>IF($C232="","",VLOOKUP($C232,'BASE FEDERAÇÃO'!$B:$M,9,0))</f>
        <v>MR</v>
      </c>
      <c r="P232" s="46" t="str">
        <f>IF($C232&gt;0,VLOOKUP($C232,INCRIÇÕES!$A:$K,11,0),"")</f>
        <v>X</v>
      </c>
      <c r="Q232" s="84"/>
      <c r="R232" s="31" t="str">
        <f>IF(ISERROR(VLOOKUP(C232,INCRIÇÕES!A:A,1,0)),"NÃO TEM INSCRIÇÃO","OK")</f>
        <v>OK</v>
      </c>
      <c r="S232" s="37">
        <f t="shared" si="138"/>
        <v>184</v>
      </c>
      <c r="T232" s="96" t="str">
        <f t="shared" si="135"/>
        <v>OK</v>
      </c>
      <c r="U232" s="31" t="str">
        <f t="shared" si="139"/>
        <v>46184</v>
      </c>
    </row>
    <row r="233" spans="1:21" ht="8.1" customHeight="1">
      <c r="A233" s="44" t="str">
        <f t="shared" si="136"/>
        <v/>
      </c>
      <c r="C233" s="140"/>
      <c r="D233" s="140"/>
      <c r="E233" s="140"/>
      <c r="F233" s="140"/>
      <c r="G233" s="141" t="str">
        <f>IF(C233&gt;0,VLOOKUP(C233,'BASE FEDERAÇÃO'!$B:$M,2,FALSE),"")</f>
        <v/>
      </c>
      <c r="H233" s="141" t="str">
        <f>IF(C233&gt;0,VLOOKUP(C233,'BASE FEDERAÇÃO'!$B:$M,3,FALSE),"")</f>
        <v/>
      </c>
      <c r="I233" s="142" t="str">
        <f>IF($C233&gt;0,VLOOKUP($C233,'BASE FEDERAÇÃO'!$B:$M,4,FALSE),"")</f>
        <v/>
      </c>
      <c r="J233" s="142" t="str">
        <f>IF($C233&gt;0,VLOOKUP($C233,'BASE FEDERAÇÃO'!$B:$M,5,FALSE),"")</f>
        <v/>
      </c>
      <c r="K233" s="142" t="str">
        <f>IFERROR(VLOOKUP(J233,Base!$G:$H,2,0),"")</f>
        <v/>
      </c>
      <c r="L233" s="143" t="str">
        <f>IF($C233&gt;0,VLOOKUP($C233,'BASE FEDERAÇÃO'!$B:$M,6,FALSE),"")</f>
        <v/>
      </c>
      <c r="M233" s="142" t="str">
        <f>IF($C233&gt;0,VLOOKUP($C233,'BASE FEDERAÇÃO'!$B:$M,7,FALSE),"")</f>
        <v/>
      </c>
      <c r="N233" s="142" t="str">
        <f>IF($C233&gt;0,VLOOKUP($C233,'BASE FEDERAÇÃO'!$B:$M,8,FALSE),"")</f>
        <v/>
      </c>
      <c r="O233" s="142" t="str">
        <f>IF($C233="","",VLOOKUP($C233,'BASE FEDERAÇÃO'!$B:$M,9,0))</f>
        <v/>
      </c>
      <c r="P233" s="48" t="str">
        <f>IF($C233&gt;0,VLOOKUP($C233,INCRIÇÕES!$A:$K,11,0),"")</f>
        <v/>
      </c>
      <c r="Q233" s="48"/>
      <c r="R233" s="31" t="str">
        <f>IF(ISERROR(VLOOKUP(C233,INCRIÇÕES!A:A,1,0)),"NÃO TEM INSCRIÇÃO","OK")</f>
        <v>NÃO TEM INSCRIÇÃO</v>
      </c>
      <c r="S233" s="37" t="str">
        <f t="shared" si="138"/>
        <v/>
      </c>
      <c r="T233" s="96" t="str">
        <f t="shared" si="135"/>
        <v>OK</v>
      </c>
      <c r="U233" s="31" t="str">
        <f t="shared" si="139"/>
        <v/>
      </c>
    </row>
    <row r="234" spans="1:21" ht="17.399999999999999">
      <c r="A234" s="44">
        <f t="shared" si="136"/>
        <v>185</v>
      </c>
      <c r="C234" s="155" t="s">
        <v>581</v>
      </c>
      <c r="D234" s="156" t="s">
        <v>879</v>
      </c>
      <c r="E234" s="156" t="s">
        <v>488</v>
      </c>
      <c r="F234" s="156" t="s">
        <v>204</v>
      </c>
      <c r="G234" s="157" t="str">
        <f>IF(C234&gt;0,VLOOKUP(C234,'BASE FEDERAÇÃO'!$B:$M,2,FALSE),"")</f>
        <v>TOYONAGA</v>
      </c>
      <c r="H234" s="157" t="str">
        <f>IF(C234&gt;0,VLOOKUP(C234,'BASE FEDERAÇÃO'!$B:$M,3,FALSE),"")</f>
        <v>SEIJIN</v>
      </c>
      <c r="I234" s="158" t="str">
        <f>IF($C234&gt;0,VLOOKUP($C234,'BASE FEDERAÇÃO'!$B:$M,4,FALSE),"")</f>
        <v>M</v>
      </c>
      <c r="J234" s="158" t="str">
        <f>IF($C234&gt;0,VLOOKUP($C234,'BASE FEDERAÇÃO'!$B:$M,5,FALSE),"")</f>
        <v>16. SUM</v>
      </c>
      <c r="K234" s="158" t="str">
        <f>IFERROR(VLOOKUP(J234,Base!$G:$H,2,0),"")</f>
        <v>SUMARÉ</v>
      </c>
      <c r="L234" s="159">
        <f>IF($C234&gt;0,VLOOKUP($C234,'BASE FEDERAÇÃO'!$B:$M,6,FALSE),"")</f>
        <v>19733</v>
      </c>
      <c r="M234" s="158">
        <f>IF($C234&gt;0,VLOOKUP($C234,'BASE FEDERAÇÃO'!$B:$M,7,FALSE),"")</f>
        <v>9</v>
      </c>
      <c r="N234" s="158" t="str">
        <f>IF($C234&gt;0,VLOOKUP($C234,'BASE FEDERAÇÃO'!$B:$M,8,FALSE),"")</f>
        <v>B</v>
      </c>
      <c r="O234" s="160" t="str">
        <f>IF($C234="","",VLOOKUP($C234,'BASE FEDERAÇÃO'!$B:$M,9,0))</f>
        <v>NSR</v>
      </c>
      <c r="P234" s="45" t="str">
        <f>IF($C234&gt;0,VLOOKUP($C234,INCRIÇÕES!$A:$K,11,0),"")</f>
        <v>X</v>
      </c>
      <c r="Q234" s="84"/>
      <c r="R234" s="31" t="str">
        <f>IF(ISERROR(VLOOKUP(C234,INCRIÇÕES!A:A,1,0)),"NÃO TEM INSCRIÇÃO","OK")</f>
        <v>OK</v>
      </c>
      <c r="S234" s="37">
        <f t="shared" si="138"/>
        <v>185</v>
      </c>
      <c r="T234" s="96" t="str">
        <f t="shared" si="135"/>
        <v>OK</v>
      </c>
      <c r="U234" s="31" t="str">
        <f t="shared" si="139"/>
        <v>47185</v>
      </c>
    </row>
    <row r="235" spans="1:21" ht="17.399999999999999">
      <c r="A235" s="44">
        <f t="shared" si="136"/>
        <v>186</v>
      </c>
      <c r="C235" s="161" t="s">
        <v>754</v>
      </c>
      <c r="D235" s="162" t="str">
        <f t="shared" ref="D235:F235" si="160">D234</f>
        <v>47</v>
      </c>
      <c r="E235" s="162" t="str">
        <f t="shared" si="160"/>
        <v>02</v>
      </c>
      <c r="F235" s="162" t="str">
        <f t="shared" si="160"/>
        <v>07</v>
      </c>
      <c r="G235" s="163" t="str">
        <f>IF(C235&gt;0,VLOOKUP(C235,'BASE FEDERAÇÃO'!$B:$M,2,FALSE),"")</f>
        <v>TAKAHASHI</v>
      </c>
      <c r="H235" s="163" t="str">
        <f>IF(C235&gt;0,VLOOKUP(C235,'BASE FEDERAÇÃO'!$B:$M,3,FALSE),"")</f>
        <v>KATUMI</v>
      </c>
      <c r="I235" s="164" t="str">
        <f>IF($C235&gt;0,VLOOKUP($C235,'BASE FEDERAÇÃO'!$B:$M,4,FALSE),"")</f>
        <v>F</v>
      </c>
      <c r="J235" s="164" t="str">
        <f>IF($C235&gt;0,VLOOKUP($C235,'BASE FEDERAÇÃO'!$B:$M,5,FALSE),"")</f>
        <v>12. COO</v>
      </c>
      <c r="K235" s="164" t="str">
        <f>IFERROR(VLOOKUP(J235,Base!$G:$H,2,0),"")</f>
        <v>COOPER COTIA</v>
      </c>
      <c r="L235" s="165">
        <f>IF($C235&gt;0,VLOOKUP($C235,'BASE FEDERAÇÃO'!$B:$M,6,FALSE),"")</f>
        <v>16757</v>
      </c>
      <c r="M235" s="164">
        <f>IF($C235&gt;0,VLOOKUP($C235,'BASE FEDERAÇÃO'!$B:$M,7,FALSE),"")</f>
        <v>9</v>
      </c>
      <c r="N235" s="164" t="str">
        <f>IF($C235&gt;0,VLOOKUP($C235,'BASE FEDERAÇÃO'!$B:$M,8,FALSE),"")</f>
        <v>B</v>
      </c>
      <c r="O235" s="166" t="str">
        <f>IF($C235="","",VLOOKUP($C235,'BASE FEDERAÇÃO'!$B:$M,9,0))</f>
        <v>SR</v>
      </c>
      <c r="P235" s="46" t="str">
        <f>IF($C235&gt;0,VLOOKUP($C235,INCRIÇÕES!$A:$K,11,0),"")</f>
        <v/>
      </c>
      <c r="Q235" s="84"/>
      <c r="R235" s="31" t="str">
        <f>IF(ISERROR(VLOOKUP(C235,INCRIÇÕES!A:A,1,0)),"NÃO TEM INSCRIÇÃO","OK")</f>
        <v>OK</v>
      </c>
      <c r="S235" s="37">
        <f t="shared" si="138"/>
        <v>186</v>
      </c>
      <c r="T235" s="96" t="str">
        <f t="shared" si="135"/>
        <v>OK</v>
      </c>
      <c r="U235" s="31" t="str">
        <f t="shared" si="139"/>
        <v>47186</v>
      </c>
    </row>
    <row r="236" spans="1:21" ht="17.399999999999999">
      <c r="A236" s="44">
        <f t="shared" si="136"/>
        <v>187</v>
      </c>
      <c r="C236" s="161" t="s">
        <v>960</v>
      </c>
      <c r="D236" s="162" t="str">
        <f t="shared" ref="D236:F236" si="161">D235</f>
        <v>47</v>
      </c>
      <c r="E236" s="162" t="str">
        <f t="shared" si="161"/>
        <v>02</v>
      </c>
      <c r="F236" s="162" t="str">
        <f t="shared" si="161"/>
        <v>07</v>
      </c>
      <c r="G236" s="163" t="str">
        <f>IF(C236&gt;0,VLOOKUP(C236,'BASE FEDERAÇÃO'!$B:$M,2,FALSE),"")</f>
        <v>MISOBUSHI</v>
      </c>
      <c r="H236" s="163" t="str">
        <f>IF(C236&gt;0,VLOOKUP(C236,'BASE FEDERAÇÃO'!$B:$M,3,FALSE),"")</f>
        <v>ARMANDO KOMI</v>
      </c>
      <c r="I236" s="164" t="str">
        <f>IF($C236&gt;0,VLOOKUP($C236,'BASE FEDERAÇÃO'!$B:$M,4,FALSE),"")</f>
        <v>M</v>
      </c>
      <c r="J236" s="164" t="str">
        <f>IF($C236&gt;0,VLOOKUP($C236,'BASE FEDERAÇÃO'!$B:$M,5,FALSE),"")</f>
        <v>01. PIE</v>
      </c>
      <c r="K236" s="164" t="str">
        <f>IFERROR(VLOOKUP(J236,Base!$G:$H,2,0),"")</f>
        <v>PIEDADE</v>
      </c>
      <c r="L236" s="165">
        <f>IF($C236&gt;0,VLOOKUP($C236,'BASE FEDERAÇÃO'!$B:$M,6,FALSE),"")</f>
        <v>21065</v>
      </c>
      <c r="M236" s="164">
        <f>IF($C236&gt;0,VLOOKUP($C236,'BASE FEDERAÇÃO'!$B:$M,7,FALSE),"")</f>
        <v>11</v>
      </c>
      <c r="N236" s="164" t="str">
        <f>IF($C236&gt;0,VLOOKUP($C236,'BASE FEDERAÇÃO'!$B:$M,8,FALSE),"")</f>
        <v>C</v>
      </c>
      <c r="O236" s="166" t="str">
        <f>IF($C236="","",VLOOKUP($C236,'BASE FEDERAÇÃO'!$B:$M,9,0))</f>
        <v>NSR</v>
      </c>
      <c r="P236" s="46" t="str">
        <f>IF($C236&gt;0,VLOOKUP($C236,INCRIÇÕES!$A:$K,11,0),"")</f>
        <v>X</v>
      </c>
      <c r="Q236" s="84"/>
      <c r="R236" s="31" t="str">
        <f>IF(ISERROR(VLOOKUP(C236,INCRIÇÕES!A:A,1,0)),"NÃO TEM INSCRIÇÃO","OK")</f>
        <v>OK</v>
      </c>
      <c r="S236" s="37">
        <f t="shared" si="138"/>
        <v>187</v>
      </c>
      <c r="T236" s="96" t="str">
        <f t="shared" si="135"/>
        <v>OK</v>
      </c>
      <c r="U236" s="31" t="str">
        <f t="shared" si="139"/>
        <v>47187</v>
      </c>
    </row>
    <row r="237" spans="1:21" ht="17.399999999999999">
      <c r="A237" s="44">
        <f t="shared" si="136"/>
        <v>188</v>
      </c>
      <c r="C237" s="167" t="s">
        <v>968</v>
      </c>
      <c r="D237" s="168" t="str">
        <f t="shared" ref="D237:F237" si="162">D236</f>
        <v>47</v>
      </c>
      <c r="E237" s="168" t="str">
        <f t="shared" si="162"/>
        <v>02</v>
      </c>
      <c r="F237" s="168" t="str">
        <f t="shared" si="162"/>
        <v>07</v>
      </c>
      <c r="G237" s="169" t="str">
        <f>IF(C237&gt;0,VLOOKUP(C237,'BASE FEDERAÇÃO'!$B:$M,2,FALSE),"")</f>
        <v>HIRAKAWA</v>
      </c>
      <c r="H237" s="169" t="str">
        <f>IF(C237&gt;0,VLOOKUP(C237,'BASE FEDERAÇÃO'!$B:$M,3,FALSE),"")</f>
        <v>ISAO</v>
      </c>
      <c r="I237" s="170" t="str">
        <f>IF($C237&gt;0,VLOOKUP($C237,'BASE FEDERAÇÃO'!$B:$M,4,FALSE),"")</f>
        <v>M</v>
      </c>
      <c r="J237" s="170" t="str">
        <f>IF($C237&gt;0,VLOOKUP($C237,'BASE FEDERAÇÃO'!$B:$M,5,FALSE),"")</f>
        <v>06. KOK</v>
      </c>
      <c r="K237" s="170" t="str">
        <f>IFERROR(VLOOKUP(J237,Base!$G:$H,2,0),"")</f>
        <v>KOKUSHIKAN</v>
      </c>
      <c r="L237" s="171">
        <f>IF($C237&gt;0,VLOOKUP($C237,'BASE FEDERAÇÃO'!$B:$M,6,FALSE),"")</f>
        <v>17410</v>
      </c>
      <c r="M237" s="170">
        <f>IF($C237&gt;0,VLOOKUP($C237,'BASE FEDERAÇÃO'!$B:$M,7,FALSE),"")</f>
        <v>12</v>
      </c>
      <c r="N237" s="170" t="str">
        <f>IF($C237&gt;0,VLOOKUP($C237,'BASE FEDERAÇÃO'!$B:$M,8,FALSE),"")</f>
        <v>C</v>
      </c>
      <c r="O237" s="172" t="str">
        <f>IF($C237="","",VLOOKUP($C237,'BASE FEDERAÇÃO'!$B:$M,9,0))</f>
        <v>SR</v>
      </c>
      <c r="P237" s="46" t="str">
        <f>IF($C237&gt;0,VLOOKUP($C237,INCRIÇÕES!$A:$K,11,0),"")</f>
        <v/>
      </c>
      <c r="Q237" s="84"/>
      <c r="R237" s="31" t="str">
        <f>IF(ISERROR(VLOOKUP(C237,INCRIÇÕES!A:A,1,0)),"NÃO TEM INSCRIÇÃO","OK")</f>
        <v>OK</v>
      </c>
      <c r="S237" s="37">
        <f t="shared" si="138"/>
        <v>188</v>
      </c>
      <c r="T237" s="96" t="str">
        <f t="shared" si="135"/>
        <v>OK</v>
      </c>
      <c r="U237" s="31" t="str">
        <f t="shared" si="139"/>
        <v>47188</v>
      </c>
    </row>
    <row r="238" spans="1:21" ht="8.1" customHeight="1">
      <c r="A238" s="44" t="str">
        <f t="shared" si="136"/>
        <v/>
      </c>
      <c r="C238" s="140"/>
      <c r="D238" s="140"/>
      <c r="E238" s="140"/>
      <c r="F238" s="140"/>
      <c r="G238" s="141" t="str">
        <f>IF(C238&gt;0,VLOOKUP(C238,'BASE FEDERAÇÃO'!$B:$M,2,FALSE),"")</f>
        <v/>
      </c>
      <c r="H238" s="141" t="str">
        <f>IF(C238&gt;0,VLOOKUP(C238,'BASE FEDERAÇÃO'!$B:$M,3,FALSE),"")</f>
        <v/>
      </c>
      <c r="I238" s="142" t="str">
        <f>IF($C238&gt;0,VLOOKUP($C238,'BASE FEDERAÇÃO'!$B:$M,4,FALSE),"")</f>
        <v/>
      </c>
      <c r="J238" s="142" t="str">
        <f>IF($C238&gt;0,VLOOKUP($C238,'BASE FEDERAÇÃO'!$B:$M,5,FALSE),"")</f>
        <v/>
      </c>
      <c r="K238" s="142" t="str">
        <f>IFERROR(VLOOKUP(J238,Base!$G:$H,2,0),"")</f>
        <v/>
      </c>
      <c r="L238" s="143" t="str">
        <f>IF($C238&gt;0,VLOOKUP($C238,'BASE FEDERAÇÃO'!$B:$M,6,FALSE),"")</f>
        <v/>
      </c>
      <c r="M238" s="142" t="str">
        <f>IF($C238&gt;0,VLOOKUP($C238,'BASE FEDERAÇÃO'!$B:$M,7,FALSE),"")</f>
        <v/>
      </c>
      <c r="N238" s="142" t="str">
        <f>IF($C238&gt;0,VLOOKUP($C238,'BASE FEDERAÇÃO'!$B:$M,8,FALSE),"")</f>
        <v/>
      </c>
      <c r="O238" s="142" t="str">
        <f>IF($C238="","",VLOOKUP($C238,'BASE FEDERAÇÃO'!$B:$M,9,0))</f>
        <v/>
      </c>
      <c r="P238" s="48" t="str">
        <f>IF($C238&gt;0,VLOOKUP($C238,INCRIÇÕES!$A:$K,11,0),"")</f>
        <v/>
      </c>
      <c r="Q238" s="48"/>
      <c r="R238" s="31" t="str">
        <f>IF(ISERROR(VLOOKUP(C238,INCRIÇÕES!A:A,1,0)),"NÃO TEM INSCRIÇÃO","OK")</f>
        <v>NÃO TEM INSCRIÇÃO</v>
      </c>
      <c r="S238" s="37" t="str">
        <f t="shared" si="138"/>
        <v/>
      </c>
      <c r="T238" s="96" t="str">
        <f t="shared" si="135"/>
        <v>OK</v>
      </c>
      <c r="U238" s="31" t="str">
        <f t="shared" si="139"/>
        <v/>
      </c>
    </row>
    <row r="239" spans="1:21" ht="17.399999999999999">
      <c r="A239" s="44">
        <f t="shared" si="136"/>
        <v>189</v>
      </c>
      <c r="C239" s="155" t="s">
        <v>52</v>
      </c>
      <c r="D239" s="156" t="s">
        <v>880</v>
      </c>
      <c r="E239" s="156" t="s">
        <v>488</v>
      </c>
      <c r="F239" s="156" t="s">
        <v>257</v>
      </c>
      <c r="G239" s="157" t="str">
        <f>IF(C239&gt;0,VLOOKUP(C239,'BASE FEDERAÇÃO'!$B:$M,2,FALSE),"")</f>
        <v>SAITO</v>
      </c>
      <c r="H239" s="157" t="str">
        <f>IF(C239&gt;0,VLOOKUP(C239,'BASE FEDERAÇÃO'!$B:$M,3,FALSE),"")</f>
        <v>SETSUKO</v>
      </c>
      <c r="I239" s="158" t="str">
        <f>IF($C239&gt;0,VLOOKUP($C239,'BASE FEDERAÇÃO'!$B:$M,4,FALSE),"")</f>
        <v>F</v>
      </c>
      <c r="J239" s="158" t="str">
        <f>IF($C239&gt;0,VLOOKUP($C239,'BASE FEDERAÇÃO'!$B:$M,5,FALSE),"")</f>
        <v>03. IBI</v>
      </c>
      <c r="K239" s="158" t="str">
        <f>IFERROR(VLOOKUP(J239,Base!$G:$H,2,0),"")</f>
        <v>IBIÚNA</v>
      </c>
      <c r="L239" s="159">
        <f>IF($C239&gt;0,VLOOKUP($C239,'BASE FEDERAÇÃO'!$B:$M,6,FALSE),"")</f>
        <v>15412</v>
      </c>
      <c r="M239" s="158">
        <f>IF($C239&gt;0,VLOOKUP($C239,'BASE FEDERAÇÃO'!$B:$M,7,FALSE),"")</f>
        <v>7</v>
      </c>
      <c r="N239" s="158" t="str">
        <f>IF($C239&gt;0,VLOOKUP($C239,'BASE FEDERAÇÃO'!$B:$M,8,FALSE),"")</f>
        <v>B</v>
      </c>
      <c r="O239" s="160" t="str">
        <f>IF($C239="","",VLOOKUP($C239,'BASE FEDERAÇÃO'!$B:$M,9,0))</f>
        <v>SR</v>
      </c>
      <c r="P239" s="45" t="str">
        <f>IF($C239&gt;0,VLOOKUP($C239,INCRIÇÕES!$A:$K,11,0),"")</f>
        <v>X</v>
      </c>
      <c r="Q239" s="84"/>
      <c r="R239" s="31" t="str">
        <f>IF(ISERROR(VLOOKUP(C239,INCRIÇÕES!A:A,1,0)),"NÃO TEM INSCRIÇÃO","OK")</f>
        <v>OK</v>
      </c>
      <c r="S239" s="37">
        <f t="shared" si="138"/>
        <v>189</v>
      </c>
      <c r="T239" s="96" t="str">
        <f t="shared" si="135"/>
        <v>OK</v>
      </c>
      <c r="U239" s="31" t="str">
        <f t="shared" si="139"/>
        <v>48189</v>
      </c>
    </row>
    <row r="240" spans="1:21" ht="17.399999999999999">
      <c r="A240" s="44">
        <f t="shared" si="136"/>
        <v>190</v>
      </c>
      <c r="C240" s="161" t="s">
        <v>221</v>
      </c>
      <c r="D240" s="162" t="str">
        <f t="shared" ref="D240:F240" si="163">D239</f>
        <v>48</v>
      </c>
      <c r="E240" s="162" t="str">
        <f t="shared" si="163"/>
        <v>02</v>
      </c>
      <c r="F240" s="162" t="str">
        <f t="shared" si="163"/>
        <v>09</v>
      </c>
      <c r="G240" s="163" t="str">
        <f>IF(C240&gt;0,VLOOKUP(C240,'BASE FEDERAÇÃO'!$B:$M,2,FALSE),"")</f>
        <v>OGATA</v>
      </c>
      <c r="H240" s="163" t="str">
        <f>IF(C240&gt;0,VLOOKUP(C240,'BASE FEDERAÇÃO'!$B:$M,3,FALSE),"")</f>
        <v>MEGUMI</v>
      </c>
      <c r="I240" s="164" t="str">
        <f>IF($C240&gt;0,VLOOKUP($C240,'BASE FEDERAÇÃO'!$B:$M,4,FALSE),"")</f>
        <v>F</v>
      </c>
      <c r="J240" s="164" t="str">
        <f>IF($C240&gt;0,VLOOKUP($C240,'BASE FEDERAÇÃO'!$B:$M,5,FALSE),"")</f>
        <v>07. GSP</v>
      </c>
      <c r="K240" s="164" t="str">
        <f>IFERROR(VLOOKUP(J240,Base!$G:$H,2,0),"")</f>
        <v>GRANDE SÃO PAULO</v>
      </c>
      <c r="L240" s="165">
        <f>IF($C240&gt;0,VLOOKUP($C240,'BASE FEDERAÇÃO'!$B:$M,6,FALSE),"")</f>
        <v>19169</v>
      </c>
      <c r="M240" s="164">
        <f>IF($C240&gt;0,VLOOKUP($C240,'BASE FEDERAÇÃO'!$B:$M,7,FALSE),"")</f>
        <v>9</v>
      </c>
      <c r="N240" s="164" t="str">
        <f>IF($C240&gt;0,VLOOKUP($C240,'BASE FEDERAÇÃO'!$B:$M,8,FALSE),"")</f>
        <v>B</v>
      </c>
      <c r="O240" s="166" t="str">
        <f>IF($C240="","",VLOOKUP($C240,'BASE FEDERAÇÃO'!$B:$M,9,0))</f>
        <v>NSR</v>
      </c>
      <c r="P240" s="46" t="str">
        <f>IF($C240&gt;0,VLOOKUP($C240,INCRIÇÕES!$A:$K,11,0),"")</f>
        <v/>
      </c>
      <c r="Q240" s="84"/>
      <c r="R240" s="31" t="str">
        <f>IF(ISERROR(VLOOKUP(C240,INCRIÇÕES!A:A,1,0)),"NÃO TEM INSCRIÇÃO","OK")</f>
        <v>OK</v>
      </c>
      <c r="S240" s="37">
        <f t="shared" si="138"/>
        <v>190</v>
      </c>
      <c r="T240" s="96" t="str">
        <f t="shared" si="135"/>
        <v>OK</v>
      </c>
      <c r="U240" s="31" t="str">
        <f t="shared" si="139"/>
        <v>48190</v>
      </c>
    </row>
    <row r="241" spans="1:21" ht="17.399999999999999">
      <c r="A241" s="44">
        <f t="shared" si="136"/>
        <v>191</v>
      </c>
      <c r="C241" s="161" t="s">
        <v>301</v>
      </c>
      <c r="D241" s="162" t="str">
        <f t="shared" ref="D241:F241" si="164">D240</f>
        <v>48</v>
      </c>
      <c r="E241" s="162" t="str">
        <f t="shared" si="164"/>
        <v>02</v>
      </c>
      <c r="F241" s="162" t="str">
        <f t="shared" si="164"/>
        <v>09</v>
      </c>
      <c r="G241" s="163" t="str">
        <f>IF(C241&gt;0,VLOOKUP(C241,'BASE FEDERAÇÃO'!$B:$M,2,FALSE),"")</f>
        <v>COGA</v>
      </c>
      <c r="H241" s="163" t="str">
        <f>IF(C241&gt;0,VLOOKUP(C241,'BASE FEDERAÇÃO'!$B:$M,3,FALSE),"")</f>
        <v>IOSHISHIRO</v>
      </c>
      <c r="I241" s="164" t="str">
        <f>IF($C241&gt;0,VLOOKUP($C241,'BASE FEDERAÇÃO'!$B:$M,4,FALSE),"")</f>
        <v>M</v>
      </c>
      <c r="J241" s="164" t="str">
        <f>IF($C241&gt;0,VLOOKUP($C241,'BASE FEDERAÇÃO'!$B:$M,5,FALSE),"")</f>
        <v>12. COO</v>
      </c>
      <c r="K241" s="164" t="str">
        <f>IFERROR(VLOOKUP(J241,Base!$G:$H,2,0),"")</f>
        <v>COOPER COTIA</v>
      </c>
      <c r="L241" s="165">
        <f>IF($C241&gt;0,VLOOKUP($C241,'BASE FEDERAÇÃO'!$B:$M,6,FALSE),"")</f>
        <v>15622</v>
      </c>
      <c r="M241" s="164">
        <f>IF($C241&gt;0,VLOOKUP($C241,'BASE FEDERAÇÃO'!$B:$M,7,FALSE),"")</f>
        <v>9</v>
      </c>
      <c r="N241" s="164" t="str">
        <f>IF($C241&gt;0,VLOOKUP($C241,'BASE FEDERAÇÃO'!$B:$M,8,FALSE),"")</f>
        <v>B</v>
      </c>
      <c r="O241" s="166" t="str">
        <f>IF($C241="","",VLOOKUP($C241,'BASE FEDERAÇÃO'!$B:$M,9,0))</f>
        <v>SR</v>
      </c>
      <c r="P241" s="46" t="str">
        <f>IF($C241&gt;0,VLOOKUP($C241,INCRIÇÕES!$A:$K,11,0),"")</f>
        <v/>
      </c>
      <c r="Q241" s="84"/>
      <c r="R241" s="31" t="str">
        <f>IF(ISERROR(VLOOKUP(C241,INCRIÇÕES!A:A,1,0)),"NÃO TEM INSCRIÇÃO","OK")</f>
        <v>OK</v>
      </c>
      <c r="S241" s="37">
        <f t="shared" si="138"/>
        <v>191</v>
      </c>
      <c r="T241" s="96" t="str">
        <f t="shared" si="135"/>
        <v>OK</v>
      </c>
      <c r="U241" s="31" t="str">
        <f t="shared" si="139"/>
        <v>48191</v>
      </c>
    </row>
    <row r="242" spans="1:21" ht="17.399999999999999">
      <c r="A242" s="44">
        <f t="shared" si="136"/>
        <v>192</v>
      </c>
      <c r="C242" s="167" t="s">
        <v>895</v>
      </c>
      <c r="D242" s="168" t="str">
        <f t="shared" ref="D242:F242" si="165">D241</f>
        <v>48</v>
      </c>
      <c r="E242" s="168" t="str">
        <f t="shared" si="165"/>
        <v>02</v>
      </c>
      <c r="F242" s="168" t="str">
        <f t="shared" si="165"/>
        <v>09</v>
      </c>
      <c r="G242" s="169" t="str">
        <f>IF(C242&gt;0,VLOOKUP(C242,'BASE FEDERAÇÃO'!$B:$M,2,FALSE),"")</f>
        <v>OKUYAMA</v>
      </c>
      <c r="H242" s="169" t="str">
        <f>IF(C242&gt;0,VLOOKUP(C242,'BASE FEDERAÇÃO'!$B:$M,3,FALSE),"")</f>
        <v>NOBORU</v>
      </c>
      <c r="I242" s="170" t="str">
        <f>IF($C242&gt;0,VLOOKUP($C242,'BASE FEDERAÇÃO'!$B:$M,4,FALSE),"")</f>
        <v>M</v>
      </c>
      <c r="J242" s="170" t="str">
        <f>IF($C242&gt;0,VLOOKUP($C242,'BASE FEDERAÇÃO'!$B:$M,5,FALSE),"")</f>
        <v>06. KOK</v>
      </c>
      <c r="K242" s="170" t="str">
        <f>IFERROR(VLOOKUP(J242,Base!$G:$H,2,0),"")</f>
        <v>KOKUSHIKAN</v>
      </c>
      <c r="L242" s="171">
        <f>IF($C242&gt;0,VLOOKUP($C242,'BASE FEDERAÇÃO'!$B:$M,6,FALSE),"")</f>
        <v>17489</v>
      </c>
      <c r="M242" s="170">
        <f>IF($C242&gt;0,VLOOKUP($C242,'BASE FEDERAÇÃO'!$B:$M,7,FALSE),"")</f>
        <v>12</v>
      </c>
      <c r="N242" s="170" t="str">
        <f>IF($C242&gt;0,VLOOKUP($C242,'BASE FEDERAÇÃO'!$B:$M,8,FALSE),"")</f>
        <v>C</v>
      </c>
      <c r="O242" s="172" t="str">
        <f>IF($C242="","",VLOOKUP($C242,'BASE FEDERAÇÃO'!$B:$M,9,0))</f>
        <v>SR</v>
      </c>
      <c r="P242" s="46" t="str">
        <f>IF($C242&gt;0,VLOOKUP($C242,INCRIÇÕES!$A:$K,11,0),"")</f>
        <v/>
      </c>
      <c r="Q242" s="84"/>
      <c r="R242" s="31" t="str">
        <f>IF(ISERROR(VLOOKUP(C242,INCRIÇÕES!A:A,1,0)),"NÃO TEM INSCRIÇÃO","OK")</f>
        <v>OK</v>
      </c>
      <c r="S242" s="37">
        <f t="shared" si="138"/>
        <v>192</v>
      </c>
      <c r="T242" s="96" t="str">
        <f t="shared" si="135"/>
        <v>OK</v>
      </c>
      <c r="U242" s="31" t="str">
        <f t="shared" si="139"/>
        <v>48192</v>
      </c>
    </row>
    <row r="243" spans="1:21" ht="8.1" customHeight="1">
      <c r="A243" s="44" t="str">
        <f t="shared" si="136"/>
        <v/>
      </c>
      <c r="C243" s="140"/>
      <c r="D243" s="140"/>
      <c r="E243" s="140"/>
      <c r="F243" s="140"/>
      <c r="G243" s="141" t="str">
        <f>IF(C243&gt;0,VLOOKUP(C243,'BASE FEDERAÇÃO'!$B:$M,2,FALSE),"")</f>
        <v/>
      </c>
      <c r="H243" s="141" t="str">
        <f>IF(C243&gt;0,VLOOKUP(C243,'BASE FEDERAÇÃO'!$B:$M,3,FALSE),"")</f>
        <v/>
      </c>
      <c r="I243" s="142" t="str">
        <f>IF($C243&gt;0,VLOOKUP($C243,'BASE FEDERAÇÃO'!$B:$M,4,FALSE),"")</f>
        <v/>
      </c>
      <c r="J243" s="142" t="str">
        <f>IF($C243&gt;0,VLOOKUP($C243,'BASE FEDERAÇÃO'!$B:$M,5,FALSE),"")</f>
        <v/>
      </c>
      <c r="K243" s="142" t="str">
        <f>IFERROR(VLOOKUP(J243,Base!$G:$H,2,0),"")</f>
        <v/>
      </c>
      <c r="L243" s="143" t="str">
        <f>IF($C243&gt;0,VLOOKUP($C243,'BASE FEDERAÇÃO'!$B:$M,6,FALSE),"")</f>
        <v/>
      </c>
      <c r="M243" s="142" t="str">
        <f>IF($C243&gt;0,VLOOKUP($C243,'BASE FEDERAÇÃO'!$B:$M,7,FALSE),"")</f>
        <v/>
      </c>
      <c r="N243" s="142" t="str">
        <f>IF($C243&gt;0,VLOOKUP($C243,'BASE FEDERAÇÃO'!$B:$M,8,FALSE),"")</f>
        <v/>
      </c>
      <c r="O243" s="142" t="str">
        <f>IF($C243="","",VLOOKUP($C243,'BASE FEDERAÇÃO'!$B:$M,9,0))</f>
        <v/>
      </c>
      <c r="P243" s="48" t="str">
        <f>IF($C243&gt;0,VLOOKUP($C243,INCRIÇÕES!$A:$K,11,0),"")</f>
        <v/>
      </c>
      <c r="Q243" s="48"/>
      <c r="R243" s="31" t="str">
        <f>IF(ISERROR(VLOOKUP(C243,INCRIÇÕES!A:A,1,0)),"NÃO TEM INSCRIÇÃO","OK")</f>
        <v>NÃO TEM INSCRIÇÃO</v>
      </c>
      <c r="S243" s="37" t="str">
        <f t="shared" si="138"/>
        <v/>
      </c>
      <c r="T243" s="96" t="str">
        <f t="shared" si="135"/>
        <v>OK</v>
      </c>
      <c r="U243" s="31" t="str">
        <f t="shared" si="139"/>
        <v/>
      </c>
    </row>
    <row r="244" spans="1:21" ht="17.399999999999999">
      <c r="A244" s="44">
        <f t="shared" si="136"/>
        <v>193</v>
      </c>
      <c r="C244" s="155" t="s">
        <v>977</v>
      </c>
      <c r="D244" s="156" t="s">
        <v>881</v>
      </c>
      <c r="E244" s="156" t="s">
        <v>488</v>
      </c>
      <c r="F244" s="156" t="s">
        <v>283</v>
      </c>
      <c r="G244" s="157" t="str">
        <f>IF(C244&gt;0,VLOOKUP(C244,'BASE FEDERAÇÃO'!$B:$M,2,FALSE),"")</f>
        <v>YADOYA</v>
      </c>
      <c r="H244" s="157" t="str">
        <f>IF(C244&gt;0,VLOOKUP(C244,'BASE FEDERAÇÃO'!$B:$M,3,FALSE),"")</f>
        <v>KITARO</v>
      </c>
      <c r="I244" s="158" t="str">
        <f>IF($C244&gt;0,VLOOKUP($C244,'BASE FEDERAÇÃO'!$B:$M,4,FALSE),"")</f>
        <v>M</v>
      </c>
      <c r="J244" s="158" t="str">
        <f>IF($C244&gt;0,VLOOKUP($C244,'BASE FEDERAÇÃO'!$B:$M,5,FALSE),"")</f>
        <v>07. GSP</v>
      </c>
      <c r="K244" s="158" t="str">
        <f>IFERROR(VLOOKUP(J244,Base!$G:$H,2,0),"")</f>
        <v>GRANDE SÃO PAULO</v>
      </c>
      <c r="L244" s="159">
        <f>IF($C244&gt;0,VLOOKUP($C244,'BASE FEDERAÇÃO'!$B:$M,6,FALSE),"")</f>
        <v>23259</v>
      </c>
      <c r="M244" s="158">
        <f>IF($C244&gt;0,VLOOKUP($C244,'BASE FEDERAÇÃO'!$B:$M,7,FALSE),"")</f>
        <v>9</v>
      </c>
      <c r="N244" s="158" t="str">
        <f>IF($C244&gt;0,VLOOKUP($C244,'BASE FEDERAÇÃO'!$B:$M,8,FALSE),"")</f>
        <v>B</v>
      </c>
      <c r="O244" s="160" t="str">
        <f>IF($C244="","",VLOOKUP($C244,'BASE FEDERAÇÃO'!$B:$M,9,0))</f>
        <v>NSR</v>
      </c>
      <c r="P244" s="45" t="str">
        <f>IF($C244&gt;0,VLOOKUP($C244,INCRIÇÕES!$A:$K,11,0),"")</f>
        <v>X</v>
      </c>
      <c r="Q244" s="84"/>
      <c r="R244" s="31" t="str">
        <f>IF(ISERROR(VLOOKUP(C244,INCRIÇÕES!A:A,1,0)),"NÃO TEM INSCRIÇÃO","OK")</f>
        <v>OK</v>
      </c>
      <c r="S244" s="37">
        <f t="shared" si="138"/>
        <v>193</v>
      </c>
      <c r="T244" s="96" t="str">
        <f t="shared" si="135"/>
        <v>OK</v>
      </c>
      <c r="U244" s="31" t="str">
        <f t="shared" si="139"/>
        <v>49193</v>
      </c>
    </row>
    <row r="245" spans="1:21" ht="17.399999999999999">
      <c r="A245" s="44">
        <f t="shared" si="136"/>
        <v>194</v>
      </c>
      <c r="C245" s="161" t="s">
        <v>28</v>
      </c>
      <c r="D245" s="162" t="str">
        <f t="shared" ref="D245:F245" si="166">D244</f>
        <v>49</v>
      </c>
      <c r="E245" s="162" t="str">
        <f t="shared" si="166"/>
        <v>02</v>
      </c>
      <c r="F245" s="162" t="str">
        <f t="shared" si="166"/>
        <v>11</v>
      </c>
      <c r="G245" s="163" t="str">
        <f>IF(C245&gt;0,VLOOKUP(C245,'BASE FEDERAÇÃO'!$B:$M,2,FALSE),"")</f>
        <v>NISHIMURA</v>
      </c>
      <c r="H245" s="163" t="str">
        <f>IF(C245&gt;0,VLOOKUP(C245,'BASE FEDERAÇÃO'!$B:$M,3,FALSE),"")</f>
        <v>MITIKO</v>
      </c>
      <c r="I245" s="164" t="str">
        <f>IF($C245&gt;0,VLOOKUP($C245,'BASE FEDERAÇÃO'!$B:$M,4,FALSE),"")</f>
        <v>F</v>
      </c>
      <c r="J245" s="164" t="str">
        <f>IF($C245&gt;0,VLOOKUP($C245,'BASE FEDERAÇÃO'!$B:$M,5,FALSE),"")</f>
        <v>01. PIE</v>
      </c>
      <c r="K245" s="164" t="str">
        <f>IFERROR(VLOOKUP(J245,Base!$G:$H,2,0),"")</f>
        <v>PIEDADE</v>
      </c>
      <c r="L245" s="165">
        <f>IF($C245&gt;0,VLOOKUP($C245,'BASE FEDERAÇÃO'!$B:$M,6,FALSE),"")</f>
        <v>15668</v>
      </c>
      <c r="M245" s="164">
        <f>IF($C245&gt;0,VLOOKUP($C245,'BASE FEDERAÇÃO'!$B:$M,7,FALSE),"")</f>
        <v>9</v>
      </c>
      <c r="N245" s="164" t="str">
        <f>IF($C245&gt;0,VLOOKUP($C245,'BASE FEDERAÇÃO'!$B:$M,8,FALSE),"")</f>
        <v>B</v>
      </c>
      <c r="O245" s="166" t="str">
        <f>IF($C245="","",VLOOKUP($C245,'BASE FEDERAÇÃO'!$B:$M,9,0))</f>
        <v>SR</v>
      </c>
      <c r="P245" s="46" t="str">
        <f>IF($C245&gt;0,VLOOKUP($C245,INCRIÇÕES!$A:$K,11,0),"")</f>
        <v/>
      </c>
      <c r="Q245" s="84"/>
      <c r="R245" s="31" t="str">
        <f>IF(ISERROR(VLOOKUP(C245,INCRIÇÕES!A:A,1,0)),"NÃO TEM INSCRIÇÃO","OK")</f>
        <v>OK</v>
      </c>
      <c r="S245" s="37">
        <f t="shared" si="138"/>
        <v>194</v>
      </c>
      <c r="T245" s="96" t="str">
        <f t="shared" si="135"/>
        <v>OK</v>
      </c>
      <c r="U245" s="31" t="str">
        <f t="shared" si="139"/>
        <v>49194</v>
      </c>
    </row>
    <row r="246" spans="1:21" ht="17.399999999999999">
      <c r="A246" s="44">
        <f t="shared" si="136"/>
        <v>195</v>
      </c>
      <c r="C246" s="161" t="s">
        <v>913</v>
      </c>
      <c r="D246" s="162" t="str">
        <f t="shared" ref="D246:F246" si="167">D245</f>
        <v>49</v>
      </c>
      <c r="E246" s="162" t="str">
        <f t="shared" si="167"/>
        <v>02</v>
      </c>
      <c r="F246" s="162" t="str">
        <f t="shared" si="167"/>
        <v>11</v>
      </c>
      <c r="G246" s="163" t="str">
        <f>IF(C246&gt;0,VLOOKUP(C246,'BASE FEDERAÇÃO'!$B:$M,2,FALSE),"")</f>
        <v>SHAKUDA</v>
      </c>
      <c r="H246" s="163" t="str">
        <f>IF(C246&gt;0,VLOOKUP(C246,'BASE FEDERAÇÃO'!$B:$M,3,FALSE),"")</f>
        <v>MIYOKO</v>
      </c>
      <c r="I246" s="164" t="str">
        <f>IF($C246&gt;0,VLOOKUP($C246,'BASE FEDERAÇÃO'!$B:$M,4,FALSE),"")</f>
        <v>F</v>
      </c>
      <c r="J246" s="164" t="str">
        <f>IF($C246&gt;0,VLOOKUP($C246,'BASE FEDERAÇÃO'!$B:$M,5,FALSE),"")</f>
        <v>06. KOK</v>
      </c>
      <c r="K246" s="164" t="str">
        <f>IFERROR(VLOOKUP(J246,Base!$G:$H,2,0),"")</f>
        <v>KOKUSHIKAN</v>
      </c>
      <c r="L246" s="165">
        <f>IF($C246&gt;0,VLOOKUP($C246,'BASE FEDERAÇÃO'!$B:$M,6,FALSE),"")</f>
        <v>15849</v>
      </c>
      <c r="M246" s="164">
        <f>IF($C246&gt;0,VLOOKUP($C246,'BASE FEDERAÇÃO'!$B:$M,7,FALSE),"")</f>
        <v>12</v>
      </c>
      <c r="N246" s="164" t="str">
        <f>IF($C246&gt;0,VLOOKUP($C246,'BASE FEDERAÇÃO'!$B:$M,8,FALSE),"")</f>
        <v>C</v>
      </c>
      <c r="O246" s="166" t="str">
        <f>IF($C246="","",VLOOKUP($C246,'BASE FEDERAÇÃO'!$B:$M,9,0))</f>
        <v>SR</v>
      </c>
      <c r="P246" s="46" t="str">
        <f>IF($C246&gt;0,VLOOKUP($C246,INCRIÇÕES!$A:$K,11,0),"")</f>
        <v/>
      </c>
      <c r="Q246" s="84"/>
      <c r="R246" s="31" t="str">
        <f>IF(ISERROR(VLOOKUP(C246,INCRIÇÕES!A:A,1,0)),"NÃO TEM INSCRIÇÃO","OK")</f>
        <v>OK</v>
      </c>
      <c r="S246" s="37">
        <f t="shared" si="138"/>
        <v>195</v>
      </c>
      <c r="T246" s="96" t="str">
        <f t="shared" si="135"/>
        <v>OK</v>
      </c>
      <c r="U246" s="31" t="str">
        <f t="shared" si="139"/>
        <v>49195</v>
      </c>
    </row>
    <row r="247" spans="1:21" ht="17.399999999999999">
      <c r="A247" s="44">
        <f t="shared" si="136"/>
        <v>196</v>
      </c>
      <c r="C247" s="268"/>
      <c r="D247" s="269" t="str">
        <f t="shared" ref="D247:F247" si="168">D246</f>
        <v>49</v>
      </c>
      <c r="E247" s="269" t="str">
        <f t="shared" si="168"/>
        <v>02</v>
      </c>
      <c r="F247" s="269" t="str">
        <f t="shared" si="168"/>
        <v>11</v>
      </c>
      <c r="G247" s="270" t="str">
        <f>IF(C247&gt;0,VLOOKUP(C247,'BASE FEDERAÇÃO'!$B:$M,2,FALSE),"")</f>
        <v/>
      </c>
      <c r="H247" s="270" t="str">
        <f>IF(C247&gt;0,VLOOKUP(C247,'BASE FEDERAÇÃO'!$B:$M,3,FALSE),"")</f>
        <v/>
      </c>
      <c r="I247" s="271" t="str">
        <f>IF($C247&gt;0,VLOOKUP($C247,'BASE FEDERAÇÃO'!$B:$M,4,FALSE),"")</f>
        <v/>
      </c>
      <c r="J247" s="271" t="str">
        <f>IF($C247&gt;0,VLOOKUP($C247,'BASE FEDERAÇÃO'!$B:$M,5,FALSE),"")</f>
        <v/>
      </c>
      <c r="K247" s="271" t="str">
        <f>IFERROR(VLOOKUP(J247,Base!$G:$H,2,0),"")</f>
        <v/>
      </c>
      <c r="L247" s="272" t="str">
        <f>IF($C247&gt;0,VLOOKUP($C247,'BASE FEDERAÇÃO'!$B:$M,6,FALSE),"")</f>
        <v/>
      </c>
      <c r="M247" s="271" t="str">
        <f>IF($C247&gt;0,VLOOKUP($C247,'BASE FEDERAÇÃO'!$B:$M,7,FALSE),"")</f>
        <v/>
      </c>
      <c r="N247" s="271" t="str">
        <f>IF($C247&gt;0,VLOOKUP($C247,'BASE FEDERAÇÃO'!$B:$M,8,FALSE),"")</f>
        <v/>
      </c>
      <c r="O247" s="273" t="str">
        <f>IF($C247="","",VLOOKUP($C247,'BASE FEDERAÇÃO'!$B:$M,9,0))</f>
        <v/>
      </c>
      <c r="P247" s="46" t="str">
        <f>IF($C247&gt;0,VLOOKUP($C247,INCRIÇÕES!$A:$K,11,0),"")</f>
        <v/>
      </c>
      <c r="Q247" s="84"/>
      <c r="R247" s="31" t="str">
        <f>IF(ISERROR(VLOOKUP(C247,INCRIÇÕES!A:A,1,0)),"NÃO TEM INSCRIÇÃO","OK")</f>
        <v>NÃO TEM INSCRIÇÃO</v>
      </c>
      <c r="S247" s="37">
        <f t="shared" si="138"/>
        <v>196</v>
      </c>
      <c r="T247" s="96" t="str">
        <f t="shared" si="135"/>
        <v>OK</v>
      </c>
      <c r="U247" s="31" t="str">
        <f t="shared" si="139"/>
        <v>49196</v>
      </c>
    </row>
    <row r="248" spans="1:21" ht="9.75" customHeight="1">
      <c r="A248" s="44" t="str">
        <f t="shared" si="136"/>
        <v/>
      </c>
      <c r="C248" s="140"/>
      <c r="D248" s="140"/>
      <c r="E248" s="140"/>
      <c r="F248" s="140"/>
      <c r="G248" s="141" t="str">
        <f>IF(C248&gt;0,VLOOKUP(C248,'BASE FEDERAÇÃO'!$B:$M,2,FALSE),"")</f>
        <v/>
      </c>
      <c r="H248" s="141" t="str">
        <f>IF(C248&gt;0,VLOOKUP(C248,'BASE FEDERAÇÃO'!$B:$M,3,FALSE),"")</f>
        <v/>
      </c>
      <c r="I248" s="142" t="str">
        <f>IF($C248&gt;0,VLOOKUP($C248,'BASE FEDERAÇÃO'!$B:$M,4,FALSE),"")</f>
        <v/>
      </c>
      <c r="J248" s="142" t="str">
        <f>IF($C248&gt;0,VLOOKUP($C248,'BASE FEDERAÇÃO'!$B:$M,5,FALSE),"")</f>
        <v/>
      </c>
      <c r="K248" s="142" t="str">
        <f>IFERROR(VLOOKUP(J248,Base!$G:$H,2,0),"")</f>
        <v/>
      </c>
      <c r="L248" s="143" t="str">
        <f>IF($C248&gt;0,VLOOKUP($C248,'BASE FEDERAÇÃO'!$B:$M,6,FALSE),"")</f>
        <v/>
      </c>
      <c r="M248" s="142" t="str">
        <f>IF($C248&gt;0,VLOOKUP($C248,'BASE FEDERAÇÃO'!$B:$M,7,FALSE),"")</f>
        <v/>
      </c>
      <c r="N248" s="142" t="str">
        <f>IF($C248&gt;0,VLOOKUP($C248,'BASE FEDERAÇÃO'!$B:$M,8,FALSE),"")</f>
        <v/>
      </c>
      <c r="O248" s="142" t="str">
        <f>IF($C248="","",VLOOKUP($C248,'BASE FEDERAÇÃO'!$B:$M,9,0))</f>
        <v/>
      </c>
      <c r="P248" s="48" t="str">
        <f>IF($C248&gt;0,VLOOKUP($C248,INCRIÇÕES!$A:$K,11,0),"")</f>
        <v/>
      </c>
      <c r="Q248" s="48"/>
      <c r="R248" s="31" t="str">
        <f>IF(ISERROR(VLOOKUP(C248,INCRIÇÕES!A:A,1,0)),"NÃO TEM INSCRIÇÃO","OK")</f>
        <v>NÃO TEM INSCRIÇÃO</v>
      </c>
      <c r="S248" s="37" t="str">
        <f t="shared" si="138"/>
        <v/>
      </c>
      <c r="T248" s="96" t="str">
        <f t="shared" si="135"/>
        <v>OK</v>
      </c>
      <c r="U248" s="31" t="str">
        <f t="shared" si="139"/>
        <v/>
      </c>
    </row>
    <row r="249" spans="1:21" ht="17.399999999999999">
      <c r="A249" s="44">
        <f t="shared" si="136"/>
        <v>197</v>
      </c>
      <c r="C249" s="155" t="s">
        <v>668</v>
      </c>
      <c r="D249" s="156" t="s">
        <v>882</v>
      </c>
      <c r="E249" s="156" t="s">
        <v>488</v>
      </c>
      <c r="F249" s="156" t="s">
        <v>490</v>
      </c>
      <c r="G249" s="157" t="str">
        <f>IF(C249&gt;0,VLOOKUP(C249,'BASE FEDERAÇÃO'!$B:$M,2,FALSE),"")</f>
        <v>TABATA</v>
      </c>
      <c r="H249" s="157" t="str">
        <f>IF(C249&gt;0,VLOOKUP(C249,'BASE FEDERAÇÃO'!$B:$M,3,FALSE),"")</f>
        <v>MARIO KAZUNORI</v>
      </c>
      <c r="I249" s="158" t="str">
        <f>IF($C249&gt;0,VLOOKUP($C249,'BASE FEDERAÇÃO'!$B:$M,4,FALSE),"")</f>
        <v>M</v>
      </c>
      <c r="J249" s="158" t="str">
        <f>IF($C249&gt;0,VLOOKUP($C249,'BASE FEDERAÇÃO'!$B:$M,5,FALSE),"")</f>
        <v>07. GSP</v>
      </c>
      <c r="K249" s="158" t="str">
        <f>IFERROR(VLOOKUP(J249,Base!$G:$H,2,0),"")</f>
        <v>GRANDE SÃO PAULO</v>
      </c>
      <c r="L249" s="159">
        <f>IF($C249&gt;0,VLOOKUP($C249,'BASE FEDERAÇÃO'!$B:$M,6,FALSE),"")</f>
        <v>18853</v>
      </c>
      <c r="M249" s="158">
        <f>IF($C249&gt;0,VLOOKUP($C249,'BASE FEDERAÇÃO'!$B:$M,7,FALSE),"")</f>
        <v>8</v>
      </c>
      <c r="N249" s="158" t="str">
        <f>IF($C249&gt;0,VLOOKUP($C249,'BASE FEDERAÇÃO'!$B:$M,8,FALSE),"")</f>
        <v>B</v>
      </c>
      <c r="O249" s="160" t="str">
        <f>IF($C249="","",VLOOKUP($C249,'BASE FEDERAÇÃO'!$B:$M,9,0))</f>
        <v>SR</v>
      </c>
      <c r="P249" s="45" t="str">
        <f>IF($C249&gt;0,VLOOKUP($C249,INCRIÇÕES!$A:$K,11,0),"")</f>
        <v>X</v>
      </c>
      <c r="Q249" s="84"/>
      <c r="R249" s="31" t="str">
        <f>IF(ISERROR(VLOOKUP(C249,INCRIÇÕES!A:A,1,0)),"NÃO TEM INSCRIÇÃO","OK")</f>
        <v>OK</v>
      </c>
      <c r="S249" s="37">
        <f t="shared" si="138"/>
        <v>197</v>
      </c>
      <c r="T249" s="96" t="str">
        <f t="shared" si="135"/>
        <v>OK</v>
      </c>
      <c r="U249" s="31" t="str">
        <f t="shared" si="139"/>
        <v>50197</v>
      </c>
    </row>
    <row r="250" spans="1:21" ht="17.399999999999999">
      <c r="A250" s="44">
        <f t="shared" si="136"/>
        <v>198</v>
      </c>
      <c r="C250" s="161" t="s">
        <v>886</v>
      </c>
      <c r="D250" s="162" t="str">
        <f t="shared" ref="D250:F250" si="169">D249</f>
        <v>50</v>
      </c>
      <c r="E250" s="162" t="str">
        <f t="shared" si="169"/>
        <v>02</v>
      </c>
      <c r="F250" s="162" t="str">
        <f t="shared" si="169"/>
        <v>13</v>
      </c>
      <c r="G250" s="163" t="str">
        <f>IF(C250&gt;0,VLOOKUP(C250,'BASE FEDERAÇÃO'!$B:$M,2,FALSE),"")</f>
        <v>OGATA</v>
      </c>
      <c r="H250" s="163" t="str">
        <f>IF(C250&gt;0,VLOOKUP(C250,'BASE FEDERAÇÃO'!$B:$M,3,FALSE),"")</f>
        <v>YOSHITAKA</v>
      </c>
      <c r="I250" s="164" t="str">
        <f>IF($C250&gt;0,VLOOKUP($C250,'BASE FEDERAÇÃO'!$B:$M,4,FALSE),"")</f>
        <v>M</v>
      </c>
      <c r="J250" s="164" t="str">
        <f>IF($C250&gt;0,VLOOKUP($C250,'BASE FEDERAÇÃO'!$B:$M,5,FALSE),"")</f>
        <v>12. COO</v>
      </c>
      <c r="K250" s="164" t="str">
        <f>IFERROR(VLOOKUP(J250,Base!$G:$H,2,0),"")</f>
        <v>COOPER COTIA</v>
      </c>
      <c r="L250" s="165">
        <f>IF($C250&gt;0,VLOOKUP($C250,'BASE FEDERAÇÃO'!$B:$M,6,FALSE),"")</f>
        <v>16971</v>
      </c>
      <c r="M250" s="164">
        <f>IF($C250&gt;0,VLOOKUP($C250,'BASE FEDERAÇÃO'!$B:$M,7,FALSE),"")</f>
        <v>7</v>
      </c>
      <c r="N250" s="164" t="str">
        <f>IF($C250&gt;0,VLOOKUP($C250,'BASE FEDERAÇÃO'!$B:$M,8,FALSE),"")</f>
        <v>B</v>
      </c>
      <c r="O250" s="166" t="str">
        <f>IF($C250="","",VLOOKUP($C250,'BASE FEDERAÇÃO'!$B:$M,9,0))</f>
        <v>SR</v>
      </c>
      <c r="P250" s="46" t="str">
        <f>IF($C250&gt;0,VLOOKUP($C250,INCRIÇÕES!$A:$K,11,0),"")</f>
        <v>X</v>
      </c>
      <c r="Q250" s="84"/>
      <c r="R250" s="31" t="str">
        <f>IF(ISERROR(VLOOKUP(C250,INCRIÇÕES!A:A,1,0)),"NÃO TEM INSCRIÇÃO","OK")</f>
        <v>OK</v>
      </c>
      <c r="S250" s="37">
        <f t="shared" si="138"/>
        <v>198</v>
      </c>
      <c r="T250" s="96" t="str">
        <f t="shared" si="135"/>
        <v>OK</v>
      </c>
      <c r="U250" s="31" t="str">
        <f t="shared" si="139"/>
        <v>50198</v>
      </c>
    </row>
    <row r="251" spans="1:21" ht="17.399999999999999">
      <c r="A251" s="44">
        <f t="shared" si="136"/>
        <v>199</v>
      </c>
      <c r="C251" s="161" t="s">
        <v>599</v>
      </c>
      <c r="D251" s="162" t="str">
        <f t="shared" ref="D251:F251" si="170">D250</f>
        <v>50</v>
      </c>
      <c r="E251" s="162" t="str">
        <f t="shared" si="170"/>
        <v>02</v>
      </c>
      <c r="F251" s="162" t="str">
        <f t="shared" si="170"/>
        <v>13</v>
      </c>
      <c r="G251" s="163" t="str">
        <f>IF(C251&gt;0,VLOOKUP(C251,'BASE FEDERAÇÃO'!$B:$M,2,FALSE),"")</f>
        <v>ISHII</v>
      </c>
      <c r="H251" s="163" t="str">
        <f>IF(C251&gt;0,VLOOKUP(C251,'BASE FEDERAÇÃO'!$B:$M,3,FALSE),"")</f>
        <v>HISANOBU</v>
      </c>
      <c r="I251" s="164" t="str">
        <f>IF($C251&gt;0,VLOOKUP($C251,'BASE FEDERAÇÃO'!$B:$M,4,FALSE),"")</f>
        <v>M</v>
      </c>
      <c r="J251" s="164" t="str">
        <f>IF($C251&gt;0,VLOOKUP($C251,'BASE FEDERAÇÃO'!$B:$M,5,FALSE),"")</f>
        <v>06. KOK</v>
      </c>
      <c r="K251" s="164" t="str">
        <f>IFERROR(VLOOKUP(J251,Base!$G:$H,2,0),"")</f>
        <v>KOKUSHIKAN</v>
      </c>
      <c r="L251" s="165">
        <f>IF($C251&gt;0,VLOOKUP($C251,'BASE FEDERAÇÃO'!$B:$M,6,FALSE),"")</f>
        <v>14088</v>
      </c>
      <c r="M251" s="164">
        <f>IF($C251&gt;0,VLOOKUP($C251,'BASE FEDERAÇÃO'!$B:$M,7,FALSE),"")</f>
        <v>9</v>
      </c>
      <c r="N251" s="164" t="str">
        <f>IF($C251&gt;0,VLOOKUP($C251,'BASE FEDERAÇÃO'!$B:$M,8,FALSE),"")</f>
        <v>B</v>
      </c>
      <c r="O251" s="166" t="str">
        <f>IF($C251="","",VLOOKUP($C251,'BASE FEDERAÇÃO'!$B:$M,9,0))</f>
        <v>MR</v>
      </c>
      <c r="P251" s="46" t="str">
        <f>IF($C251&gt;0,VLOOKUP($C251,INCRIÇÕES!$A:$K,11,0),"")</f>
        <v/>
      </c>
      <c r="Q251" s="84"/>
      <c r="R251" s="31" t="str">
        <f>IF(ISERROR(VLOOKUP(C251,INCRIÇÕES!A:A,1,0)),"NÃO TEM INSCRIÇÃO","OK")</f>
        <v>OK</v>
      </c>
      <c r="S251" s="37">
        <f t="shared" si="138"/>
        <v>199</v>
      </c>
      <c r="T251" s="96" t="str">
        <f t="shared" si="135"/>
        <v>OK</v>
      </c>
      <c r="U251" s="31" t="str">
        <f t="shared" si="139"/>
        <v>50199</v>
      </c>
    </row>
    <row r="252" spans="1:21" ht="17.399999999999999">
      <c r="A252" s="44">
        <f t="shared" si="136"/>
        <v>200</v>
      </c>
      <c r="C252" s="268"/>
      <c r="D252" s="269" t="str">
        <f t="shared" ref="D252:F252" si="171">D251</f>
        <v>50</v>
      </c>
      <c r="E252" s="269" t="str">
        <f t="shared" si="171"/>
        <v>02</v>
      </c>
      <c r="F252" s="269" t="str">
        <f t="shared" si="171"/>
        <v>13</v>
      </c>
      <c r="G252" s="270" t="str">
        <f>IF(C252&gt;0,VLOOKUP(C252,'BASE FEDERAÇÃO'!$B:$M,2,FALSE),"")</f>
        <v/>
      </c>
      <c r="H252" s="270" t="str">
        <f>IF(C252&gt;0,VLOOKUP(C252,'BASE FEDERAÇÃO'!$B:$M,3,FALSE),"")</f>
        <v/>
      </c>
      <c r="I252" s="271" t="str">
        <f>IF($C252&gt;0,VLOOKUP($C252,'BASE FEDERAÇÃO'!$B:$M,4,FALSE),"")</f>
        <v/>
      </c>
      <c r="J252" s="271" t="str">
        <f>IF($C252&gt;0,VLOOKUP($C252,'BASE FEDERAÇÃO'!$B:$M,5,FALSE),"")</f>
        <v/>
      </c>
      <c r="K252" s="271" t="str">
        <f>IFERROR(VLOOKUP(J252,Base!$G:$H,2,0),"")</f>
        <v/>
      </c>
      <c r="L252" s="272" t="str">
        <f>IF($C252&gt;0,VLOOKUP($C252,'BASE FEDERAÇÃO'!$B:$M,6,FALSE),"")</f>
        <v/>
      </c>
      <c r="M252" s="271" t="str">
        <f>IF($C252&gt;0,VLOOKUP($C252,'BASE FEDERAÇÃO'!$B:$M,7,FALSE),"")</f>
        <v/>
      </c>
      <c r="N252" s="271" t="str">
        <f>IF($C252&gt;0,VLOOKUP($C252,'BASE FEDERAÇÃO'!$B:$M,8,FALSE),"")</f>
        <v/>
      </c>
      <c r="O252" s="273" t="str">
        <f>IF($C252="","",VLOOKUP($C252,'BASE FEDERAÇÃO'!$B:$M,9,0))</f>
        <v/>
      </c>
      <c r="P252" s="46" t="str">
        <f>IF($C252&gt;0,VLOOKUP($C252,INCRIÇÕES!$A:$K,11,0),"")</f>
        <v/>
      </c>
      <c r="Q252" s="84"/>
      <c r="R252" s="31" t="str">
        <f>IF(ISERROR(VLOOKUP(C252,INCRIÇÕES!A:A,1,0)),"NÃO TEM INSCRIÇÃO","OK")</f>
        <v>NÃO TEM INSCRIÇÃO</v>
      </c>
      <c r="S252" s="37">
        <f t="shared" si="138"/>
        <v>200</v>
      </c>
      <c r="T252" s="96" t="str">
        <f t="shared" si="135"/>
        <v>OK</v>
      </c>
      <c r="U252" s="31" t="str">
        <f t="shared" si="139"/>
        <v>50200</v>
      </c>
    </row>
    <row r="253" spans="1:21" ht="8.1" customHeight="1">
      <c r="A253" s="44" t="str">
        <f t="shared" si="136"/>
        <v/>
      </c>
      <c r="C253" s="140"/>
      <c r="D253" s="140"/>
      <c r="E253" s="140"/>
      <c r="F253" s="140"/>
      <c r="G253" s="141" t="str">
        <f>IF(C253&gt;0,VLOOKUP(C253,'BASE FEDERAÇÃO'!$B:$M,2,FALSE),"")</f>
        <v/>
      </c>
      <c r="H253" s="141" t="str">
        <f>IF(C253&gt;0,VLOOKUP(C253,'BASE FEDERAÇÃO'!$B:$M,3,FALSE),"")</f>
        <v/>
      </c>
      <c r="I253" s="142" t="str">
        <f>IF($C253&gt;0,VLOOKUP($C253,'BASE FEDERAÇÃO'!$B:$M,4,FALSE),"")</f>
        <v/>
      </c>
      <c r="J253" s="142" t="str">
        <f>IF($C253&gt;0,VLOOKUP($C253,'BASE FEDERAÇÃO'!$B:$M,5,FALSE),"")</f>
        <v/>
      </c>
      <c r="K253" s="142" t="str">
        <f>IFERROR(VLOOKUP(J253,Base!$G:$H,2,0),"")</f>
        <v/>
      </c>
      <c r="L253" s="143" t="str">
        <f>IF($C253&gt;0,VLOOKUP($C253,'BASE FEDERAÇÃO'!$B:$M,6,FALSE),"")</f>
        <v/>
      </c>
      <c r="M253" s="142" t="str">
        <f>IF($C253&gt;0,VLOOKUP($C253,'BASE FEDERAÇÃO'!$B:$M,7,FALSE),"")</f>
        <v/>
      </c>
      <c r="N253" s="142" t="str">
        <f>IF($C253&gt;0,VLOOKUP($C253,'BASE FEDERAÇÃO'!$B:$M,8,FALSE),"")</f>
        <v/>
      </c>
      <c r="O253" s="142" t="str">
        <f>IF($C253="","",VLOOKUP($C253,'BASE FEDERAÇÃO'!$B:$M,9,0))</f>
        <v/>
      </c>
      <c r="P253" s="48" t="str">
        <f>IF($C253&gt;0,VLOOKUP($C253,INCRIÇÕES!$A:$K,11,0),"")</f>
        <v/>
      </c>
      <c r="Q253" s="48"/>
      <c r="R253" s="31" t="str">
        <f>IF(ISERROR(VLOOKUP(C253,INCRIÇÕES!A:A,1,0)),"NÃO TEM INSCRIÇÃO","OK")</f>
        <v>NÃO TEM INSCRIÇÃO</v>
      </c>
      <c r="S253" s="37" t="str">
        <f t="shared" si="138"/>
        <v/>
      </c>
      <c r="T253" s="96" t="str">
        <f t="shared" si="135"/>
        <v>OK</v>
      </c>
      <c r="U253" s="31" t="str">
        <f t="shared" si="139"/>
        <v/>
      </c>
    </row>
    <row r="254" spans="1:21" ht="17.399999999999999">
      <c r="A254" s="44">
        <f t="shared" si="136"/>
        <v>201</v>
      </c>
      <c r="C254" s="155" t="s">
        <v>892</v>
      </c>
      <c r="D254" s="156" t="s">
        <v>956</v>
      </c>
      <c r="E254" s="156" t="s">
        <v>488</v>
      </c>
      <c r="F254" s="156" t="s">
        <v>393</v>
      </c>
      <c r="G254" s="157" t="str">
        <f>IF(C254&gt;0,VLOOKUP(C254,'BASE FEDERAÇÃO'!$B:$M,2,FALSE),"")</f>
        <v>SILVA</v>
      </c>
      <c r="H254" s="157" t="str">
        <f>IF(C254&gt;0,VLOOKUP(C254,'BASE FEDERAÇÃO'!$B:$M,3,FALSE),"")</f>
        <v>MANOEL</v>
      </c>
      <c r="I254" s="158" t="str">
        <f>IF($C254&gt;0,VLOOKUP($C254,'BASE FEDERAÇÃO'!$B:$M,4,FALSE),"")</f>
        <v>M</v>
      </c>
      <c r="J254" s="158" t="str">
        <f>IF($C254&gt;0,VLOOKUP($C254,'BASE FEDERAÇÃO'!$B:$M,5,FALSE),"")</f>
        <v>06. KOK</v>
      </c>
      <c r="K254" s="158" t="str">
        <f>IFERROR(VLOOKUP(J254,Base!$G:$H,2,0),"")</f>
        <v>KOKUSHIKAN</v>
      </c>
      <c r="L254" s="159">
        <f>IF($C254&gt;0,VLOOKUP($C254,'BASE FEDERAÇÃO'!$B:$M,6,FALSE),"")</f>
        <v>20205</v>
      </c>
      <c r="M254" s="158">
        <f>IF($C254&gt;0,VLOOKUP($C254,'BASE FEDERAÇÃO'!$B:$M,7,FALSE),"")</f>
        <v>9</v>
      </c>
      <c r="N254" s="158" t="str">
        <f>IF($C254&gt;0,VLOOKUP($C254,'BASE FEDERAÇÃO'!$B:$M,8,FALSE),"")</f>
        <v>B</v>
      </c>
      <c r="O254" s="160" t="str">
        <f>IF($C254="","",VLOOKUP($C254,'BASE FEDERAÇÃO'!$B:$M,9,0))</f>
        <v>NSR</v>
      </c>
      <c r="P254" s="45" t="str">
        <f>IF($C254&gt;0,VLOOKUP($C254,INCRIÇÕES!$A:$K,11,0),"")</f>
        <v/>
      </c>
      <c r="Q254" s="84"/>
      <c r="R254" s="31" t="str">
        <f>IF(ISERROR(VLOOKUP(C254,INCRIÇÕES!A:A,1,0)),"NÃO TEM INSCRIÇÃO","OK")</f>
        <v>OK</v>
      </c>
      <c r="S254" s="37">
        <f t="shared" si="138"/>
        <v>201</v>
      </c>
      <c r="T254" s="96" t="str">
        <f t="shared" si="135"/>
        <v>OK</v>
      </c>
      <c r="U254" s="31" t="str">
        <f t="shared" si="139"/>
        <v>51201</v>
      </c>
    </row>
    <row r="255" spans="1:21" ht="17.399999999999999">
      <c r="A255" s="44">
        <f t="shared" si="136"/>
        <v>202</v>
      </c>
      <c r="C255" s="161" t="s">
        <v>759</v>
      </c>
      <c r="D255" s="162" t="str">
        <f t="shared" ref="D255:F255" si="172">D254</f>
        <v>51</v>
      </c>
      <c r="E255" s="162" t="str">
        <f t="shared" si="172"/>
        <v>02</v>
      </c>
      <c r="F255" s="162" t="str">
        <f t="shared" si="172"/>
        <v>15</v>
      </c>
      <c r="G255" s="163" t="str">
        <f>IF(C255&gt;0,VLOOKUP(C255,'BASE FEDERAÇÃO'!$B:$M,2,FALSE),"")</f>
        <v xml:space="preserve">KODA </v>
      </c>
      <c r="H255" s="163" t="str">
        <f>IF(C255&gt;0,VLOOKUP(C255,'BASE FEDERAÇÃO'!$B:$M,3,FALSE),"")</f>
        <v>MASAO</v>
      </c>
      <c r="I255" s="164" t="str">
        <f>IF($C255&gt;0,VLOOKUP($C255,'BASE FEDERAÇÃO'!$B:$M,4,FALSE),"")</f>
        <v>M</v>
      </c>
      <c r="J255" s="164" t="str">
        <f>IF($C255&gt;0,VLOOKUP($C255,'BASE FEDERAÇÃO'!$B:$M,5,FALSE),"")</f>
        <v>12. COO</v>
      </c>
      <c r="K255" s="164" t="str">
        <f>IFERROR(VLOOKUP(J255,Base!$G:$H,2,0),"")</f>
        <v>COOPER COTIA</v>
      </c>
      <c r="L255" s="165">
        <f>IF($C255&gt;0,VLOOKUP($C255,'BASE FEDERAÇÃO'!$B:$M,6,FALSE),"")</f>
        <v>16228</v>
      </c>
      <c r="M255" s="164">
        <f>IF($C255&gt;0,VLOOKUP($C255,'BASE FEDERAÇÃO'!$B:$M,7,FALSE),"")</f>
        <v>7</v>
      </c>
      <c r="N255" s="164" t="str">
        <f>IF($C255&gt;0,VLOOKUP($C255,'BASE FEDERAÇÃO'!$B:$M,8,FALSE),"")</f>
        <v>B</v>
      </c>
      <c r="O255" s="166" t="str">
        <f>IF($C255="","",VLOOKUP($C255,'BASE FEDERAÇÃO'!$B:$M,9,0))</f>
        <v>SR</v>
      </c>
      <c r="P255" s="46" t="str">
        <f>IF($C255&gt;0,VLOOKUP($C255,INCRIÇÕES!$A:$K,11,0),"")</f>
        <v>X</v>
      </c>
      <c r="Q255" s="84"/>
      <c r="R255" s="31" t="str">
        <f>IF(ISERROR(VLOOKUP(C255,INCRIÇÕES!A:A,1,0)),"NÃO TEM INSCRIÇÃO","OK")</f>
        <v>OK</v>
      </c>
      <c r="S255" s="37">
        <f t="shared" si="138"/>
        <v>202</v>
      </c>
      <c r="T255" s="96" t="str">
        <f t="shared" si="135"/>
        <v>OK</v>
      </c>
      <c r="U255" s="31" t="str">
        <f t="shared" si="139"/>
        <v>51202</v>
      </c>
    </row>
    <row r="256" spans="1:21" ht="17.399999999999999">
      <c r="A256" s="44">
        <f t="shared" si="136"/>
        <v>203</v>
      </c>
      <c r="C256" s="161" t="s">
        <v>641</v>
      </c>
      <c r="D256" s="162" t="str">
        <f t="shared" ref="D256:F256" si="173">D255</f>
        <v>51</v>
      </c>
      <c r="E256" s="162" t="str">
        <f t="shared" si="173"/>
        <v>02</v>
      </c>
      <c r="F256" s="162" t="str">
        <f t="shared" si="173"/>
        <v>15</v>
      </c>
      <c r="G256" s="163" t="str">
        <f>IF(C256&gt;0,VLOOKUP(C256,'BASE FEDERAÇÃO'!$B:$M,2,FALSE),"")</f>
        <v>MATSUMURA</v>
      </c>
      <c r="H256" s="163" t="str">
        <f>IF(C256&gt;0,VLOOKUP(C256,'BASE FEDERAÇÃO'!$B:$M,3,FALSE),"")</f>
        <v>TERUAKI</v>
      </c>
      <c r="I256" s="164" t="str">
        <f>IF($C256&gt;0,VLOOKUP($C256,'BASE FEDERAÇÃO'!$B:$M,4,FALSE),"")</f>
        <v>M</v>
      </c>
      <c r="J256" s="164" t="str">
        <f>IF($C256&gt;0,VLOOKUP($C256,'BASE FEDERAÇÃO'!$B:$M,5,FALSE),"")</f>
        <v>06. KOK</v>
      </c>
      <c r="K256" s="164" t="str">
        <f>IFERROR(VLOOKUP(J256,Base!$G:$H,2,0),"")</f>
        <v>KOKUSHIKAN</v>
      </c>
      <c r="L256" s="165">
        <f>IF($C256&gt;0,VLOOKUP($C256,'BASE FEDERAÇÃO'!$B:$M,6,FALSE),"")</f>
        <v>15766</v>
      </c>
      <c r="M256" s="164">
        <f>IF($C256&gt;0,VLOOKUP($C256,'BASE FEDERAÇÃO'!$B:$M,7,FALSE),"")</f>
        <v>9</v>
      </c>
      <c r="N256" s="164" t="str">
        <f>IF($C256&gt;0,VLOOKUP($C256,'BASE FEDERAÇÃO'!$B:$M,8,FALSE),"")</f>
        <v>B</v>
      </c>
      <c r="O256" s="166" t="str">
        <f>IF($C256="","",VLOOKUP($C256,'BASE FEDERAÇÃO'!$B:$M,9,0))</f>
        <v>SR</v>
      </c>
      <c r="P256" s="46" t="str">
        <f>IF($C256&gt;0,VLOOKUP($C256,INCRIÇÕES!$A:$K,11,0),"")</f>
        <v/>
      </c>
      <c r="Q256" s="84"/>
      <c r="R256" s="31" t="str">
        <f>IF(ISERROR(VLOOKUP(C256,INCRIÇÕES!A:A,1,0)),"NÃO TEM INSCRIÇÃO","OK")</f>
        <v>OK</v>
      </c>
      <c r="S256" s="37">
        <f t="shared" si="138"/>
        <v>203</v>
      </c>
      <c r="T256" s="96" t="str">
        <f t="shared" si="135"/>
        <v>OK</v>
      </c>
      <c r="U256" s="31" t="str">
        <f t="shared" si="139"/>
        <v>51203</v>
      </c>
    </row>
    <row r="257" spans="1:21" ht="17.399999999999999">
      <c r="A257" s="44">
        <f t="shared" si="136"/>
        <v>204</v>
      </c>
      <c r="C257" s="167" t="s">
        <v>533</v>
      </c>
      <c r="D257" s="168" t="str">
        <f t="shared" ref="D257:F257" si="174">D256</f>
        <v>51</v>
      </c>
      <c r="E257" s="168" t="str">
        <f t="shared" si="174"/>
        <v>02</v>
      </c>
      <c r="F257" s="168" t="str">
        <f t="shared" si="174"/>
        <v>15</v>
      </c>
      <c r="G257" s="169" t="str">
        <f>IF(C257&gt;0,VLOOKUP(C257,'BASE FEDERAÇÃO'!$B:$M,2,FALSE),"")</f>
        <v>UTSUMI</v>
      </c>
      <c r="H257" s="169" t="str">
        <f>IF(C257&gt;0,VLOOKUP(C257,'BASE FEDERAÇÃO'!$B:$M,3,FALSE),"")</f>
        <v>KAZUKO</v>
      </c>
      <c r="I257" s="170" t="str">
        <f>IF($C257&gt;0,VLOOKUP($C257,'BASE FEDERAÇÃO'!$B:$M,4,FALSE),"")</f>
        <v>F</v>
      </c>
      <c r="J257" s="170" t="str">
        <f>IF($C257&gt;0,VLOOKUP($C257,'BASE FEDERAÇÃO'!$B:$M,5,FALSE),"")</f>
        <v>07. GSP</v>
      </c>
      <c r="K257" s="170" t="str">
        <f>IFERROR(VLOOKUP(J257,Base!$G:$H,2,0),"")</f>
        <v>GRANDE SÃO PAULO</v>
      </c>
      <c r="L257" s="171">
        <f>IF($C257&gt;0,VLOOKUP($C257,'BASE FEDERAÇÃO'!$B:$M,6,FALSE),"")</f>
        <v>15722</v>
      </c>
      <c r="M257" s="170">
        <f>IF($C257&gt;0,VLOOKUP($C257,'BASE FEDERAÇÃO'!$B:$M,7,FALSE),"")</f>
        <v>12</v>
      </c>
      <c r="N257" s="170" t="str">
        <f>IF($C257&gt;0,VLOOKUP($C257,'BASE FEDERAÇÃO'!$B:$M,8,FALSE),"")</f>
        <v>C</v>
      </c>
      <c r="O257" s="172" t="str">
        <f>IF($C257="","",VLOOKUP($C257,'BASE FEDERAÇÃO'!$B:$M,9,0))</f>
        <v>SR</v>
      </c>
      <c r="P257" s="46" t="str">
        <f>IF($C257&gt;0,VLOOKUP($C257,INCRIÇÕES!$A:$K,11,0),"")</f>
        <v/>
      </c>
      <c r="Q257" s="84"/>
      <c r="R257" s="31" t="str">
        <f>IF(ISERROR(VLOOKUP(C257,INCRIÇÕES!A:A,1,0)),"NÃO TEM INSCRIÇÃO","OK")</f>
        <v>OK</v>
      </c>
      <c r="S257" s="37">
        <f t="shared" si="138"/>
        <v>204</v>
      </c>
      <c r="T257" s="96" t="str">
        <f t="shared" si="135"/>
        <v>OK</v>
      </c>
      <c r="U257" s="31" t="str">
        <f t="shared" si="139"/>
        <v>51204</v>
      </c>
    </row>
  </sheetData>
  <autoFilter ref="A3:AI257" xr:uid="{00000000-0001-0000-0200-000000000000}"/>
  <sortState xmlns:xlrd2="http://schemas.microsoft.com/office/spreadsheetml/2017/richdata2" ref="AC4:AF14">
    <sortCondition ref="AC4:AC14"/>
  </sortState>
  <mergeCells count="1">
    <mergeCell ref="T2:T3"/>
  </mergeCells>
  <conditionalFormatting sqref="T4:T257">
    <cfRule type="cellIs" dxfId="46" priority="1" operator="equal">
      <formula>"REPETIDO"</formula>
    </cfRule>
  </conditionalFormatting>
  <conditionalFormatting sqref="AD4:AD98">
    <cfRule type="cellIs" dxfId="45" priority="8" operator="equal">
      <formula>"JÁ TEM GRUPO"</formula>
    </cfRule>
  </conditionalFormatting>
  <printOptions horizontalCentered="1"/>
  <pageMargins left="0.25" right="0.25" top="0.75" bottom="0.75" header="0.3" footer="0.3"/>
  <pageSetup paperSize="9" scale="66" fitToHeight="0" orientation="portrait" horizontalDpi="360" verticalDpi="360" r:id="rId1"/>
  <colBreaks count="1" manualBreakCount="1">
    <brk id="6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9D565F-A455-4C63-A9FF-8284CA1E259A}">
  <sheetPr>
    <tabColor rgb="FF00B050"/>
  </sheetPr>
  <dimension ref="A1:T55"/>
  <sheetViews>
    <sheetView workbookViewId="0"/>
  </sheetViews>
  <sheetFormatPr defaultRowHeight="14.4"/>
  <cols>
    <col min="1" max="3" width="9.109375" style="49"/>
    <col min="9" max="10" width="9.109375" style="101"/>
    <col min="19" max="19" width="18" bestFit="1" customWidth="1"/>
    <col min="20" max="20" width="5.5546875" bestFit="1" customWidth="1"/>
  </cols>
  <sheetData>
    <row r="1" spans="1:20">
      <c r="S1" s="177" t="s">
        <v>1182</v>
      </c>
      <c r="T1" t="s">
        <v>2</v>
      </c>
    </row>
    <row r="2" spans="1:20">
      <c r="O2" t="s">
        <v>1183</v>
      </c>
      <c r="P2" t="s">
        <v>1182</v>
      </c>
      <c r="Q2" t="s">
        <v>1184</v>
      </c>
    </row>
    <row r="3" spans="1:20">
      <c r="A3" s="49" t="s">
        <v>1176</v>
      </c>
      <c r="B3" s="49" t="s">
        <v>1177</v>
      </c>
      <c r="C3" s="49" t="s">
        <v>1178</v>
      </c>
      <c r="D3" s="49" t="s">
        <v>1179</v>
      </c>
      <c r="E3" s="49"/>
      <c r="F3" s="49"/>
      <c r="O3" t="s">
        <v>413</v>
      </c>
      <c r="P3" t="str">
        <f>_xlfn.XLOOKUP(O3,'BASE FEDERAÇÃO'!B:B,'BASE FEDERAÇÃO'!I:I)</f>
        <v>EX</v>
      </c>
      <c r="Q3" t="str">
        <f>VLOOKUP(O3,C:C,1,0)</f>
        <v>878</v>
      </c>
      <c r="S3" s="177" t="s">
        <v>1183</v>
      </c>
      <c r="T3" s="177" t="s">
        <v>1184</v>
      </c>
    </row>
    <row r="4" spans="1:20">
      <c r="A4" s="49" t="s">
        <v>1</v>
      </c>
      <c r="B4" s="49" t="s">
        <v>1</v>
      </c>
      <c r="C4" s="49" t="s">
        <v>413</v>
      </c>
      <c r="D4" t="str">
        <f>_xlfn.XLOOKUP(C4,'BASE FEDERAÇÃO'!B:B,'BASE FEDERAÇÃO'!I:I)</f>
        <v>EX</v>
      </c>
      <c r="I4" s="265">
        <f>COUNTIF(D:D,"A") + COUNTIF(D:D,"ex")</f>
        <v>20</v>
      </c>
      <c r="J4" s="101">
        <f>INCRIÇÕES!X8</f>
        <v>20</v>
      </c>
      <c r="K4" s="266">
        <f>+I4-J4</f>
        <v>0</v>
      </c>
      <c r="O4" t="s">
        <v>408</v>
      </c>
      <c r="P4" t="str">
        <f>_xlfn.XLOOKUP(O4,'BASE FEDERAÇÃO'!B:B,'BASE FEDERAÇÃO'!I:I)</f>
        <v>EX</v>
      </c>
      <c r="Q4" t="str">
        <f t="shared" ref="Q4:Q50" si="0">VLOOKUP(O4,C:C,1,0)</f>
        <v>860</v>
      </c>
      <c r="S4" t="s">
        <v>25</v>
      </c>
      <c r="T4" t="s">
        <v>1185</v>
      </c>
    </row>
    <row r="5" spans="1:20">
      <c r="A5" s="49" t="s">
        <v>1</v>
      </c>
      <c r="B5" s="49" t="s">
        <v>488</v>
      </c>
      <c r="C5" s="49" t="s">
        <v>298</v>
      </c>
      <c r="D5" t="str">
        <f>_xlfn.XLOOKUP(C5,'BASE FEDERAÇÃO'!B:B,'BASE FEDERAÇÃO'!I:I)</f>
        <v>B</v>
      </c>
      <c r="I5" s="265">
        <f>COUNTIF(D:D,"b") + COUNTIF(D:D,"c")</f>
        <v>32</v>
      </c>
      <c r="J5" s="101">
        <f>INCRIÇÕES!X9</f>
        <v>32</v>
      </c>
      <c r="K5" s="266">
        <f>+I5-J5</f>
        <v>0</v>
      </c>
      <c r="O5" t="s">
        <v>3</v>
      </c>
      <c r="P5" t="str">
        <f>_xlfn.XLOOKUP(O5,'BASE FEDERAÇÃO'!B:B,'BASE FEDERAÇÃO'!I:I)</f>
        <v>A</v>
      </c>
      <c r="Q5" t="str">
        <f t="shared" si="0"/>
        <v>131</v>
      </c>
      <c r="S5" t="s">
        <v>298</v>
      </c>
      <c r="T5" t="s">
        <v>298</v>
      </c>
    </row>
    <row r="6" spans="1:20">
      <c r="A6" s="49" t="s">
        <v>1</v>
      </c>
      <c r="B6" s="49" t="s">
        <v>51</v>
      </c>
      <c r="C6" s="49" t="s">
        <v>561</v>
      </c>
      <c r="D6" t="str">
        <f>_xlfn.XLOOKUP(C6,'BASE FEDERAÇÃO'!B:B,'BASE FEDERAÇÃO'!I:I)</f>
        <v>A</v>
      </c>
      <c r="I6" s="265">
        <f>SUM(I4:I5)</f>
        <v>52</v>
      </c>
      <c r="J6" s="265">
        <f>SUM(J4:J5)</f>
        <v>52</v>
      </c>
      <c r="O6" t="s">
        <v>261</v>
      </c>
      <c r="P6" t="str">
        <f>_xlfn.XLOOKUP(O6,'BASE FEDERAÇÃO'!B:B,'BASE FEDERAÇÃO'!I:I)</f>
        <v>EX</v>
      </c>
      <c r="Q6" t="e">
        <f t="shared" si="0"/>
        <v>#N/A</v>
      </c>
      <c r="S6" t="s">
        <v>368</v>
      </c>
      <c r="T6" t="s">
        <v>1185</v>
      </c>
    </row>
    <row r="7" spans="1:20">
      <c r="A7" s="49" t="s">
        <v>1</v>
      </c>
      <c r="B7" s="49" t="s">
        <v>489</v>
      </c>
      <c r="C7" s="49" t="s">
        <v>605</v>
      </c>
      <c r="D7" t="str">
        <f>_xlfn.XLOOKUP(C7,'BASE FEDERAÇÃO'!B:B,'BASE FEDERAÇÃO'!I:I)</f>
        <v>A</v>
      </c>
      <c r="O7" t="s">
        <v>350</v>
      </c>
      <c r="P7" t="str">
        <f>_xlfn.XLOOKUP(O7,'BASE FEDERAÇÃO'!B:B,'BASE FEDERAÇÃO'!I:I)</f>
        <v>EX</v>
      </c>
      <c r="Q7" t="e">
        <f t="shared" si="0"/>
        <v>#N/A</v>
      </c>
      <c r="S7" t="s">
        <v>424</v>
      </c>
      <c r="T7" t="s">
        <v>424</v>
      </c>
    </row>
    <row r="8" spans="1:20">
      <c r="A8" s="49" t="s">
        <v>1</v>
      </c>
      <c r="B8" s="49" t="s">
        <v>124</v>
      </c>
      <c r="C8" s="49" t="s">
        <v>270</v>
      </c>
      <c r="D8" t="str">
        <f>_xlfn.XLOOKUP(C8,'BASE FEDERAÇÃO'!B:B,'BASE FEDERAÇÃO'!I:I)</f>
        <v>EX</v>
      </c>
      <c r="O8" t="s">
        <v>270</v>
      </c>
      <c r="P8" t="str">
        <f>_xlfn.XLOOKUP(O8,'BASE FEDERAÇÃO'!B:B,'BASE FEDERAÇÃO'!I:I)</f>
        <v>EX</v>
      </c>
      <c r="Q8" t="str">
        <f t="shared" si="0"/>
        <v>216</v>
      </c>
      <c r="S8" t="s">
        <v>431</v>
      </c>
      <c r="T8" t="s">
        <v>431</v>
      </c>
    </row>
    <row r="9" spans="1:20">
      <c r="A9" s="49" t="s">
        <v>1</v>
      </c>
      <c r="B9" s="49" t="s">
        <v>149</v>
      </c>
      <c r="C9" s="49" t="s">
        <v>318</v>
      </c>
      <c r="D9" t="str">
        <f>_xlfn.XLOOKUP(C9,'BASE FEDERAÇÃO'!B:B,'BASE FEDERAÇÃO'!I:I)</f>
        <v>B</v>
      </c>
      <c r="O9" t="s">
        <v>233</v>
      </c>
      <c r="P9" t="str">
        <f>_xlfn.XLOOKUP(O9,'BASE FEDERAÇÃO'!B:B,'BASE FEDERAÇÃO'!I:I)</f>
        <v>A</v>
      </c>
      <c r="Q9" t="e">
        <f t="shared" si="0"/>
        <v>#N/A</v>
      </c>
      <c r="S9" t="s">
        <v>435</v>
      </c>
      <c r="T9" t="s">
        <v>435</v>
      </c>
    </row>
    <row r="10" spans="1:20">
      <c r="A10" s="49" t="s">
        <v>1</v>
      </c>
      <c r="B10" s="49" t="s">
        <v>204</v>
      </c>
      <c r="C10" s="49" t="s">
        <v>180</v>
      </c>
      <c r="D10" t="str">
        <f>_xlfn.XLOOKUP(C10,'BASE FEDERAÇÃO'!B:B,'BASE FEDERAÇÃO'!I:I)</f>
        <v>EX</v>
      </c>
      <c r="O10" t="s">
        <v>694</v>
      </c>
      <c r="P10" t="str">
        <f>_xlfn.XLOOKUP(O10,'BASE FEDERAÇÃO'!B:B,'BASE FEDERAÇÃO'!I:I)</f>
        <v>A</v>
      </c>
      <c r="Q10" t="e">
        <f t="shared" si="0"/>
        <v>#N/A</v>
      </c>
      <c r="S10" t="s">
        <v>770</v>
      </c>
      <c r="T10" t="s">
        <v>1185</v>
      </c>
    </row>
    <row r="11" spans="1:20">
      <c r="A11" s="49" t="s">
        <v>1</v>
      </c>
      <c r="B11" s="49" t="s">
        <v>242</v>
      </c>
      <c r="C11" s="49" t="s">
        <v>435</v>
      </c>
      <c r="D11" t="str">
        <f>_xlfn.XLOOKUP(C11,'BASE FEDERAÇÃO'!B:B,'BASE FEDERAÇÃO'!I:I)</f>
        <v>B</v>
      </c>
      <c r="O11" t="s">
        <v>225</v>
      </c>
      <c r="P11" t="str">
        <f>_xlfn.XLOOKUP(O11,'BASE FEDERAÇÃO'!B:B,'BASE FEDERAÇÃO'!I:I)</f>
        <v>EX</v>
      </c>
      <c r="Q11" t="str">
        <f t="shared" si="0"/>
        <v>626</v>
      </c>
      <c r="S11" t="s">
        <v>189</v>
      </c>
      <c r="T11" t="s">
        <v>1185</v>
      </c>
    </row>
    <row r="12" spans="1:20">
      <c r="A12" s="49" t="s">
        <v>1</v>
      </c>
      <c r="B12" s="49" t="s">
        <v>257</v>
      </c>
      <c r="C12" s="49" t="s">
        <v>426</v>
      </c>
      <c r="D12" t="str">
        <f>_xlfn.XLOOKUP(C12,'BASE FEDERAÇÃO'!B:B,'BASE FEDERAÇÃO'!I:I)</f>
        <v>EX</v>
      </c>
      <c r="O12" t="s">
        <v>426</v>
      </c>
      <c r="P12" t="str">
        <f>_xlfn.XLOOKUP(O12,'BASE FEDERAÇÃO'!B:B,'BASE FEDERAÇÃO'!I:I)</f>
        <v>EX</v>
      </c>
      <c r="Q12" t="str">
        <f t="shared" si="0"/>
        <v>552</v>
      </c>
      <c r="S12" t="s">
        <v>200</v>
      </c>
      <c r="T12" t="s">
        <v>1185</v>
      </c>
    </row>
    <row r="13" spans="1:20">
      <c r="A13" s="49" t="s">
        <v>1</v>
      </c>
      <c r="B13" s="49" t="s">
        <v>267</v>
      </c>
      <c r="C13" s="49" t="s">
        <v>890</v>
      </c>
      <c r="D13" t="str">
        <f>_xlfn.XLOOKUP(C13,'BASE FEDERAÇÃO'!B:B,'BASE FEDERAÇÃO'!I:I)</f>
        <v>C</v>
      </c>
      <c r="O13" t="s">
        <v>320</v>
      </c>
      <c r="P13" t="str">
        <f>_xlfn.XLOOKUP(O13,'BASE FEDERAÇÃO'!B:B,'BASE FEDERAÇÃO'!I:I)</f>
        <v>EX</v>
      </c>
      <c r="Q13" t="e">
        <f t="shared" si="0"/>
        <v>#N/A</v>
      </c>
      <c r="S13" t="s">
        <v>729</v>
      </c>
      <c r="T13" t="s">
        <v>729</v>
      </c>
    </row>
    <row r="14" spans="1:20">
      <c r="A14" s="49" t="s">
        <v>1</v>
      </c>
      <c r="B14" s="49" t="s">
        <v>283</v>
      </c>
      <c r="C14" s="49" t="s">
        <v>16</v>
      </c>
      <c r="D14" t="str">
        <f>_xlfn.XLOOKUP(C14,'BASE FEDERAÇÃO'!B:B,'BASE FEDERAÇÃO'!I:I)</f>
        <v>EX</v>
      </c>
      <c r="O14" t="s">
        <v>736</v>
      </c>
      <c r="P14" t="str">
        <f>_xlfn.XLOOKUP(O14,'BASE FEDERAÇÃO'!B:B,'BASE FEDERAÇÃO'!I:I)</f>
        <v>EX</v>
      </c>
      <c r="Q14" t="str">
        <f t="shared" si="0"/>
        <v>842</v>
      </c>
      <c r="S14" t="s">
        <v>396</v>
      </c>
      <c r="T14" t="s">
        <v>1185</v>
      </c>
    </row>
    <row r="15" spans="1:20">
      <c r="A15" s="49" t="s">
        <v>1</v>
      </c>
      <c r="B15" s="49" t="s">
        <v>358</v>
      </c>
      <c r="C15" s="49" t="s">
        <v>406</v>
      </c>
      <c r="D15" t="str">
        <f>_xlfn.XLOOKUP(C15,'BASE FEDERAÇÃO'!B:B,'BASE FEDERAÇÃO'!I:I)</f>
        <v>EX</v>
      </c>
      <c r="O15" t="s">
        <v>284</v>
      </c>
      <c r="P15" t="str">
        <f>_xlfn.XLOOKUP(O15,'BASE FEDERAÇÃO'!B:B,'BASE FEDERAÇÃO'!I:I)</f>
        <v>EX</v>
      </c>
      <c r="Q15" t="e">
        <f t="shared" si="0"/>
        <v>#N/A</v>
      </c>
      <c r="S15" t="s">
        <v>764</v>
      </c>
      <c r="T15" t="s">
        <v>764</v>
      </c>
    </row>
    <row r="16" spans="1:20">
      <c r="A16" s="49" t="s">
        <v>1</v>
      </c>
      <c r="B16" s="49" t="s">
        <v>490</v>
      </c>
      <c r="C16" s="49" t="s">
        <v>408</v>
      </c>
      <c r="D16" t="str">
        <f>_xlfn.XLOOKUP(C16,'BASE FEDERAÇÃO'!B:B,'BASE FEDERAÇÃO'!I:I)</f>
        <v>EX</v>
      </c>
      <c r="O16" t="s">
        <v>336</v>
      </c>
      <c r="P16" t="str">
        <f>_xlfn.XLOOKUP(O16,'BASE FEDERAÇÃO'!B:B,'BASE FEDERAÇÃO'!I:I)</f>
        <v>EX</v>
      </c>
      <c r="Q16" t="str">
        <f t="shared" si="0"/>
        <v>733</v>
      </c>
      <c r="S16" t="s">
        <v>827</v>
      </c>
      <c r="T16" t="s">
        <v>827</v>
      </c>
    </row>
    <row r="17" spans="1:20">
      <c r="A17" s="49" t="s">
        <v>1</v>
      </c>
      <c r="B17" s="49" t="s">
        <v>491</v>
      </c>
      <c r="C17" s="49" t="s">
        <v>712</v>
      </c>
      <c r="D17" t="str">
        <f>_xlfn.XLOOKUP(C17,'BASE FEDERAÇÃO'!B:B,'BASE FEDERAÇÃO'!I:I)</f>
        <v>A</v>
      </c>
      <c r="O17" t="s">
        <v>240</v>
      </c>
      <c r="P17" t="str">
        <f>_xlfn.XLOOKUP(O17,'BASE FEDERAÇÃO'!B:B,'BASE FEDERAÇÃO'!I:I)</f>
        <v>A</v>
      </c>
      <c r="Q17" t="e">
        <f t="shared" si="0"/>
        <v>#N/A</v>
      </c>
      <c r="S17" t="s">
        <v>894</v>
      </c>
      <c r="T17" t="s">
        <v>894</v>
      </c>
    </row>
    <row r="18" spans="1:20">
      <c r="A18" s="49" t="s">
        <v>1</v>
      </c>
      <c r="B18" s="49" t="s">
        <v>393</v>
      </c>
      <c r="C18" s="49" t="s">
        <v>736</v>
      </c>
      <c r="D18" t="str">
        <f>_xlfn.XLOOKUP(C18,'BASE FEDERAÇÃO'!B:B,'BASE FEDERAÇÃO'!I:I)</f>
        <v>EX</v>
      </c>
      <c r="O18" t="s">
        <v>574</v>
      </c>
      <c r="P18" t="str">
        <f>_xlfn.XLOOKUP(O18,'BASE FEDERAÇÃO'!B:B,'BASE FEDERAÇÃO'!I:I)</f>
        <v>EX</v>
      </c>
      <c r="Q18" t="str">
        <f t="shared" si="0"/>
        <v>951</v>
      </c>
      <c r="S18" t="s">
        <v>835</v>
      </c>
      <c r="T18" t="s">
        <v>1185</v>
      </c>
    </row>
    <row r="19" spans="1:20">
      <c r="A19" s="49" t="s">
        <v>1</v>
      </c>
      <c r="B19" s="49" t="s">
        <v>411</v>
      </c>
      <c r="C19" s="49" t="s">
        <v>336</v>
      </c>
      <c r="D19" t="str">
        <f>_xlfn.XLOOKUP(C19,'BASE FEDERAÇÃO'!B:B,'BASE FEDERAÇÃO'!I:I)</f>
        <v>EX</v>
      </c>
      <c r="O19" t="s">
        <v>292</v>
      </c>
      <c r="P19" t="str">
        <f>_xlfn.XLOOKUP(O19,'BASE FEDERAÇÃO'!B:B,'BASE FEDERAÇÃO'!I:I)</f>
        <v>EX</v>
      </c>
      <c r="Q19" t="str">
        <f t="shared" si="0"/>
        <v>292</v>
      </c>
      <c r="S19" t="s">
        <v>817</v>
      </c>
      <c r="T19" t="s">
        <v>1185</v>
      </c>
    </row>
    <row r="20" spans="1:20">
      <c r="A20" s="49" t="s">
        <v>1</v>
      </c>
      <c r="B20" s="49" t="s">
        <v>417</v>
      </c>
      <c r="C20" s="49" t="s">
        <v>225</v>
      </c>
      <c r="D20" t="str">
        <f>_xlfn.XLOOKUP(C20,'BASE FEDERAÇÃO'!B:B,'BASE FEDERAÇÃO'!I:I)</f>
        <v>EX</v>
      </c>
      <c r="O20" t="s">
        <v>730</v>
      </c>
      <c r="P20" t="str">
        <f>_xlfn.XLOOKUP(O20,'BASE FEDERAÇÃO'!B:B,'BASE FEDERAÇÃO'!I:I)</f>
        <v>EX</v>
      </c>
      <c r="Q20" t="e">
        <f t="shared" si="0"/>
        <v>#N/A</v>
      </c>
      <c r="S20" t="s">
        <v>887</v>
      </c>
      <c r="T20" t="s">
        <v>887</v>
      </c>
    </row>
    <row r="21" spans="1:20">
      <c r="A21" s="49" t="s">
        <v>1</v>
      </c>
      <c r="B21" s="49" t="s">
        <v>418</v>
      </c>
      <c r="C21" s="49" t="s">
        <v>717</v>
      </c>
      <c r="D21" t="str">
        <f>_xlfn.XLOOKUP(C21,'BASE FEDERAÇÃO'!B:B,'BASE FEDERAÇÃO'!I:I)</f>
        <v>EX</v>
      </c>
      <c r="O21" t="s">
        <v>575</v>
      </c>
      <c r="P21" t="str">
        <f>_xlfn.XLOOKUP(O21,'BASE FEDERAÇÃO'!B:B,'BASE FEDERAÇÃO'!I:I)</f>
        <v>EX</v>
      </c>
      <c r="Q21" t="str">
        <f t="shared" si="0"/>
        <v>952</v>
      </c>
      <c r="S21" t="s">
        <v>390</v>
      </c>
      <c r="T21" t="s">
        <v>1185</v>
      </c>
    </row>
    <row r="22" spans="1:20">
      <c r="A22" s="49" t="s">
        <v>488</v>
      </c>
      <c r="B22" s="49" t="s">
        <v>1</v>
      </c>
      <c r="C22" s="49" t="s">
        <v>412</v>
      </c>
      <c r="D22" t="str">
        <f>_xlfn.XLOOKUP(C22,'BASE FEDERAÇÃO'!B:B,'BASE FEDERAÇÃO'!I:I)</f>
        <v>EX</v>
      </c>
      <c r="O22" t="s">
        <v>406</v>
      </c>
      <c r="P22" t="str">
        <f>_xlfn.XLOOKUP(O22,'BASE FEDERAÇÃO'!B:B,'BASE FEDERAÇÃO'!I:I)</f>
        <v>EX</v>
      </c>
      <c r="Q22" t="str">
        <f t="shared" si="0"/>
        <v>847</v>
      </c>
      <c r="S22" t="s">
        <v>866</v>
      </c>
      <c r="T22" t="s">
        <v>866</v>
      </c>
    </row>
    <row r="23" spans="1:20">
      <c r="A23" s="49" t="s">
        <v>488</v>
      </c>
      <c r="B23" s="49" t="s">
        <v>488</v>
      </c>
      <c r="C23" s="49" t="s">
        <v>894</v>
      </c>
      <c r="D23" t="str">
        <f>_xlfn.XLOOKUP(C23,'BASE FEDERAÇÃO'!B:B,'BASE FEDERAÇÃO'!I:I)</f>
        <v>B</v>
      </c>
      <c r="O23" t="s">
        <v>770</v>
      </c>
      <c r="P23" t="str">
        <f>_xlfn.XLOOKUP(O23,'BASE FEDERAÇÃO'!B:B,'BASE FEDERAÇÃO'!I:I)</f>
        <v>B</v>
      </c>
      <c r="Q23" t="e">
        <f t="shared" si="0"/>
        <v>#N/A</v>
      </c>
      <c r="S23" t="s">
        <v>952</v>
      </c>
    </row>
    <row r="24" spans="1:20">
      <c r="A24" s="49" t="s">
        <v>488</v>
      </c>
      <c r="B24" s="49" t="s">
        <v>51</v>
      </c>
      <c r="C24" s="49" t="s">
        <v>729</v>
      </c>
      <c r="D24" t="str">
        <f>_xlfn.XLOOKUP(C24,'BASE FEDERAÇÃO'!B:B,'BASE FEDERAÇÃO'!I:I)</f>
        <v>B</v>
      </c>
      <c r="O24" t="s">
        <v>396</v>
      </c>
      <c r="P24" t="str">
        <f>_xlfn.XLOOKUP(O24,'BASE FEDERAÇÃO'!B:B,'BASE FEDERAÇÃO'!I:I)</f>
        <v>B</v>
      </c>
      <c r="Q24" t="e">
        <f t="shared" si="0"/>
        <v>#N/A</v>
      </c>
    </row>
    <row r="25" spans="1:20">
      <c r="A25" s="49" t="s">
        <v>488</v>
      </c>
      <c r="B25" s="49" t="s">
        <v>489</v>
      </c>
      <c r="C25" s="49" t="s">
        <v>570</v>
      </c>
      <c r="D25" t="str">
        <f>_xlfn.XLOOKUP(C25,'BASE FEDERAÇÃO'!B:B,'BASE FEDERAÇÃO'!I:I)</f>
        <v>B</v>
      </c>
      <c r="O25" t="s">
        <v>676</v>
      </c>
      <c r="P25" t="str">
        <f>_xlfn.XLOOKUP(O25,'BASE FEDERAÇÃO'!B:B,'BASE FEDERAÇÃO'!I:I)</f>
        <v>A</v>
      </c>
      <c r="Q25" t="e">
        <f t="shared" si="0"/>
        <v>#N/A</v>
      </c>
    </row>
    <row r="26" spans="1:20">
      <c r="A26" s="49" t="s">
        <v>488</v>
      </c>
      <c r="B26" s="49" t="s">
        <v>124</v>
      </c>
      <c r="C26" s="49" t="s">
        <v>764</v>
      </c>
      <c r="D26" t="str">
        <f>_xlfn.XLOOKUP(C26,'BASE FEDERAÇÃO'!B:B,'BASE FEDERAÇÃO'!I:I)</f>
        <v>B</v>
      </c>
      <c r="O26" t="s">
        <v>835</v>
      </c>
      <c r="P26" t="str">
        <f>_xlfn.XLOOKUP(O26,'BASE FEDERAÇÃO'!B:B,'BASE FEDERAÇÃO'!I:I)</f>
        <v>B</v>
      </c>
      <c r="Q26" t="e">
        <f t="shared" si="0"/>
        <v>#N/A</v>
      </c>
    </row>
    <row r="27" spans="1:20">
      <c r="A27" s="49" t="s">
        <v>488</v>
      </c>
      <c r="B27" s="49" t="s">
        <v>149</v>
      </c>
      <c r="C27" s="49" t="s">
        <v>46</v>
      </c>
      <c r="D27" t="str">
        <f>_xlfn.XLOOKUP(C27,'BASE FEDERAÇÃO'!B:B,'BASE FEDERAÇÃO'!I:I)</f>
        <v>B</v>
      </c>
      <c r="O27" t="s">
        <v>368</v>
      </c>
      <c r="P27" t="str">
        <f>_xlfn.XLOOKUP(O27,'BASE FEDERAÇÃO'!B:B,'BASE FEDERAÇÃO'!I:I)</f>
        <v>B</v>
      </c>
      <c r="Q27" t="str">
        <f t="shared" si="0"/>
        <v>506</v>
      </c>
    </row>
    <row r="28" spans="1:20">
      <c r="A28" s="49" t="s">
        <v>488</v>
      </c>
      <c r="B28" s="49" t="s">
        <v>204</v>
      </c>
      <c r="C28" s="49" t="s">
        <v>574</v>
      </c>
      <c r="D28" t="str">
        <f>_xlfn.XLOOKUP(C28,'BASE FEDERAÇÃO'!B:B,'BASE FEDERAÇÃO'!I:I)</f>
        <v>EX</v>
      </c>
      <c r="O28" t="s">
        <v>431</v>
      </c>
      <c r="P28" t="str">
        <f>_xlfn.XLOOKUP(O28,'BASE FEDERAÇÃO'!B:B,'BASE FEDERAÇÃO'!I:I)</f>
        <v>B</v>
      </c>
      <c r="Q28" t="str">
        <f t="shared" si="0"/>
        <v>587</v>
      </c>
    </row>
    <row r="29" spans="1:20">
      <c r="A29" s="49" t="s">
        <v>488</v>
      </c>
      <c r="B29" s="49" t="s">
        <v>242</v>
      </c>
      <c r="C29" s="49" t="s">
        <v>918</v>
      </c>
      <c r="D29" t="str">
        <f>_xlfn.XLOOKUP(C29,'BASE FEDERAÇÃO'!B:B,'BASE FEDERAÇÃO'!I:I)</f>
        <v>B</v>
      </c>
      <c r="O29" t="s">
        <v>817</v>
      </c>
      <c r="P29" t="str">
        <f>_xlfn.XLOOKUP(O29,'BASE FEDERAÇÃO'!B:B,'BASE FEDERAÇÃO'!I:I)</f>
        <v>B</v>
      </c>
      <c r="Q29" t="e">
        <f t="shared" si="0"/>
        <v>#N/A</v>
      </c>
    </row>
    <row r="30" spans="1:20">
      <c r="A30" s="49" t="s">
        <v>488</v>
      </c>
      <c r="B30" s="49" t="s">
        <v>257</v>
      </c>
      <c r="C30" s="49" t="s">
        <v>394</v>
      </c>
      <c r="D30" t="str">
        <f>_xlfn.XLOOKUP(C30,'BASE FEDERAÇÃO'!B:B,'BASE FEDERAÇÃO'!I:I)</f>
        <v>B</v>
      </c>
      <c r="O30" t="s">
        <v>764</v>
      </c>
      <c r="P30" t="str">
        <f>_xlfn.XLOOKUP(O30,'BASE FEDERAÇÃO'!B:B,'BASE FEDERAÇÃO'!I:I)</f>
        <v>B</v>
      </c>
      <c r="Q30" t="str">
        <f t="shared" si="0"/>
        <v>801</v>
      </c>
    </row>
    <row r="31" spans="1:20">
      <c r="A31" s="49" t="s">
        <v>488</v>
      </c>
      <c r="B31" s="49" t="s">
        <v>267</v>
      </c>
      <c r="C31" s="49" t="s">
        <v>1146</v>
      </c>
      <c r="D31" t="str">
        <f>_xlfn.XLOOKUP(C31,'BASE FEDERAÇÃO'!B:B,'BASE FEDERAÇÃO'!I:I)</f>
        <v>B</v>
      </c>
      <c r="O31" t="s">
        <v>298</v>
      </c>
      <c r="P31" t="str">
        <f>_xlfn.XLOOKUP(O31,'BASE FEDERAÇÃO'!B:B,'BASE FEDERAÇÃO'!I:I)</f>
        <v>B</v>
      </c>
      <c r="Q31" t="str">
        <f t="shared" si="0"/>
        <v>296</v>
      </c>
    </row>
    <row r="32" spans="1:20">
      <c r="A32" s="49" t="s">
        <v>488</v>
      </c>
      <c r="B32" s="49" t="s">
        <v>283</v>
      </c>
      <c r="C32" s="49" t="s">
        <v>575</v>
      </c>
      <c r="D32" t="str">
        <f>_xlfn.XLOOKUP(C32,'BASE FEDERAÇÃO'!B:B,'BASE FEDERAÇÃO'!I:I)</f>
        <v>EX</v>
      </c>
      <c r="O32" t="s">
        <v>933</v>
      </c>
      <c r="P32" t="str">
        <f>_xlfn.XLOOKUP(O32,'BASE FEDERAÇÃO'!B:B,'BASE FEDERAÇÃO'!I:I)</f>
        <v>A</v>
      </c>
      <c r="Q32" t="e">
        <f t="shared" si="0"/>
        <v>#N/A</v>
      </c>
    </row>
    <row r="33" spans="1:17">
      <c r="A33" s="49" t="s">
        <v>488</v>
      </c>
      <c r="B33" s="49" t="s">
        <v>358</v>
      </c>
      <c r="C33" s="49" t="s">
        <v>420</v>
      </c>
      <c r="D33" t="str">
        <f>_xlfn.XLOOKUP(C33,'BASE FEDERAÇÃO'!B:B,'BASE FEDERAÇÃO'!I:I)</f>
        <v>B</v>
      </c>
      <c r="O33" t="s">
        <v>390</v>
      </c>
      <c r="P33" t="str">
        <f>_xlfn.XLOOKUP(O33,'BASE FEDERAÇÃO'!B:B,'BASE FEDERAÇÃO'!I:I)</f>
        <v>B</v>
      </c>
      <c r="Q33" t="e">
        <f t="shared" si="0"/>
        <v>#N/A</v>
      </c>
    </row>
    <row r="34" spans="1:17">
      <c r="A34" s="49" t="s">
        <v>488</v>
      </c>
      <c r="B34" s="49" t="s">
        <v>490</v>
      </c>
      <c r="C34" s="49" t="s">
        <v>292</v>
      </c>
      <c r="D34" t="str">
        <f>_xlfn.XLOOKUP(C34,'BASE FEDERAÇÃO'!B:B,'BASE FEDERAÇÃO'!I:I)</f>
        <v>EX</v>
      </c>
      <c r="O34" t="s">
        <v>102</v>
      </c>
      <c r="P34" t="str">
        <f>_xlfn.XLOOKUP(O34,'BASE FEDERAÇÃO'!B:B,'BASE FEDERAÇÃO'!I:I)</f>
        <v>A</v>
      </c>
      <c r="Q34" t="e">
        <f t="shared" si="0"/>
        <v>#N/A</v>
      </c>
    </row>
    <row r="35" spans="1:17">
      <c r="A35" s="49" t="s">
        <v>488</v>
      </c>
      <c r="B35" s="49" t="s">
        <v>491</v>
      </c>
      <c r="C35" s="49" t="s">
        <v>829</v>
      </c>
      <c r="D35" t="str">
        <f>_xlfn.XLOOKUP(C35,'BASE FEDERAÇÃO'!B:B,'BASE FEDERAÇÃO'!I:I)</f>
        <v>B</v>
      </c>
      <c r="O35" t="s">
        <v>894</v>
      </c>
      <c r="P35" t="str">
        <f>_xlfn.XLOOKUP(O35,'BASE FEDERAÇÃO'!B:B,'BASE FEDERAÇÃO'!I:I)</f>
        <v>B</v>
      </c>
      <c r="Q35" t="str">
        <f t="shared" si="0"/>
        <v>848</v>
      </c>
    </row>
    <row r="36" spans="1:17">
      <c r="A36" s="49" t="s">
        <v>488</v>
      </c>
      <c r="B36" s="49" t="s">
        <v>393</v>
      </c>
      <c r="C36" s="267" t="s">
        <v>3</v>
      </c>
      <c r="D36" t="str">
        <f>_xlfn.XLOOKUP(C36,'BASE FEDERAÇÃO'!B:B,'BASE FEDERAÇÃO'!I:I)</f>
        <v>A</v>
      </c>
      <c r="E36">
        <v>803</v>
      </c>
      <c r="F36" s="49" t="s">
        <v>1186</v>
      </c>
      <c r="O36" t="s">
        <v>827</v>
      </c>
      <c r="P36" t="str">
        <f>_xlfn.XLOOKUP(O36,'BASE FEDERAÇÃO'!B:B,'BASE FEDERAÇÃO'!I:I)</f>
        <v>B</v>
      </c>
      <c r="Q36" t="str">
        <f t="shared" si="0"/>
        <v>811</v>
      </c>
    </row>
    <row r="37" spans="1:17">
      <c r="A37" s="49" t="s">
        <v>488</v>
      </c>
      <c r="B37" s="49" t="s">
        <v>411</v>
      </c>
      <c r="C37" s="49" t="s">
        <v>253</v>
      </c>
      <c r="D37" t="str">
        <f>_xlfn.XLOOKUP(C37,'BASE FEDERAÇÃO'!B:B,'BASE FEDERAÇÃO'!I:I)</f>
        <v>EX</v>
      </c>
      <c r="O37" t="s">
        <v>435</v>
      </c>
      <c r="P37" t="str">
        <f>_xlfn.XLOOKUP(O37,'BASE FEDERAÇÃO'!B:B,'BASE FEDERAÇÃO'!I:I)</f>
        <v>B</v>
      </c>
      <c r="Q37" t="str">
        <f t="shared" si="0"/>
        <v>609</v>
      </c>
    </row>
    <row r="38" spans="1:17">
      <c r="A38" s="49" t="s">
        <v>488</v>
      </c>
      <c r="B38" s="49" t="s">
        <v>417</v>
      </c>
      <c r="C38" s="49" t="s">
        <v>827</v>
      </c>
      <c r="D38" t="str">
        <f>_xlfn.XLOOKUP(C38,'BASE FEDERAÇÃO'!B:B,'BASE FEDERAÇÃO'!I:I)</f>
        <v>B</v>
      </c>
      <c r="O38" t="s">
        <v>25</v>
      </c>
      <c r="P38" t="str">
        <f>_xlfn.XLOOKUP(O38,'BASE FEDERAÇÃO'!B:B,'BASE FEDERAÇÃO'!I:I)</f>
        <v>B</v>
      </c>
      <c r="Q38" t="e">
        <f t="shared" si="0"/>
        <v>#N/A</v>
      </c>
    </row>
    <row r="39" spans="1:17">
      <c r="A39" s="49" t="s">
        <v>488</v>
      </c>
      <c r="B39" s="49" t="s">
        <v>418</v>
      </c>
      <c r="C39" s="267" t="s">
        <v>368</v>
      </c>
      <c r="D39" t="str">
        <f>_xlfn.XLOOKUP(C39,'BASE FEDERAÇÃO'!B:B,'BASE FEDERAÇÃO'!I:I)</f>
        <v>B</v>
      </c>
      <c r="E39">
        <v>131</v>
      </c>
      <c r="F39" t="s">
        <v>1181</v>
      </c>
      <c r="O39" t="s">
        <v>885</v>
      </c>
      <c r="P39" t="str">
        <f>_xlfn.XLOOKUP(O39,'BASE FEDERAÇÃO'!B:B,'BASE FEDERAÇÃO'!I:I)</f>
        <v>C</v>
      </c>
      <c r="Q39" t="e">
        <f t="shared" si="0"/>
        <v>#N/A</v>
      </c>
    </row>
    <row r="40" spans="1:17">
      <c r="A40" s="49" t="s">
        <v>1</v>
      </c>
      <c r="B40" s="49" t="s">
        <v>51</v>
      </c>
      <c r="C40" s="49" t="s">
        <v>1143</v>
      </c>
      <c r="D40" t="str">
        <f>_xlfn.XLOOKUP(C40,'BASE FEDERAÇÃO'!B:B,'BASE FEDERAÇÃO'!I:I)</f>
        <v>C</v>
      </c>
      <c r="O40" t="s">
        <v>887</v>
      </c>
      <c r="P40" t="str">
        <f>_xlfn.XLOOKUP(O40,'BASE FEDERAÇÃO'!B:B,'BASE FEDERAÇÃO'!I:I)</f>
        <v>B</v>
      </c>
      <c r="Q40" t="str">
        <f t="shared" si="0"/>
        <v>900</v>
      </c>
    </row>
    <row r="41" spans="1:17">
      <c r="A41" s="49" t="s">
        <v>1</v>
      </c>
      <c r="B41" s="49" t="s">
        <v>149</v>
      </c>
      <c r="C41" s="49" t="s">
        <v>333</v>
      </c>
      <c r="D41" t="str">
        <f>_xlfn.XLOOKUP(C41,'BASE FEDERAÇÃO'!B:B,'BASE FEDERAÇÃO'!I:I)</f>
        <v>B</v>
      </c>
      <c r="O41" t="s">
        <v>424</v>
      </c>
      <c r="P41" t="str">
        <f>_xlfn.XLOOKUP(O41,'BASE FEDERAÇÃO'!B:B,'BASE FEDERAÇÃO'!I:I)</f>
        <v>B</v>
      </c>
      <c r="Q41" t="str">
        <f t="shared" si="0"/>
        <v>539</v>
      </c>
    </row>
    <row r="42" spans="1:17">
      <c r="A42" s="49" t="s">
        <v>1</v>
      </c>
      <c r="B42" s="49" t="s">
        <v>257</v>
      </c>
      <c r="C42" s="267" t="s">
        <v>965</v>
      </c>
      <c r="D42" t="str">
        <f>_xlfn.XLOOKUP(C42,'BASE FEDERAÇÃO'!B:B,'BASE FEDERAÇÃO'!I:I)</f>
        <v>B</v>
      </c>
      <c r="E42">
        <v>671</v>
      </c>
      <c r="F42" t="s">
        <v>1180</v>
      </c>
      <c r="O42" t="s">
        <v>629</v>
      </c>
      <c r="P42" t="str">
        <f>_xlfn.XLOOKUP(O42,'BASE FEDERAÇÃO'!B:B,'BASE FEDERAÇÃO'!I:I)</f>
        <v>A</v>
      </c>
      <c r="Q42" t="e">
        <f t="shared" si="0"/>
        <v>#N/A</v>
      </c>
    </row>
    <row r="43" spans="1:17">
      <c r="A43" s="49" t="s">
        <v>1</v>
      </c>
      <c r="B43" s="49" t="s">
        <v>283</v>
      </c>
      <c r="C43" s="49" t="s">
        <v>399</v>
      </c>
      <c r="D43" t="str">
        <f>_xlfn.XLOOKUP(C43,'BASE FEDERAÇÃO'!B:B,'BASE FEDERAÇÃO'!I:I)</f>
        <v>B</v>
      </c>
      <c r="O43" t="s">
        <v>729</v>
      </c>
      <c r="P43" t="str">
        <f>_xlfn.XLOOKUP(O43,'BASE FEDERAÇÃO'!B:B,'BASE FEDERAÇÃO'!I:I)</f>
        <v>B</v>
      </c>
      <c r="Q43" t="str">
        <f t="shared" si="0"/>
        <v>781</v>
      </c>
    </row>
    <row r="44" spans="1:17">
      <c r="A44" s="49" t="s">
        <v>1</v>
      </c>
      <c r="B44" s="49" t="s">
        <v>490</v>
      </c>
      <c r="C44" s="49" t="s">
        <v>887</v>
      </c>
      <c r="D44" t="str">
        <f>_xlfn.XLOOKUP(C44,'BASE FEDERAÇÃO'!B:B,'BASE FEDERAÇÃO'!I:I)</f>
        <v>B</v>
      </c>
      <c r="O44" t="s">
        <v>423</v>
      </c>
      <c r="P44" t="str">
        <f>_xlfn.XLOOKUP(O44,'BASE FEDERAÇÃO'!B:B,'BASE FEDERAÇÃO'!I:I)</f>
        <v>C</v>
      </c>
      <c r="Q44" t="e">
        <f t="shared" si="0"/>
        <v>#N/A</v>
      </c>
    </row>
    <row r="45" spans="1:17">
      <c r="A45" s="49" t="s">
        <v>1</v>
      </c>
      <c r="B45" s="49" t="s">
        <v>393</v>
      </c>
      <c r="C45" s="49" t="s">
        <v>833</v>
      </c>
      <c r="D45" t="str">
        <f>_xlfn.XLOOKUP(C45,'BASE FEDERAÇÃO'!B:B,'BASE FEDERAÇÃO'!I:I)</f>
        <v>B</v>
      </c>
      <c r="O45" t="s">
        <v>866</v>
      </c>
      <c r="P45" t="str">
        <f>_xlfn.XLOOKUP(O45,'BASE FEDERAÇÃO'!B:B,'BASE FEDERAÇÃO'!I:I)</f>
        <v>B</v>
      </c>
      <c r="Q45" t="str">
        <f t="shared" si="0"/>
        <v>976</v>
      </c>
    </row>
    <row r="46" spans="1:17">
      <c r="A46" s="49" t="s">
        <v>1</v>
      </c>
      <c r="B46" s="49" t="s">
        <v>417</v>
      </c>
      <c r="C46" s="49" t="s">
        <v>424</v>
      </c>
      <c r="D46" t="str">
        <f>_xlfn.XLOOKUP(C46,'BASE FEDERAÇÃO'!B:B,'BASE FEDERAÇÃO'!I:I)</f>
        <v>B</v>
      </c>
      <c r="O46" t="s">
        <v>698</v>
      </c>
      <c r="P46" t="str">
        <f>_xlfn.XLOOKUP(O46,'BASE FEDERAÇÃO'!B:B,'BASE FEDERAÇÃO'!I:I)</f>
        <v>C</v>
      </c>
      <c r="Q46" t="e">
        <f t="shared" si="0"/>
        <v>#N/A</v>
      </c>
    </row>
    <row r="47" spans="1:17">
      <c r="A47" s="49" t="s">
        <v>488</v>
      </c>
      <c r="B47" s="49" t="s">
        <v>1</v>
      </c>
      <c r="C47" s="49" t="s">
        <v>866</v>
      </c>
      <c r="D47" t="str">
        <f>_xlfn.XLOOKUP(C47,'BASE FEDERAÇÃO'!B:B,'BASE FEDERAÇÃO'!I:I)</f>
        <v>B</v>
      </c>
      <c r="O47" t="s">
        <v>578</v>
      </c>
      <c r="P47" t="e">
        <f>_xlfn.XLOOKUP(O47,'BASE FEDERAÇÃO'!B:B,'BASE FEDERAÇÃO'!I:I)</f>
        <v>#N/A</v>
      </c>
      <c r="Q47" t="e">
        <f t="shared" si="0"/>
        <v>#N/A</v>
      </c>
    </row>
    <row r="48" spans="1:17">
      <c r="A48" s="49" t="s">
        <v>488</v>
      </c>
      <c r="B48" s="49" t="s">
        <v>51</v>
      </c>
      <c r="C48" s="49" t="s">
        <v>431</v>
      </c>
      <c r="D48" t="str">
        <f>_xlfn.XLOOKUP(C48,'BASE FEDERAÇÃO'!B:B,'BASE FEDERAÇÃO'!I:I)</f>
        <v>B</v>
      </c>
      <c r="O48" t="s">
        <v>627</v>
      </c>
      <c r="P48" t="str">
        <f>_xlfn.XLOOKUP(O48,'BASE FEDERAÇÃO'!B:B,'BASE FEDERAÇÃO'!I:I)</f>
        <v>C</v>
      </c>
      <c r="Q48" t="e">
        <f t="shared" si="0"/>
        <v>#N/A</v>
      </c>
    </row>
    <row r="49" spans="1:17">
      <c r="A49" s="49" t="s">
        <v>488</v>
      </c>
      <c r="B49" s="49" t="s">
        <v>124</v>
      </c>
      <c r="C49" s="49" t="s">
        <v>865</v>
      </c>
      <c r="D49" t="str">
        <f>_xlfn.XLOOKUP(C49,'BASE FEDERAÇÃO'!B:B,'BASE FEDERAÇÃO'!I:I)</f>
        <v>B</v>
      </c>
      <c r="O49" t="s">
        <v>189</v>
      </c>
      <c r="P49" t="str">
        <f>_xlfn.XLOOKUP(O49,'BASE FEDERAÇÃO'!B:B,'BASE FEDERAÇÃO'!I:I)</f>
        <v>B</v>
      </c>
      <c r="Q49" t="e">
        <f t="shared" si="0"/>
        <v>#N/A</v>
      </c>
    </row>
    <row r="50" spans="1:17">
      <c r="A50" s="49" t="s">
        <v>488</v>
      </c>
      <c r="B50" s="49" t="s">
        <v>204</v>
      </c>
      <c r="C50" s="49" t="s">
        <v>581</v>
      </c>
      <c r="D50" t="str">
        <f>_xlfn.XLOOKUP(C50,'BASE FEDERAÇÃO'!B:B,'BASE FEDERAÇÃO'!I:I)</f>
        <v>B</v>
      </c>
      <c r="O50" t="s">
        <v>200</v>
      </c>
      <c r="P50" t="str">
        <f>_xlfn.XLOOKUP(O50,'BASE FEDERAÇÃO'!B:B,'BASE FEDERAÇÃO'!I:I)</f>
        <v>B</v>
      </c>
      <c r="Q50" t="e">
        <f t="shared" si="0"/>
        <v>#N/A</v>
      </c>
    </row>
    <row r="51" spans="1:17">
      <c r="A51" s="49" t="s">
        <v>488</v>
      </c>
      <c r="B51" s="49" t="s">
        <v>257</v>
      </c>
      <c r="C51" s="49" t="s">
        <v>221</v>
      </c>
      <c r="D51" t="str">
        <f>_xlfn.XLOOKUP(C51,'BASE FEDERAÇÃO'!B:B,'BASE FEDERAÇÃO'!I:I)</f>
        <v>B</v>
      </c>
    </row>
    <row r="52" spans="1:17">
      <c r="A52" s="49" t="s">
        <v>488</v>
      </c>
      <c r="B52" s="49" t="s">
        <v>283</v>
      </c>
      <c r="C52" s="49" t="s">
        <v>977</v>
      </c>
      <c r="D52" t="str">
        <f>_xlfn.XLOOKUP(C52,'BASE FEDERAÇÃO'!B:B,'BASE FEDERAÇÃO'!I:I)</f>
        <v>B</v>
      </c>
    </row>
    <row r="53" spans="1:17">
      <c r="A53" s="49" t="s">
        <v>488</v>
      </c>
      <c r="B53" s="49" t="s">
        <v>490</v>
      </c>
      <c r="C53" s="49" t="s">
        <v>668</v>
      </c>
      <c r="D53" t="str">
        <f>_xlfn.XLOOKUP(C53,'BASE FEDERAÇÃO'!B:B,'BASE FEDERAÇÃO'!I:I)</f>
        <v>B</v>
      </c>
    </row>
    <row r="54" spans="1:17">
      <c r="A54" s="49" t="s">
        <v>488</v>
      </c>
      <c r="B54" s="49" t="s">
        <v>393</v>
      </c>
      <c r="C54" s="49" t="s">
        <v>892</v>
      </c>
      <c r="D54" t="str">
        <f>_xlfn.XLOOKUP(C54,'BASE FEDERAÇÃO'!B:B,'BASE FEDERAÇÃO'!I:I)</f>
        <v>B</v>
      </c>
    </row>
    <row r="55" spans="1:17">
      <c r="A55" s="49" t="s">
        <v>488</v>
      </c>
      <c r="B55" s="49" t="s">
        <v>418</v>
      </c>
      <c r="C55" s="49" t="s">
        <v>641</v>
      </c>
      <c r="D55" t="str">
        <f>_xlfn.XLOOKUP(C55,'BASE FEDERAÇÃO'!B:B,'BASE FEDERAÇÃO'!I:I)</f>
        <v>B</v>
      </c>
    </row>
  </sheetData>
  <phoneticPr fontId="76" type="noConversion"/>
  <pageMargins left="0.511811024" right="0.511811024" top="0.78740157499999996" bottom="0.78740157499999996" header="0.31496062000000002" footer="0.31496062000000002"/>
  <pageSetup paperSize="9" orientation="portrait" horizontalDpi="0" verticalDpi="0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50"/>
    <pageSetUpPr fitToPage="1"/>
  </sheetPr>
  <dimension ref="B1:S201"/>
  <sheetViews>
    <sheetView showGridLines="0" zoomScale="70" zoomScaleNormal="70" zoomScaleSheetLayoutView="85" workbookViewId="0">
      <pane ySplit="3" topLeftCell="A4" activePane="bottomLeft" state="frozen"/>
      <selection pane="bottomLeft"/>
    </sheetView>
  </sheetViews>
  <sheetFormatPr defaultRowHeight="14.4"/>
  <cols>
    <col min="1" max="1" width="3.88671875" style="31" customWidth="1"/>
    <col min="2" max="5" width="4.88671875" style="32" customWidth="1"/>
    <col min="6" max="6" width="28.5546875" style="33" bestFit="1" customWidth="1"/>
    <col min="7" max="7" width="25.33203125" style="33" bestFit="1" customWidth="1"/>
    <col min="8" max="8" width="4.5546875" style="34" bestFit="1" customWidth="1"/>
    <col min="9" max="9" width="9.6640625" style="34" customWidth="1"/>
    <col min="10" max="10" width="24.6640625" style="34" bestFit="1" customWidth="1"/>
    <col min="11" max="11" width="14.88671875" style="35" bestFit="1" customWidth="1"/>
    <col min="12" max="12" width="4.88671875" style="36" bestFit="1" customWidth="1"/>
    <col min="13" max="13" width="4.5546875" style="36" bestFit="1" customWidth="1"/>
    <col min="14" max="14" width="6.109375" style="36" customWidth="1"/>
    <col min="15" max="15" width="8.44140625" style="36" hidden="1" customWidth="1"/>
    <col min="16" max="16" width="4.5546875" style="36" bestFit="1" customWidth="1"/>
    <col min="17" max="17" width="6" style="31" bestFit="1" customWidth="1"/>
    <col min="18" max="18" width="9.109375" style="31"/>
    <col min="19" max="19" width="4.5546875" style="37" customWidth="1"/>
    <col min="20" max="22" width="9.109375" style="31"/>
    <col min="23" max="23" width="21" style="31" bestFit="1" customWidth="1"/>
    <col min="24" max="24" width="5.6640625" style="31" customWidth="1"/>
    <col min="25" max="127" width="9.109375" style="31"/>
    <col min="128" max="128" width="11.88671875" style="31" customWidth="1"/>
    <col min="129" max="129" width="3.33203125" style="31" customWidth="1"/>
    <col min="130" max="130" width="12.88671875" style="31" customWidth="1"/>
    <col min="131" max="131" width="14.33203125" style="31" customWidth="1"/>
    <col min="132" max="132" width="2" style="31" customWidth="1"/>
    <col min="133" max="133" width="2.6640625" style="31" customWidth="1"/>
    <col min="134" max="134" width="9.109375" style="31" customWidth="1"/>
    <col min="135" max="206" width="9" style="31" customWidth="1"/>
    <col min="207" max="207" width="3.6640625" style="31" customWidth="1"/>
    <col min="208" max="208" width="3.5546875" style="31" customWidth="1"/>
    <col min="209" max="209" width="1.33203125" style="31" customWidth="1"/>
    <col min="210" max="210" width="4.109375" style="31" customWidth="1"/>
    <col min="211" max="211" width="3" style="31" customWidth="1"/>
    <col min="212" max="212" width="5.44140625" style="31" customWidth="1"/>
    <col min="213" max="213" width="3.88671875" style="31" customWidth="1"/>
    <col min="214" max="214" width="2.44140625" style="31" customWidth="1"/>
    <col min="215" max="383" width="9.109375" style="31"/>
    <col min="384" max="384" width="11.88671875" style="31" customWidth="1"/>
    <col min="385" max="385" width="3.33203125" style="31" customWidth="1"/>
    <col min="386" max="386" width="12.88671875" style="31" customWidth="1"/>
    <col min="387" max="387" width="14.33203125" style="31" customWidth="1"/>
    <col min="388" max="388" width="2" style="31" customWidth="1"/>
    <col min="389" max="389" width="2.6640625" style="31" customWidth="1"/>
    <col min="390" max="390" width="9.109375" style="31" customWidth="1"/>
    <col min="391" max="462" width="9" style="31" customWidth="1"/>
    <col min="463" max="463" width="3.6640625" style="31" customWidth="1"/>
    <col min="464" max="464" width="3.5546875" style="31" customWidth="1"/>
    <col min="465" max="465" width="1.33203125" style="31" customWidth="1"/>
    <col min="466" max="466" width="4.109375" style="31" customWidth="1"/>
    <col min="467" max="467" width="3" style="31" customWidth="1"/>
    <col min="468" max="468" width="5.44140625" style="31" customWidth="1"/>
    <col min="469" max="469" width="3.88671875" style="31" customWidth="1"/>
    <col min="470" max="470" width="2.44140625" style="31" customWidth="1"/>
    <col min="471" max="639" width="9.109375" style="31"/>
    <col min="640" max="640" width="11.88671875" style="31" customWidth="1"/>
    <col min="641" max="641" width="3.33203125" style="31" customWidth="1"/>
    <col min="642" max="642" width="12.88671875" style="31" customWidth="1"/>
    <col min="643" max="643" width="14.33203125" style="31" customWidth="1"/>
    <col min="644" max="644" width="2" style="31" customWidth="1"/>
    <col min="645" max="645" width="2.6640625" style="31" customWidth="1"/>
    <col min="646" max="646" width="9.109375" style="31" customWidth="1"/>
    <col min="647" max="718" width="9" style="31" customWidth="1"/>
    <col min="719" max="719" width="3.6640625" style="31" customWidth="1"/>
    <col min="720" max="720" width="3.5546875" style="31" customWidth="1"/>
    <col min="721" max="721" width="1.33203125" style="31" customWidth="1"/>
    <col min="722" max="722" width="4.109375" style="31" customWidth="1"/>
    <col min="723" max="723" width="3" style="31" customWidth="1"/>
    <col min="724" max="724" width="5.44140625" style="31" customWidth="1"/>
    <col min="725" max="725" width="3.88671875" style="31" customWidth="1"/>
    <col min="726" max="726" width="2.44140625" style="31" customWidth="1"/>
    <col min="727" max="895" width="9.109375" style="31"/>
    <col min="896" max="896" width="11.88671875" style="31" customWidth="1"/>
    <col min="897" max="897" width="3.33203125" style="31" customWidth="1"/>
    <col min="898" max="898" width="12.88671875" style="31" customWidth="1"/>
    <col min="899" max="899" width="14.33203125" style="31" customWidth="1"/>
    <col min="900" max="900" width="2" style="31" customWidth="1"/>
    <col min="901" max="901" width="2.6640625" style="31" customWidth="1"/>
    <col min="902" max="902" width="9.109375" style="31" customWidth="1"/>
    <col min="903" max="974" width="9" style="31" customWidth="1"/>
    <col min="975" max="975" width="3.6640625" style="31" customWidth="1"/>
    <col min="976" max="976" width="3.5546875" style="31" customWidth="1"/>
    <col min="977" max="977" width="1.33203125" style="31" customWidth="1"/>
    <col min="978" max="978" width="4.109375" style="31" customWidth="1"/>
    <col min="979" max="979" width="3" style="31" customWidth="1"/>
    <col min="980" max="980" width="5.44140625" style="31" customWidth="1"/>
    <col min="981" max="981" width="3.88671875" style="31" customWidth="1"/>
    <col min="982" max="982" width="2.44140625" style="31" customWidth="1"/>
    <col min="983" max="1151" width="9.109375" style="31"/>
    <col min="1152" max="1152" width="11.88671875" style="31" customWidth="1"/>
    <col min="1153" max="1153" width="3.33203125" style="31" customWidth="1"/>
    <col min="1154" max="1154" width="12.88671875" style="31" customWidth="1"/>
    <col min="1155" max="1155" width="14.33203125" style="31" customWidth="1"/>
    <col min="1156" max="1156" width="2" style="31" customWidth="1"/>
    <col min="1157" max="1157" width="2.6640625" style="31" customWidth="1"/>
    <col min="1158" max="1158" width="9.109375" style="31" customWidth="1"/>
    <col min="1159" max="1230" width="9" style="31" customWidth="1"/>
    <col min="1231" max="1231" width="3.6640625" style="31" customWidth="1"/>
    <col min="1232" max="1232" width="3.5546875" style="31" customWidth="1"/>
    <col min="1233" max="1233" width="1.33203125" style="31" customWidth="1"/>
    <col min="1234" max="1234" width="4.109375" style="31" customWidth="1"/>
    <col min="1235" max="1235" width="3" style="31" customWidth="1"/>
    <col min="1236" max="1236" width="5.44140625" style="31" customWidth="1"/>
    <col min="1237" max="1237" width="3.88671875" style="31" customWidth="1"/>
    <col min="1238" max="1238" width="2.44140625" style="31" customWidth="1"/>
    <col min="1239" max="1407" width="9.109375" style="31"/>
    <col min="1408" max="1408" width="11.88671875" style="31" customWidth="1"/>
    <col min="1409" max="1409" width="3.33203125" style="31" customWidth="1"/>
    <col min="1410" max="1410" width="12.88671875" style="31" customWidth="1"/>
    <col min="1411" max="1411" width="14.33203125" style="31" customWidth="1"/>
    <col min="1412" max="1412" width="2" style="31" customWidth="1"/>
    <col min="1413" max="1413" width="2.6640625" style="31" customWidth="1"/>
    <col min="1414" max="1414" width="9.109375" style="31" customWidth="1"/>
    <col min="1415" max="1486" width="9" style="31" customWidth="1"/>
    <col min="1487" max="1487" width="3.6640625" style="31" customWidth="1"/>
    <col min="1488" max="1488" width="3.5546875" style="31" customWidth="1"/>
    <col min="1489" max="1489" width="1.33203125" style="31" customWidth="1"/>
    <col min="1490" max="1490" width="4.109375" style="31" customWidth="1"/>
    <col min="1491" max="1491" width="3" style="31" customWidth="1"/>
    <col min="1492" max="1492" width="5.44140625" style="31" customWidth="1"/>
    <col min="1493" max="1493" width="3.88671875" style="31" customWidth="1"/>
    <col min="1494" max="1494" width="2.44140625" style="31" customWidth="1"/>
    <col min="1495" max="1663" width="9.109375" style="31"/>
    <col min="1664" max="1664" width="11.88671875" style="31" customWidth="1"/>
    <col min="1665" max="1665" width="3.33203125" style="31" customWidth="1"/>
    <col min="1666" max="1666" width="12.88671875" style="31" customWidth="1"/>
    <col min="1667" max="1667" width="14.33203125" style="31" customWidth="1"/>
    <col min="1668" max="1668" width="2" style="31" customWidth="1"/>
    <col min="1669" max="1669" width="2.6640625" style="31" customWidth="1"/>
    <col min="1670" max="1670" width="9.109375" style="31" customWidth="1"/>
    <col min="1671" max="1742" width="9" style="31" customWidth="1"/>
    <col min="1743" max="1743" width="3.6640625" style="31" customWidth="1"/>
    <col min="1744" max="1744" width="3.5546875" style="31" customWidth="1"/>
    <col min="1745" max="1745" width="1.33203125" style="31" customWidth="1"/>
    <col min="1746" max="1746" width="4.109375" style="31" customWidth="1"/>
    <col min="1747" max="1747" width="3" style="31" customWidth="1"/>
    <col min="1748" max="1748" width="5.44140625" style="31" customWidth="1"/>
    <col min="1749" max="1749" width="3.88671875" style="31" customWidth="1"/>
    <col min="1750" max="1750" width="2.44140625" style="31" customWidth="1"/>
    <col min="1751" max="1919" width="9.109375" style="31"/>
    <col min="1920" max="1920" width="11.88671875" style="31" customWidth="1"/>
    <col min="1921" max="1921" width="3.33203125" style="31" customWidth="1"/>
    <col min="1922" max="1922" width="12.88671875" style="31" customWidth="1"/>
    <col min="1923" max="1923" width="14.33203125" style="31" customWidth="1"/>
    <col min="1924" max="1924" width="2" style="31" customWidth="1"/>
    <col min="1925" max="1925" width="2.6640625" style="31" customWidth="1"/>
    <col min="1926" max="1926" width="9.109375" style="31" customWidth="1"/>
    <col min="1927" max="1998" width="9" style="31" customWidth="1"/>
    <col min="1999" max="1999" width="3.6640625" style="31" customWidth="1"/>
    <col min="2000" max="2000" width="3.5546875" style="31" customWidth="1"/>
    <col min="2001" max="2001" width="1.33203125" style="31" customWidth="1"/>
    <col min="2002" max="2002" width="4.109375" style="31" customWidth="1"/>
    <col min="2003" max="2003" width="3" style="31" customWidth="1"/>
    <col min="2004" max="2004" width="5.44140625" style="31" customWidth="1"/>
    <col min="2005" max="2005" width="3.88671875" style="31" customWidth="1"/>
    <col min="2006" max="2006" width="2.44140625" style="31" customWidth="1"/>
    <col min="2007" max="2175" width="9.109375" style="31"/>
    <col min="2176" max="2176" width="11.88671875" style="31" customWidth="1"/>
    <col min="2177" max="2177" width="3.33203125" style="31" customWidth="1"/>
    <col min="2178" max="2178" width="12.88671875" style="31" customWidth="1"/>
    <col min="2179" max="2179" width="14.33203125" style="31" customWidth="1"/>
    <col min="2180" max="2180" width="2" style="31" customWidth="1"/>
    <col min="2181" max="2181" width="2.6640625" style="31" customWidth="1"/>
    <col min="2182" max="2182" width="9.109375" style="31" customWidth="1"/>
    <col min="2183" max="2254" width="9" style="31" customWidth="1"/>
    <col min="2255" max="2255" width="3.6640625" style="31" customWidth="1"/>
    <col min="2256" max="2256" width="3.5546875" style="31" customWidth="1"/>
    <col min="2257" max="2257" width="1.33203125" style="31" customWidth="1"/>
    <col min="2258" max="2258" width="4.109375" style="31" customWidth="1"/>
    <col min="2259" max="2259" width="3" style="31" customWidth="1"/>
    <col min="2260" max="2260" width="5.44140625" style="31" customWidth="1"/>
    <col min="2261" max="2261" width="3.88671875" style="31" customWidth="1"/>
    <col min="2262" max="2262" width="2.44140625" style="31" customWidth="1"/>
    <col min="2263" max="2431" width="9.109375" style="31"/>
    <col min="2432" max="2432" width="11.88671875" style="31" customWidth="1"/>
    <col min="2433" max="2433" width="3.33203125" style="31" customWidth="1"/>
    <col min="2434" max="2434" width="12.88671875" style="31" customWidth="1"/>
    <col min="2435" max="2435" width="14.33203125" style="31" customWidth="1"/>
    <col min="2436" max="2436" width="2" style="31" customWidth="1"/>
    <col min="2437" max="2437" width="2.6640625" style="31" customWidth="1"/>
    <col min="2438" max="2438" width="9.109375" style="31" customWidth="1"/>
    <col min="2439" max="2510" width="9" style="31" customWidth="1"/>
    <col min="2511" max="2511" width="3.6640625" style="31" customWidth="1"/>
    <col min="2512" max="2512" width="3.5546875" style="31" customWidth="1"/>
    <col min="2513" max="2513" width="1.33203125" style="31" customWidth="1"/>
    <col min="2514" max="2514" width="4.109375" style="31" customWidth="1"/>
    <col min="2515" max="2515" width="3" style="31" customWidth="1"/>
    <col min="2516" max="2516" width="5.44140625" style="31" customWidth="1"/>
    <col min="2517" max="2517" width="3.88671875" style="31" customWidth="1"/>
    <col min="2518" max="2518" width="2.44140625" style="31" customWidth="1"/>
    <col min="2519" max="2687" width="9.109375" style="31"/>
    <col min="2688" max="2688" width="11.88671875" style="31" customWidth="1"/>
    <col min="2689" max="2689" width="3.33203125" style="31" customWidth="1"/>
    <col min="2690" max="2690" width="12.88671875" style="31" customWidth="1"/>
    <col min="2691" max="2691" width="14.33203125" style="31" customWidth="1"/>
    <col min="2692" max="2692" width="2" style="31" customWidth="1"/>
    <col min="2693" max="2693" width="2.6640625" style="31" customWidth="1"/>
    <col min="2694" max="2694" width="9.109375" style="31" customWidth="1"/>
    <col min="2695" max="2766" width="9" style="31" customWidth="1"/>
    <col min="2767" max="2767" width="3.6640625" style="31" customWidth="1"/>
    <col min="2768" max="2768" width="3.5546875" style="31" customWidth="1"/>
    <col min="2769" max="2769" width="1.33203125" style="31" customWidth="1"/>
    <col min="2770" max="2770" width="4.109375" style="31" customWidth="1"/>
    <col min="2771" max="2771" width="3" style="31" customWidth="1"/>
    <col min="2772" max="2772" width="5.44140625" style="31" customWidth="1"/>
    <col min="2773" max="2773" width="3.88671875" style="31" customWidth="1"/>
    <col min="2774" max="2774" width="2.44140625" style="31" customWidth="1"/>
    <col min="2775" max="2943" width="9.109375" style="31"/>
    <col min="2944" max="2944" width="11.88671875" style="31" customWidth="1"/>
    <col min="2945" max="2945" width="3.33203125" style="31" customWidth="1"/>
    <col min="2946" max="2946" width="12.88671875" style="31" customWidth="1"/>
    <col min="2947" max="2947" width="14.33203125" style="31" customWidth="1"/>
    <col min="2948" max="2948" width="2" style="31" customWidth="1"/>
    <col min="2949" max="2949" width="2.6640625" style="31" customWidth="1"/>
    <col min="2950" max="2950" width="9.109375" style="31" customWidth="1"/>
    <col min="2951" max="3022" width="9" style="31" customWidth="1"/>
    <col min="3023" max="3023" width="3.6640625" style="31" customWidth="1"/>
    <col min="3024" max="3024" width="3.5546875" style="31" customWidth="1"/>
    <col min="3025" max="3025" width="1.33203125" style="31" customWidth="1"/>
    <col min="3026" max="3026" width="4.109375" style="31" customWidth="1"/>
    <col min="3027" max="3027" width="3" style="31" customWidth="1"/>
    <col min="3028" max="3028" width="5.44140625" style="31" customWidth="1"/>
    <col min="3029" max="3029" width="3.88671875" style="31" customWidth="1"/>
    <col min="3030" max="3030" width="2.44140625" style="31" customWidth="1"/>
    <col min="3031" max="3199" width="9.109375" style="31"/>
    <col min="3200" max="3200" width="11.88671875" style="31" customWidth="1"/>
    <col min="3201" max="3201" width="3.33203125" style="31" customWidth="1"/>
    <col min="3202" max="3202" width="12.88671875" style="31" customWidth="1"/>
    <col min="3203" max="3203" width="14.33203125" style="31" customWidth="1"/>
    <col min="3204" max="3204" width="2" style="31" customWidth="1"/>
    <col min="3205" max="3205" width="2.6640625" style="31" customWidth="1"/>
    <col min="3206" max="3206" width="9.109375" style="31" customWidth="1"/>
    <col min="3207" max="3278" width="9" style="31" customWidth="1"/>
    <col min="3279" max="3279" width="3.6640625" style="31" customWidth="1"/>
    <col min="3280" max="3280" width="3.5546875" style="31" customWidth="1"/>
    <col min="3281" max="3281" width="1.33203125" style="31" customWidth="1"/>
    <col min="3282" max="3282" width="4.109375" style="31" customWidth="1"/>
    <col min="3283" max="3283" width="3" style="31" customWidth="1"/>
    <col min="3284" max="3284" width="5.44140625" style="31" customWidth="1"/>
    <col min="3285" max="3285" width="3.88671875" style="31" customWidth="1"/>
    <col min="3286" max="3286" width="2.44140625" style="31" customWidth="1"/>
    <col min="3287" max="3455" width="9.109375" style="31"/>
    <col min="3456" max="3456" width="11.88671875" style="31" customWidth="1"/>
    <col min="3457" max="3457" width="3.33203125" style="31" customWidth="1"/>
    <col min="3458" max="3458" width="12.88671875" style="31" customWidth="1"/>
    <col min="3459" max="3459" width="14.33203125" style="31" customWidth="1"/>
    <col min="3460" max="3460" width="2" style="31" customWidth="1"/>
    <col min="3461" max="3461" width="2.6640625" style="31" customWidth="1"/>
    <col min="3462" max="3462" width="9.109375" style="31" customWidth="1"/>
    <col min="3463" max="3534" width="9" style="31" customWidth="1"/>
    <col min="3535" max="3535" width="3.6640625" style="31" customWidth="1"/>
    <col min="3536" max="3536" width="3.5546875" style="31" customWidth="1"/>
    <col min="3537" max="3537" width="1.33203125" style="31" customWidth="1"/>
    <col min="3538" max="3538" width="4.109375" style="31" customWidth="1"/>
    <col min="3539" max="3539" width="3" style="31" customWidth="1"/>
    <col min="3540" max="3540" width="5.44140625" style="31" customWidth="1"/>
    <col min="3541" max="3541" width="3.88671875" style="31" customWidth="1"/>
    <col min="3542" max="3542" width="2.44140625" style="31" customWidth="1"/>
    <col min="3543" max="3711" width="9.109375" style="31"/>
    <col min="3712" max="3712" width="11.88671875" style="31" customWidth="1"/>
    <col min="3713" max="3713" width="3.33203125" style="31" customWidth="1"/>
    <col min="3714" max="3714" width="12.88671875" style="31" customWidth="1"/>
    <col min="3715" max="3715" width="14.33203125" style="31" customWidth="1"/>
    <col min="3716" max="3716" width="2" style="31" customWidth="1"/>
    <col min="3717" max="3717" width="2.6640625" style="31" customWidth="1"/>
    <col min="3718" max="3718" width="9.109375" style="31" customWidth="1"/>
    <col min="3719" max="3790" width="9" style="31" customWidth="1"/>
    <col min="3791" max="3791" width="3.6640625" style="31" customWidth="1"/>
    <col min="3792" max="3792" width="3.5546875" style="31" customWidth="1"/>
    <col min="3793" max="3793" width="1.33203125" style="31" customWidth="1"/>
    <col min="3794" max="3794" width="4.109375" style="31" customWidth="1"/>
    <col min="3795" max="3795" width="3" style="31" customWidth="1"/>
    <col min="3796" max="3796" width="5.44140625" style="31" customWidth="1"/>
    <col min="3797" max="3797" width="3.88671875" style="31" customWidth="1"/>
    <col min="3798" max="3798" width="2.44140625" style="31" customWidth="1"/>
    <col min="3799" max="3967" width="9.109375" style="31"/>
    <col min="3968" max="3968" width="11.88671875" style="31" customWidth="1"/>
    <col min="3969" max="3969" width="3.33203125" style="31" customWidth="1"/>
    <col min="3970" max="3970" width="12.88671875" style="31" customWidth="1"/>
    <col min="3971" max="3971" width="14.33203125" style="31" customWidth="1"/>
    <col min="3972" max="3972" width="2" style="31" customWidth="1"/>
    <col min="3973" max="3973" width="2.6640625" style="31" customWidth="1"/>
    <col min="3974" max="3974" width="9.109375" style="31" customWidth="1"/>
    <col min="3975" max="4046" width="9" style="31" customWidth="1"/>
    <col min="4047" max="4047" width="3.6640625" style="31" customWidth="1"/>
    <col min="4048" max="4048" width="3.5546875" style="31" customWidth="1"/>
    <col min="4049" max="4049" width="1.33203125" style="31" customWidth="1"/>
    <col min="4050" max="4050" width="4.109375" style="31" customWidth="1"/>
    <col min="4051" max="4051" width="3" style="31" customWidth="1"/>
    <col min="4052" max="4052" width="5.44140625" style="31" customWidth="1"/>
    <col min="4053" max="4053" width="3.88671875" style="31" customWidth="1"/>
    <col min="4054" max="4054" width="2.44140625" style="31" customWidth="1"/>
    <col min="4055" max="4223" width="9.109375" style="31"/>
    <col min="4224" max="4224" width="11.88671875" style="31" customWidth="1"/>
    <col min="4225" max="4225" width="3.33203125" style="31" customWidth="1"/>
    <col min="4226" max="4226" width="12.88671875" style="31" customWidth="1"/>
    <col min="4227" max="4227" width="14.33203125" style="31" customWidth="1"/>
    <col min="4228" max="4228" width="2" style="31" customWidth="1"/>
    <col min="4229" max="4229" width="2.6640625" style="31" customWidth="1"/>
    <col min="4230" max="4230" width="9.109375" style="31" customWidth="1"/>
    <col min="4231" max="4302" width="9" style="31" customWidth="1"/>
    <col min="4303" max="4303" width="3.6640625" style="31" customWidth="1"/>
    <col min="4304" max="4304" width="3.5546875" style="31" customWidth="1"/>
    <col min="4305" max="4305" width="1.33203125" style="31" customWidth="1"/>
    <col min="4306" max="4306" width="4.109375" style="31" customWidth="1"/>
    <col min="4307" max="4307" width="3" style="31" customWidth="1"/>
    <col min="4308" max="4308" width="5.44140625" style="31" customWidth="1"/>
    <col min="4309" max="4309" width="3.88671875" style="31" customWidth="1"/>
    <col min="4310" max="4310" width="2.44140625" style="31" customWidth="1"/>
    <col min="4311" max="4479" width="9.109375" style="31"/>
    <col min="4480" max="4480" width="11.88671875" style="31" customWidth="1"/>
    <col min="4481" max="4481" width="3.33203125" style="31" customWidth="1"/>
    <col min="4482" max="4482" width="12.88671875" style="31" customWidth="1"/>
    <col min="4483" max="4483" width="14.33203125" style="31" customWidth="1"/>
    <col min="4484" max="4484" width="2" style="31" customWidth="1"/>
    <col min="4485" max="4485" width="2.6640625" style="31" customWidth="1"/>
    <col min="4486" max="4486" width="9.109375" style="31" customWidth="1"/>
    <col min="4487" max="4558" width="9" style="31" customWidth="1"/>
    <col min="4559" max="4559" width="3.6640625" style="31" customWidth="1"/>
    <col min="4560" max="4560" width="3.5546875" style="31" customWidth="1"/>
    <col min="4561" max="4561" width="1.33203125" style="31" customWidth="1"/>
    <col min="4562" max="4562" width="4.109375" style="31" customWidth="1"/>
    <col min="4563" max="4563" width="3" style="31" customWidth="1"/>
    <col min="4564" max="4564" width="5.44140625" style="31" customWidth="1"/>
    <col min="4565" max="4565" width="3.88671875" style="31" customWidth="1"/>
    <col min="4566" max="4566" width="2.44140625" style="31" customWidth="1"/>
    <col min="4567" max="4735" width="9.109375" style="31"/>
    <col min="4736" max="4736" width="11.88671875" style="31" customWidth="1"/>
    <col min="4737" max="4737" width="3.33203125" style="31" customWidth="1"/>
    <col min="4738" max="4738" width="12.88671875" style="31" customWidth="1"/>
    <col min="4739" max="4739" width="14.33203125" style="31" customWidth="1"/>
    <col min="4740" max="4740" width="2" style="31" customWidth="1"/>
    <col min="4741" max="4741" width="2.6640625" style="31" customWidth="1"/>
    <col min="4742" max="4742" width="9.109375" style="31" customWidth="1"/>
    <col min="4743" max="4814" width="9" style="31" customWidth="1"/>
    <col min="4815" max="4815" width="3.6640625" style="31" customWidth="1"/>
    <col min="4816" max="4816" width="3.5546875" style="31" customWidth="1"/>
    <col min="4817" max="4817" width="1.33203125" style="31" customWidth="1"/>
    <col min="4818" max="4818" width="4.109375" style="31" customWidth="1"/>
    <col min="4819" max="4819" width="3" style="31" customWidth="1"/>
    <col min="4820" max="4820" width="5.44140625" style="31" customWidth="1"/>
    <col min="4821" max="4821" width="3.88671875" style="31" customWidth="1"/>
    <col min="4822" max="4822" width="2.44140625" style="31" customWidth="1"/>
    <col min="4823" max="4991" width="9.109375" style="31"/>
    <col min="4992" max="4992" width="11.88671875" style="31" customWidth="1"/>
    <col min="4993" max="4993" width="3.33203125" style="31" customWidth="1"/>
    <col min="4994" max="4994" width="12.88671875" style="31" customWidth="1"/>
    <col min="4995" max="4995" width="14.33203125" style="31" customWidth="1"/>
    <col min="4996" max="4996" width="2" style="31" customWidth="1"/>
    <col min="4997" max="4997" width="2.6640625" style="31" customWidth="1"/>
    <col min="4998" max="4998" width="9.109375" style="31" customWidth="1"/>
    <col min="4999" max="5070" width="9" style="31" customWidth="1"/>
    <col min="5071" max="5071" width="3.6640625" style="31" customWidth="1"/>
    <col min="5072" max="5072" width="3.5546875" style="31" customWidth="1"/>
    <col min="5073" max="5073" width="1.33203125" style="31" customWidth="1"/>
    <col min="5074" max="5074" width="4.109375" style="31" customWidth="1"/>
    <col min="5075" max="5075" width="3" style="31" customWidth="1"/>
    <col min="5076" max="5076" width="5.44140625" style="31" customWidth="1"/>
    <col min="5077" max="5077" width="3.88671875" style="31" customWidth="1"/>
    <col min="5078" max="5078" width="2.44140625" style="31" customWidth="1"/>
    <col min="5079" max="5247" width="9.109375" style="31"/>
    <col min="5248" max="5248" width="11.88671875" style="31" customWidth="1"/>
    <col min="5249" max="5249" width="3.33203125" style="31" customWidth="1"/>
    <col min="5250" max="5250" width="12.88671875" style="31" customWidth="1"/>
    <col min="5251" max="5251" width="14.33203125" style="31" customWidth="1"/>
    <col min="5252" max="5252" width="2" style="31" customWidth="1"/>
    <col min="5253" max="5253" width="2.6640625" style="31" customWidth="1"/>
    <col min="5254" max="5254" width="9.109375" style="31" customWidth="1"/>
    <col min="5255" max="5326" width="9" style="31" customWidth="1"/>
    <col min="5327" max="5327" width="3.6640625" style="31" customWidth="1"/>
    <col min="5328" max="5328" width="3.5546875" style="31" customWidth="1"/>
    <col min="5329" max="5329" width="1.33203125" style="31" customWidth="1"/>
    <col min="5330" max="5330" width="4.109375" style="31" customWidth="1"/>
    <col min="5331" max="5331" width="3" style="31" customWidth="1"/>
    <col min="5332" max="5332" width="5.44140625" style="31" customWidth="1"/>
    <col min="5333" max="5333" width="3.88671875" style="31" customWidth="1"/>
    <col min="5334" max="5334" width="2.44140625" style="31" customWidth="1"/>
    <col min="5335" max="5503" width="9.109375" style="31"/>
    <col min="5504" max="5504" width="11.88671875" style="31" customWidth="1"/>
    <col min="5505" max="5505" width="3.33203125" style="31" customWidth="1"/>
    <col min="5506" max="5506" width="12.88671875" style="31" customWidth="1"/>
    <col min="5507" max="5507" width="14.33203125" style="31" customWidth="1"/>
    <col min="5508" max="5508" width="2" style="31" customWidth="1"/>
    <col min="5509" max="5509" width="2.6640625" style="31" customWidth="1"/>
    <col min="5510" max="5510" width="9.109375" style="31" customWidth="1"/>
    <col min="5511" max="5582" width="9" style="31" customWidth="1"/>
    <col min="5583" max="5583" width="3.6640625" style="31" customWidth="1"/>
    <col min="5584" max="5584" width="3.5546875" style="31" customWidth="1"/>
    <col min="5585" max="5585" width="1.33203125" style="31" customWidth="1"/>
    <col min="5586" max="5586" width="4.109375" style="31" customWidth="1"/>
    <col min="5587" max="5587" width="3" style="31" customWidth="1"/>
    <col min="5588" max="5588" width="5.44140625" style="31" customWidth="1"/>
    <col min="5589" max="5589" width="3.88671875" style="31" customWidth="1"/>
    <col min="5590" max="5590" width="2.44140625" style="31" customWidth="1"/>
    <col min="5591" max="5759" width="9.109375" style="31"/>
    <col min="5760" max="5760" width="11.88671875" style="31" customWidth="1"/>
    <col min="5761" max="5761" width="3.33203125" style="31" customWidth="1"/>
    <col min="5762" max="5762" width="12.88671875" style="31" customWidth="1"/>
    <col min="5763" max="5763" width="14.33203125" style="31" customWidth="1"/>
    <col min="5764" max="5764" width="2" style="31" customWidth="1"/>
    <col min="5765" max="5765" width="2.6640625" style="31" customWidth="1"/>
    <col min="5766" max="5766" width="9.109375" style="31" customWidth="1"/>
    <col min="5767" max="5838" width="9" style="31" customWidth="1"/>
    <col min="5839" max="5839" width="3.6640625" style="31" customWidth="1"/>
    <col min="5840" max="5840" width="3.5546875" style="31" customWidth="1"/>
    <col min="5841" max="5841" width="1.33203125" style="31" customWidth="1"/>
    <col min="5842" max="5842" width="4.109375" style="31" customWidth="1"/>
    <col min="5843" max="5843" width="3" style="31" customWidth="1"/>
    <col min="5844" max="5844" width="5.44140625" style="31" customWidth="1"/>
    <col min="5845" max="5845" width="3.88671875" style="31" customWidth="1"/>
    <col min="5846" max="5846" width="2.44140625" style="31" customWidth="1"/>
    <col min="5847" max="6015" width="9.109375" style="31"/>
    <col min="6016" max="6016" width="11.88671875" style="31" customWidth="1"/>
    <col min="6017" max="6017" width="3.33203125" style="31" customWidth="1"/>
    <col min="6018" max="6018" width="12.88671875" style="31" customWidth="1"/>
    <col min="6019" max="6019" width="14.33203125" style="31" customWidth="1"/>
    <col min="6020" max="6020" width="2" style="31" customWidth="1"/>
    <col min="6021" max="6021" width="2.6640625" style="31" customWidth="1"/>
    <col min="6022" max="6022" width="9.109375" style="31" customWidth="1"/>
    <col min="6023" max="6094" width="9" style="31" customWidth="1"/>
    <col min="6095" max="6095" width="3.6640625" style="31" customWidth="1"/>
    <col min="6096" max="6096" width="3.5546875" style="31" customWidth="1"/>
    <col min="6097" max="6097" width="1.33203125" style="31" customWidth="1"/>
    <col min="6098" max="6098" width="4.109375" style="31" customWidth="1"/>
    <col min="6099" max="6099" width="3" style="31" customWidth="1"/>
    <col min="6100" max="6100" width="5.44140625" style="31" customWidth="1"/>
    <col min="6101" max="6101" width="3.88671875" style="31" customWidth="1"/>
    <col min="6102" max="6102" width="2.44140625" style="31" customWidth="1"/>
    <col min="6103" max="6271" width="9.109375" style="31"/>
    <col min="6272" max="6272" width="11.88671875" style="31" customWidth="1"/>
    <col min="6273" max="6273" width="3.33203125" style="31" customWidth="1"/>
    <col min="6274" max="6274" width="12.88671875" style="31" customWidth="1"/>
    <col min="6275" max="6275" width="14.33203125" style="31" customWidth="1"/>
    <col min="6276" max="6276" width="2" style="31" customWidth="1"/>
    <col min="6277" max="6277" width="2.6640625" style="31" customWidth="1"/>
    <col min="6278" max="6278" width="9.109375" style="31" customWidth="1"/>
    <col min="6279" max="6350" width="9" style="31" customWidth="1"/>
    <col min="6351" max="6351" width="3.6640625" style="31" customWidth="1"/>
    <col min="6352" max="6352" width="3.5546875" style="31" customWidth="1"/>
    <col min="6353" max="6353" width="1.33203125" style="31" customWidth="1"/>
    <col min="6354" max="6354" width="4.109375" style="31" customWidth="1"/>
    <col min="6355" max="6355" width="3" style="31" customWidth="1"/>
    <col min="6356" max="6356" width="5.44140625" style="31" customWidth="1"/>
    <col min="6357" max="6357" width="3.88671875" style="31" customWidth="1"/>
    <col min="6358" max="6358" width="2.44140625" style="31" customWidth="1"/>
    <col min="6359" max="6527" width="9.109375" style="31"/>
    <col min="6528" max="6528" width="11.88671875" style="31" customWidth="1"/>
    <col min="6529" max="6529" width="3.33203125" style="31" customWidth="1"/>
    <col min="6530" max="6530" width="12.88671875" style="31" customWidth="1"/>
    <col min="6531" max="6531" width="14.33203125" style="31" customWidth="1"/>
    <col min="6532" max="6532" width="2" style="31" customWidth="1"/>
    <col min="6533" max="6533" width="2.6640625" style="31" customWidth="1"/>
    <col min="6534" max="6534" width="9.109375" style="31" customWidth="1"/>
    <col min="6535" max="6606" width="9" style="31" customWidth="1"/>
    <col min="6607" max="6607" width="3.6640625" style="31" customWidth="1"/>
    <col min="6608" max="6608" width="3.5546875" style="31" customWidth="1"/>
    <col min="6609" max="6609" width="1.33203125" style="31" customWidth="1"/>
    <col min="6610" max="6610" width="4.109375" style="31" customWidth="1"/>
    <col min="6611" max="6611" width="3" style="31" customWidth="1"/>
    <col min="6612" max="6612" width="5.44140625" style="31" customWidth="1"/>
    <col min="6613" max="6613" width="3.88671875" style="31" customWidth="1"/>
    <col min="6614" max="6614" width="2.44140625" style="31" customWidth="1"/>
    <col min="6615" max="6783" width="9.109375" style="31"/>
    <col min="6784" max="6784" width="11.88671875" style="31" customWidth="1"/>
    <col min="6785" max="6785" width="3.33203125" style="31" customWidth="1"/>
    <col min="6786" max="6786" width="12.88671875" style="31" customWidth="1"/>
    <col min="6787" max="6787" width="14.33203125" style="31" customWidth="1"/>
    <col min="6788" max="6788" width="2" style="31" customWidth="1"/>
    <col min="6789" max="6789" width="2.6640625" style="31" customWidth="1"/>
    <col min="6790" max="6790" width="9.109375" style="31" customWidth="1"/>
    <col min="6791" max="6862" width="9" style="31" customWidth="1"/>
    <col min="6863" max="6863" width="3.6640625" style="31" customWidth="1"/>
    <col min="6864" max="6864" width="3.5546875" style="31" customWidth="1"/>
    <col min="6865" max="6865" width="1.33203125" style="31" customWidth="1"/>
    <col min="6866" max="6866" width="4.109375" style="31" customWidth="1"/>
    <col min="6867" max="6867" width="3" style="31" customWidth="1"/>
    <col min="6868" max="6868" width="5.44140625" style="31" customWidth="1"/>
    <col min="6869" max="6869" width="3.88671875" style="31" customWidth="1"/>
    <col min="6870" max="6870" width="2.44140625" style="31" customWidth="1"/>
    <col min="6871" max="7039" width="9.109375" style="31"/>
    <col min="7040" max="7040" width="11.88671875" style="31" customWidth="1"/>
    <col min="7041" max="7041" width="3.33203125" style="31" customWidth="1"/>
    <col min="7042" max="7042" width="12.88671875" style="31" customWidth="1"/>
    <col min="7043" max="7043" width="14.33203125" style="31" customWidth="1"/>
    <col min="7044" max="7044" width="2" style="31" customWidth="1"/>
    <col min="7045" max="7045" width="2.6640625" style="31" customWidth="1"/>
    <col min="7046" max="7046" width="9.109375" style="31" customWidth="1"/>
    <col min="7047" max="7118" width="9" style="31" customWidth="1"/>
    <col min="7119" max="7119" width="3.6640625" style="31" customWidth="1"/>
    <col min="7120" max="7120" width="3.5546875" style="31" customWidth="1"/>
    <col min="7121" max="7121" width="1.33203125" style="31" customWidth="1"/>
    <col min="7122" max="7122" width="4.109375" style="31" customWidth="1"/>
    <col min="7123" max="7123" width="3" style="31" customWidth="1"/>
    <col min="7124" max="7124" width="5.44140625" style="31" customWidth="1"/>
    <col min="7125" max="7125" width="3.88671875" style="31" customWidth="1"/>
    <col min="7126" max="7126" width="2.44140625" style="31" customWidth="1"/>
    <col min="7127" max="7295" width="9.109375" style="31"/>
    <col min="7296" max="7296" width="11.88671875" style="31" customWidth="1"/>
    <col min="7297" max="7297" width="3.33203125" style="31" customWidth="1"/>
    <col min="7298" max="7298" width="12.88671875" style="31" customWidth="1"/>
    <col min="7299" max="7299" width="14.33203125" style="31" customWidth="1"/>
    <col min="7300" max="7300" width="2" style="31" customWidth="1"/>
    <col min="7301" max="7301" width="2.6640625" style="31" customWidth="1"/>
    <col min="7302" max="7302" width="9.109375" style="31" customWidth="1"/>
    <col min="7303" max="7374" width="9" style="31" customWidth="1"/>
    <col min="7375" max="7375" width="3.6640625" style="31" customWidth="1"/>
    <col min="7376" max="7376" width="3.5546875" style="31" customWidth="1"/>
    <col min="7377" max="7377" width="1.33203125" style="31" customWidth="1"/>
    <col min="7378" max="7378" width="4.109375" style="31" customWidth="1"/>
    <col min="7379" max="7379" width="3" style="31" customWidth="1"/>
    <col min="7380" max="7380" width="5.44140625" style="31" customWidth="1"/>
    <col min="7381" max="7381" width="3.88671875" style="31" customWidth="1"/>
    <col min="7382" max="7382" width="2.44140625" style="31" customWidth="1"/>
    <col min="7383" max="7551" width="9.109375" style="31"/>
    <col min="7552" max="7552" width="11.88671875" style="31" customWidth="1"/>
    <col min="7553" max="7553" width="3.33203125" style="31" customWidth="1"/>
    <col min="7554" max="7554" width="12.88671875" style="31" customWidth="1"/>
    <col min="7555" max="7555" width="14.33203125" style="31" customWidth="1"/>
    <col min="7556" max="7556" width="2" style="31" customWidth="1"/>
    <col min="7557" max="7557" width="2.6640625" style="31" customWidth="1"/>
    <col min="7558" max="7558" width="9.109375" style="31" customWidth="1"/>
    <col min="7559" max="7630" width="9" style="31" customWidth="1"/>
    <col min="7631" max="7631" width="3.6640625" style="31" customWidth="1"/>
    <col min="7632" max="7632" width="3.5546875" style="31" customWidth="1"/>
    <col min="7633" max="7633" width="1.33203125" style="31" customWidth="1"/>
    <col min="7634" max="7634" width="4.109375" style="31" customWidth="1"/>
    <col min="7635" max="7635" width="3" style="31" customWidth="1"/>
    <col min="7636" max="7636" width="5.44140625" style="31" customWidth="1"/>
    <col min="7637" max="7637" width="3.88671875" style="31" customWidth="1"/>
    <col min="7638" max="7638" width="2.44140625" style="31" customWidth="1"/>
    <col min="7639" max="7807" width="9.109375" style="31"/>
    <col min="7808" max="7808" width="11.88671875" style="31" customWidth="1"/>
    <col min="7809" max="7809" width="3.33203125" style="31" customWidth="1"/>
    <col min="7810" max="7810" width="12.88671875" style="31" customWidth="1"/>
    <col min="7811" max="7811" width="14.33203125" style="31" customWidth="1"/>
    <col min="7812" max="7812" width="2" style="31" customWidth="1"/>
    <col min="7813" max="7813" width="2.6640625" style="31" customWidth="1"/>
    <col min="7814" max="7814" width="9.109375" style="31" customWidth="1"/>
    <col min="7815" max="7886" width="9" style="31" customWidth="1"/>
    <col min="7887" max="7887" width="3.6640625" style="31" customWidth="1"/>
    <col min="7888" max="7888" width="3.5546875" style="31" customWidth="1"/>
    <col min="7889" max="7889" width="1.33203125" style="31" customWidth="1"/>
    <col min="7890" max="7890" width="4.109375" style="31" customWidth="1"/>
    <col min="7891" max="7891" width="3" style="31" customWidth="1"/>
    <col min="7892" max="7892" width="5.44140625" style="31" customWidth="1"/>
    <col min="7893" max="7893" width="3.88671875" style="31" customWidth="1"/>
    <col min="7894" max="7894" width="2.44140625" style="31" customWidth="1"/>
    <col min="7895" max="8063" width="9.109375" style="31"/>
    <col min="8064" max="8064" width="11.88671875" style="31" customWidth="1"/>
    <col min="8065" max="8065" width="3.33203125" style="31" customWidth="1"/>
    <col min="8066" max="8066" width="12.88671875" style="31" customWidth="1"/>
    <col min="8067" max="8067" width="14.33203125" style="31" customWidth="1"/>
    <col min="8068" max="8068" width="2" style="31" customWidth="1"/>
    <col min="8069" max="8069" width="2.6640625" style="31" customWidth="1"/>
    <col min="8070" max="8070" width="9.109375" style="31" customWidth="1"/>
    <col min="8071" max="8142" width="9" style="31" customWidth="1"/>
    <col min="8143" max="8143" width="3.6640625" style="31" customWidth="1"/>
    <col min="8144" max="8144" width="3.5546875" style="31" customWidth="1"/>
    <col min="8145" max="8145" width="1.33203125" style="31" customWidth="1"/>
    <col min="8146" max="8146" width="4.109375" style="31" customWidth="1"/>
    <col min="8147" max="8147" width="3" style="31" customWidth="1"/>
    <col min="8148" max="8148" width="5.44140625" style="31" customWidth="1"/>
    <col min="8149" max="8149" width="3.88671875" style="31" customWidth="1"/>
    <col min="8150" max="8150" width="2.44140625" style="31" customWidth="1"/>
    <col min="8151" max="8319" width="9.109375" style="31"/>
    <col min="8320" max="8320" width="11.88671875" style="31" customWidth="1"/>
    <col min="8321" max="8321" width="3.33203125" style="31" customWidth="1"/>
    <col min="8322" max="8322" width="12.88671875" style="31" customWidth="1"/>
    <col min="8323" max="8323" width="14.33203125" style="31" customWidth="1"/>
    <col min="8324" max="8324" width="2" style="31" customWidth="1"/>
    <col min="8325" max="8325" width="2.6640625" style="31" customWidth="1"/>
    <col min="8326" max="8326" width="9.109375" style="31" customWidth="1"/>
    <col min="8327" max="8398" width="9" style="31" customWidth="1"/>
    <col min="8399" max="8399" width="3.6640625" style="31" customWidth="1"/>
    <col min="8400" max="8400" width="3.5546875" style="31" customWidth="1"/>
    <col min="8401" max="8401" width="1.33203125" style="31" customWidth="1"/>
    <col min="8402" max="8402" width="4.109375" style="31" customWidth="1"/>
    <col min="8403" max="8403" width="3" style="31" customWidth="1"/>
    <col min="8404" max="8404" width="5.44140625" style="31" customWidth="1"/>
    <col min="8405" max="8405" width="3.88671875" style="31" customWidth="1"/>
    <col min="8406" max="8406" width="2.44140625" style="31" customWidth="1"/>
    <col min="8407" max="8575" width="9.109375" style="31"/>
    <col min="8576" max="8576" width="11.88671875" style="31" customWidth="1"/>
    <col min="8577" max="8577" width="3.33203125" style="31" customWidth="1"/>
    <col min="8578" max="8578" width="12.88671875" style="31" customWidth="1"/>
    <col min="8579" max="8579" width="14.33203125" style="31" customWidth="1"/>
    <col min="8580" max="8580" width="2" style="31" customWidth="1"/>
    <col min="8581" max="8581" width="2.6640625" style="31" customWidth="1"/>
    <col min="8582" max="8582" width="9.109375" style="31" customWidth="1"/>
    <col min="8583" max="8654" width="9" style="31" customWidth="1"/>
    <col min="8655" max="8655" width="3.6640625" style="31" customWidth="1"/>
    <col min="8656" max="8656" width="3.5546875" style="31" customWidth="1"/>
    <col min="8657" max="8657" width="1.33203125" style="31" customWidth="1"/>
    <col min="8658" max="8658" width="4.109375" style="31" customWidth="1"/>
    <col min="8659" max="8659" width="3" style="31" customWidth="1"/>
    <col min="8660" max="8660" width="5.44140625" style="31" customWidth="1"/>
    <col min="8661" max="8661" width="3.88671875" style="31" customWidth="1"/>
    <col min="8662" max="8662" width="2.44140625" style="31" customWidth="1"/>
    <col min="8663" max="8831" width="9.109375" style="31"/>
    <col min="8832" max="8832" width="11.88671875" style="31" customWidth="1"/>
    <col min="8833" max="8833" width="3.33203125" style="31" customWidth="1"/>
    <col min="8834" max="8834" width="12.88671875" style="31" customWidth="1"/>
    <col min="8835" max="8835" width="14.33203125" style="31" customWidth="1"/>
    <col min="8836" max="8836" width="2" style="31" customWidth="1"/>
    <col min="8837" max="8837" width="2.6640625" style="31" customWidth="1"/>
    <col min="8838" max="8838" width="9.109375" style="31" customWidth="1"/>
    <col min="8839" max="8910" width="9" style="31" customWidth="1"/>
    <col min="8911" max="8911" width="3.6640625" style="31" customWidth="1"/>
    <col min="8912" max="8912" width="3.5546875" style="31" customWidth="1"/>
    <col min="8913" max="8913" width="1.33203125" style="31" customWidth="1"/>
    <col min="8914" max="8914" width="4.109375" style="31" customWidth="1"/>
    <col min="8915" max="8915" width="3" style="31" customWidth="1"/>
    <col min="8916" max="8916" width="5.44140625" style="31" customWidth="1"/>
    <col min="8917" max="8917" width="3.88671875" style="31" customWidth="1"/>
    <col min="8918" max="8918" width="2.44140625" style="31" customWidth="1"/>
    <col min="8919" max="9087" width="9.109375" style="31"/>
    <col min="9088" max="9088" width="11.88671875" style="31" customWidth="1"/>
    <col min="9089" max="9089" width="3.33203125" style="31" customWidth="1"/>
    <col min="9090" max="9090" width="12.88671875" style="31" customWidth="1"/>
    <col min="9091" max="9091" width="14.33203125" style="31" customWidth="1"/>
    <col min="9092" max="9092" width="2" style="31" customWidth="1"/>
    <col min="9093" max="9093" width="2.6640625" style="31" customWidth="1"/>
    <col min="9094" max="9094" width="9.109375" style="31" customWidth="1"/>
    <col min="9095" max="9166" width="9" style="31" customWidth="1"/>
    <col min="9167" max="9167" width="3.6640625" style="31" customWidth="1"/>
    <col min="9168" max="9168" width="3.5546875" style="31" customWidth="1"/>
    <col min="9169" max="9169" width="1.33203125" style="31" customWidth="1"/>
    <col min="9170" max="9170" width="4.109375" style="31" customWidth="1"/>
    <col min="9171" max="9171" width="3" style="31" customWidth="1"/>
    <col min="9172" max="9172" width="5.44140625" style="31" customWidth="1"/>
    <col min="9173" max="9173" width="3.88671875" style="31" customWidth="1"/>
    <col min="9174" max="9174" width="2.44140625" style="31" customWidth="1"/>
    <col min="9175" max="9343" width="9.109375" style="31"/>
    <col min="9344" max="9344" width="11.88671875" style="31" customWidth="1"/>
    <col min="9345" max="9345" width="3.33203125" style="31" customWidth="1"/>
    <col min="9346" max="9346" width="12.88671875" style="31" customWidth="1"/>
    <col min="9347" max="9347" width="14.33203125" style="31" customWidth="1"/>
    <col min="9348" max="9348" width="2" style="31" customWidth="1"/>
    <col min="9349" max="9349" width="2.6640625" style="31" customWidth="1"/>
    <col min="9350" max="9350" width="9.109375" style="31" customWidth="1"/>
    <col min="9351" max="9422" width="9" style="31" customWidth="1"/>
    <col min="9423" max="9423" width="3.6640625" style="31" customWidth="1"/>
    <col min="9424" max="9424" width="3.5546875" style="31" customWidth="1"/>
    <col min="9425" max="9425" width="1.33203125" style="31" customWidth="1"/>
    <col min="9426" max="9426" width="4.109375" style="31" customWidth="1"/>
    <col min="9427" max="9427" width="3" style="31" customWidth="1"/>
    <col min="9428" max="9428" width="5.44140625" style="31" customWidth="1"/>
    <col min="9429" max="9429" width="3.88671875" style="31" customWidth="1"/>
    <col min="9430" max="9430" width="2.44140625" style="31" customWidth="1"/>
    <col min="9431" max="9599" width="9.109375" style="31"/>
    <col min="9600" max="9600" width="11.88671875" style="31" customWidth="1"/>
    <col min="9601" max="9601" width="3.33203125" style="31" customWidth="1"/>
    <col min="9602" max="9602" width="12.88671875" style="31" customWidth="1"/>
    <col min="9603" max="9603" width="14.33203125" style="31" customWidth="1"/>
    <col min="9604" max="9604" width="2" style="31" customWidth="1"/>
    <col min="9605" max="9605" width="2.6640625" style="31" customWidth="1"/>
    <col min="9606" max="9606" width="9.109375" style="31" customWidth="1"/>
    <col min="9607" max="9678" width="9" style="31" customWidth="1"/>
    <col min="9679" max="9679" width="3.6640625" style="31" customWidth="1"/>
    <col min="9680" max="9680" width="3.5546875" style="31" customWidth="1"/>
    <col min="9681" max="9681" width="1.33203125" style="31" customWidth="1"/>
    <col min="9682" max="9682" width="4.109375" style="31" customWidth="1"/>
    <col min="9683" max="9683" width="3" style="31" customWidth="1"/>
    <col min="9684" max="9684" width="5.44140625" style="31" customWidth="1"/>
    <col min="9685" max="9685" width="3.88671875" style="31" customWidth="1"/>
    <col min="9686" max="9686" width="2.44140625" style="31" customWidth="1"/>
    <col min="9687" max="9855" width="9.109375" style="31"/>
    <col min="9856" max="9856" width="11.88671875" style="31" customWidth="1"/>
    <col min="9857" max="9857" width="3.33203125" style="31" customWidth="1"/>
    <col min="9858" max="9858" width="12.88671875" style="31" customWidth="1"/>
    <col min="9859" max="9859" width="14.33203125" style="31" customWidth="1"/>
    <col min="9860" max="9860" width="2" style="31" customWidth="1"/>
    <col min="9861" max="9861" width="2.6640625" style="31" customWidth="1"/>
    <col min="9862" max="9862" width="9.109375" style="31" customWidth="1"/>
    <col min="9863" max="9934" width="9" style="31" customWidth="1"/>
    <col min="9935" max="9935" width="3.6640625" style="31" customWidth="1"/>
    <col min="9936" max="9936" width="3.5546875" style="31" customWidth="1"/>
    <col min="9937" max="9937" width="1.33203125" style="31" customWidth="1"/>
    <col min="9938" max="9938" width="4.109375" style="31" customWidth="1"/>
    <col min="9939" max="9939" width="3" style="31" customWidth="1"/>
    <col min="9940" max="9940" width="5.44140625" style="31" customWidth="1"/>
    <col min="9941" max="9941" width="3.88671875" style="31" customWidth="1"/>
    <col min="9942" max="9942" width="2.44140625" style="31" customWidth="1"/>
    <col min="9943" max="10111" width="9.109375" style="31"/>
    <col min="10112" max="10112" width="11.88671875" style="31" customWidth="1"/>
    <col min="10113" max="10113" width="3.33203125" style="31" customWidth="1"/>
    <col min="10114" max="10114" width="12.88671875" style="31" customWidth="1"/>
    <col min="10115" max="10115" width="14.33203125" style="31" customWidth="1"/>
    <col min="10116" max="10116" width="2" style="31" customWidth="1"/>
    <col min="10117" max="10117" width="2.6640625" style="31" customWidth="1"/>
    <col min="10118" max="10118" width="9.109375" style="31" customWidth="1"/>
    <col min="10119" max="10190" width="9" style="31" customWidth="1"/>
    <col min="10191" max="10191" width="3.6640625" style="31" customWidth="1"/>
    <col min="10192" max="10192" width="3.5546875" style="31" customWidth="1"/>
    <col min="10193" max="10193" width="1.33203125" style="31" customWidth="1"/>
    <col min="10194" max="10194" width="4.109375" style="31" customWidth="1"/>
    <col min="10195" max="10195" width="3" style="31" customWidth="1"/>
    <col min="10196" max="10196" width="5.44140625" style="31" customWidth="1"/>
    <col min="10197" max="10197" width="3.88671875" style="31" customWidth="1"/>
    <col min="10198" max="10198" width="2.44140625" style="31" customWidth="1"/>
    <col min="10199" max="10367" width="9.109375" style="31"/>
    <col min="10368" max="10368" width="11.88671875" style="31" customWidth="1"/>
    <col min="10369" max="10369" width="3.33203125" style="31" customWidth="1"/>
    <col min="10370" max="10370" width="12.88671875" style="31" customWidth="1"/>
    <col min="10371" max="10371" width="14.33203125" style="31" customWidth="1"/>
    <col min="10372" max="10372" width="2" style="31" customWidth="1"/>
    <col min="10373" max="10373" width="2.6640625" style="31" customWidth="1"/>
    <col min="10374" max="10374" width="9.109375" style="31" customWidth="1"/>
    <col min="10375" max="10446" width="9" style="31" customWidth="1"/>
    <col min="10447" max="10447" width="3.6640625" style="31" customWidth="1"/>
    <col min="10448" max="10448" width="3.5546875" style="31" customWidth="1"/>
    <col min="10449" max="10449" width="1.33203125" style="31" customWidth="1"/>
    <col min="10450" max="10450" width="4.109375" style="31" customWidth="1"/>
    <col min="10451" max="10451" width="3" style="31" customWidth="1"/>
    <col min="10452" max="10452" width="5.44140625" style="31" customWidth="1"/>
    <col min="10453" max="10453" width="3.88671875" style="31" customWidth="1"/>
    <col min="10454" max="10454" width="2.44140625" style="31" customWidth="1"/>
    <col min="10455" max="10623" width="9.109375" style="31"/>
    <col min="10624" max="10624" width="11.88671875" style="31" customWidth="1"/>
    <col min="10625" max="10625" width="3.33203125" style="31" customWidth="1"/>
    <col min="10626" max="10626" width="12.88671875" style="31" customWidth="1"/>
    <col min="10627" max="10627" width="14.33203125" style="31" customWidth="1"/>
    <col min="10628" max="10628" width="2" style="31" customWidth="1"/>
    <col min="10629" max="10629" width="2.6640625" style="31" customWidth="1"/>
    <col min="10630" max="10630" width="9.109375" style="31" customWidth="1"/>
    <col min="10631" max="10702" width="9" style="31" customWidth="1"/>
    <col min="10703" max="10703" width="3.6640625" style="31" customWidth="1"/>
    <col min="10704" max="10704" width="3.5546875" style="31" customWidth="1"/>
    <col min="10705" max="10705" width="1.33203125" style="31" customWidth="1"/>
    <col min="10706" max="10706" width="4.109375" style="31" customWidth="1"/>
    <col min="10707" max="10707" width="3" style="31" customWidth="1"/>
    <col min="10708" max="10708" width="5.44140625" style="31" customWidth="1"/>
    <col min="10709" max="10709" width="3.88671875" style="31" customWidth="1"/>
    <col min="10710" max="10710" width="2.44140625" style="31" customWidth="1"/>
    <col min="10711" max="10879" width="9.109375" style="31"/>
    <col min="10880" max="10880" width="11.88671875" style="31" customWidth="1"/>
    <col min="10881" max="10881" width="3.33203125" style="31" customWidth="1"/>
    <col min="10882" max="10882" width="12.88671875" style="31" customWidth="1"/>
    <col min="10883" max="10883" width="14.33203125" style="31" customWidth="1"/>
    <col min="10884" max="10884" width="2" style="31" customWidth="1"/>
    <col min="10885" max="10885" width="2.6640625" style="31" customWidth="1"/>
    <col min="10886" max="10886" width="9.109375" style="31" customWidth="1"/>
    <col min="10887" max="10958" width="9" style="31" customWidth="1"/>
    <col min="10959" max="10959" width="3.6640625" style="31" customWidth="1"/>
    <col min="10960" max="10960" width="3.5546875" style="31" customWidth="1"/>
    <col min="10961" max="10961" width="1.33203125" style="31" customWidth="1"/>
    <col min="10962" max="10962" width="4.109375" style="31" customWidth="1"/>
    <col min="10963" max="10963" width="3" style="31" customWidth="1"/>
    <col min="10964" max="10964" width="5.44140625" style="31" customWidth="1"/>
    <col min="10965" max="10965" width="3.88671875" style="31" customWidth="1"/>
    <col min="10966" max="10966" width="2.44140625" style="31" customWidth="1"/>
    <col min="10967" max="11135" width="9.109375" style="31"/>
    <col min="11136" max="11136" width="11.88671875" style="31" customWidth="1"/>
    <col min="11137" max="11137" width="3.33203125" style="31" customWidth="1"/>
    <col min="11138" max="11138" width="12.88671875" style="31" customWidth="1"/>
    <col min="11139" max="11139" width="14.33203125" style="31" customWidth="1"/>
    <col min="11140" max="11140" width="2" style="31" customWidth="1"/>
    <col min="11141" max="11141" width="2.6640625" style="31" customWidth="1"/>
    <col min="11142" max="11142" width="9.109375" style="31" customWidth="1"/>
    <col min="11143" max="11214" width="9" style="31" customWidth="1"/>
    <col min="11215" max="11215" width="3.6640625" style="31" customWidth="1"/>
    <col min="11216" max="11216" width="3.5546875" style="31" customWidth="1"/>
    <col min="11217" max="11217" width="1.33203125" style="31" customWidth="1"/>
    <col min="11218" max="11218" width="4.109375" style="31" customWidth="1"/>
    <col min="11219" max="11219" width="3" style="31" customWidth="1"/>
    <col min="11220" max="11220" width="5.44140625" style="31" customWidth="1"/>
    <col min="11221" max="11221" width="3.88671875" style="31" customWidth="1"/>
    <col min="11222" max="11222" width="2.44140625" style="31" customWidth="1"/>
    <col min="11223" max="11391" width="9.109375" style="31"/>
    <col min="11392" max="11392" width="11.88671875" style="31" customWidth="1"/>
    <col min="11393" max="11393" width="3.33203125" style="31" customWidth="1"/>
    <col min="11394" max="11394" width="12.88671875" style="31" customWidth="1"/>
    <col min="11395" max="11395" width="14.33203125" style="31" customWidth="1"/>
    <col min="11396" max="11396" width="2" style="31" customWidth="1"/>
    <col min="11397" max="11397" width="2.6640625" style="31" customWidth="1"/>
    <col min="11398" max="11398" width="9.109375" style="31" customWidth="1"/>
    <col min="11399" max="11470" width="9" style="31" customWidth="1"/>
    <col min="11471" max="11471" width="3.6640625" style="31" customWidth="1"/>
    <col min="11472" max="11472" width="3.5546875" style="31" customWidth="1"/>
    <col min="11473" max="11473" width="1.33203125" style="31" customWidth="1"/>
    <col min="11474" max="11474" width="4.109375" style="31" customWidth="1"/>
    <col min="11475" max="11475" width="3" style="31" customWidth="1"/>
    <col min="11476" max="11476" width="5.44140625" style="31" customWidth="1"/>
    <col min="11477" max="11477" width="3.88671875" style="31" customWidth="1"/>
    <col min="11478" max="11478" width="2.44140625" style="31" customWidth="1"/>
    <col min="11479" max="11647" width="9.109375" style="31"/>
    <col min="11648" max="11648" width="11.88671875" style="31" customWidth="1"/>
    <col min="11649" max="11649" width="3.33203125" style="31" customWidth="1"/>
    <col min="11650" max="11650" width="12.88671875" style="31" customWidth="1"/>
    <col min="11651" max="11651" width="14.33203125" style="31" customWidth="1"/>
    <col min="11652" max="11652" width="2" style="31" customWidth="1"/>
    <col min="11653" max="11653" width="2.6640625" style="31" customWidth="1"/>
    <col min="11654" max="11654" width="9.109375" style="31" customWidth="1"/>
    <col min="11655" max="11726" width="9" style="31" customWidth="1"/>
    <col min="11727" max="11727" width="3.6640625" style="31" customWidth="1"/>
    <col min="11728" max="11728" width="3.5546875" style="31" customWidth="1"/>
    <col min="11729" max="11729" width="1.33203125" style="31" customWidth="1"/>
    <col min="11730" max="11730" width="4.109375" style="31" customWidth="1"/>
    <col min="11731" max="11731" width="3" style="31" customWidth="1"/>
    <col min="11732" max="11732" width="5.44140625" style="31" customWidth="1"/>
    <col min="11733" max="11733" width="3.88671875" style="31" customWidth="1"/>
    <col min="11734" max="11734" width="2.44140625" style="31" customWidth="1"/>
    <col min="11735" max="11903" width="9.109375" style="31"/>
    <col min="11904" max="11904" width="11.88671875" style="31" customWidth="1"/>
    <col min="11905" max="11905" width="3.33203125" style="31" customWidth="1"/>
    <col min="11906" max="11906" width="12.88671875" style="31" customWidth="1"/>
    <col min="11907" max="11907" width="14.33203125" style="31" customWidth="1"/>
    <col min="11908" max="11908" width="2" style="31" customWidth="1"/>
    <col min="11909" max="11909" width="2.6640625" style="31" customWidth="1"/>
    <col min="11910" max="11910" width="9.109375" style="31" customWidth="1"/>
    <col min="11911" max="11982" width="9" style="31" customWidth="1"/>
    <col min="11983" max="11983" width="3.6640625" style="31" customWidth="1"/>
    <col min="11984" max="11984" width="3.5546875" style="31" customWidth="1"/>
    <col min="11985" max="11985" width="1.33203125" style="31" customWidth="1"/>
    <col min="11986" max="11986" width="4.109375" style="31" customWidth="1"/>
    <col min="11987" max="11987" width="3" style="31" customWidth="1"/>
    <col min="11988" max="11988" width="5.44140625" style="31" customWidth="1"/>
    <col min="11989" max="11989" width="3.88671875" style="31" customWidth="1"/>
    <col min="11990" max="11990" width="2.44140625" style="31" customWidth="1"/>
    <col min="11991" max="12159" width="9.109375" style="31"/>
    <col min="12160" max="12160" width="11.88671875" style="31" customWidth="1"/>
    <col min="12161" max="12161" width="3.33203125" style="31" customWidth="1"/>
    <col min="12162" max="12162" width="12.88671875" style="31" customWidth="1"/>
    <col min="12163" max="12163" width="14.33203125" style="31" customWidth="1"/>
    <col min="12164" max="12164" width="2" style="31" customWidth="1"/>
    <col min="12165" max="12165" width="2.6640625" style="31" customWidth="1"/>
    <col min="12166" max="12166" width="9.109375" style="31" customWidth="1"/>
    <col min="12167" max="12238" width="9" style="31" customWidth="1"/>
    <col min="12239" max="12239" width="3.6640625" style="31" customWidth="1"/>
    <col min="12240" max="12240" width="3.5546875" style="31" customWidth="1"/>
    <col min="12241" max="12241" width="1.33203125" style="31" customWidth="1"/>
    <col min="12242" max="12242" width="4.109375" style="31" customWidth="1"/>
    <col min="12243" max="12243" width="3" style="31" customWidth="1"/>
    <col min="12244" max="12244" width="5.44140625" style="31" customWidth="1"/>
    <col min="12245" max="12245" width="3.88671875" style="31" customWidth="1"/>
    <col min="12246" max="12246" width="2.44140625" style="31" customWidth="1"/>
    <col min="12247" max="12415" width="9.109375" style="31"/>
    <col min="12416" max="12416" width="11.88671875" style="31" customWidth="1"/>
    <col min="12417" max="12417" width="3.33203125" style="31" customWidth="1"/>
    <col min="12418" max="12418" width="12.88671875" style="31" customWidth="1"/>
    <col min="12419" max="12419" width="14.33203125" style="31" customWidth="1"/>
    <col min="12420" max="12420" width="2" style="31" customWidth="1"/>
    <col min="12421" max="12421" width="2.6640625" style="31" customWidth="1"/>
    <col min="12422" max="12422" width="9.109375" style="31" customWidth="1"/>
    <col min="12423" max="12494" width="9" style="31" customWidth="1"/>
    <col min="12495" max="12495" width="3.6640625" style="31" customWidth="1"/>
    <col min="12496" max="12496" width="3.5546875" style="31" customWidth="1"/>
    <col min="12497" max="12497" width="1.33203125" style="31" customWidth="1"/>
    <col min="12498" max="12498" width="4.109375" style="31" customWidth="1"/>
    <col min="12499" max="12499" width="3" style="31" customWidth="1"/>
    <col min="12500" max="12500" width="5.44140625" style="31" customWidth="1"/>
    <col min="12501" max="12501" width="3.88671875" style="31" customWidth="1"/>
    <col min="12502" max="12502" width="2.44140625" style="31" customWidth="1"/>
    <col min="12503" max="12671" width="9.109375" style="31"/>
    <col min="12672" max="12672" width="11.88671875" style="31" customWidth="1"/>
    <col min="12673" max="12673" width="3.33203125" style="31" customWidth="1"/>
    <col min="12674" max="12674" width="12.88671875" style="31" customWidth="1"/>
    <col min="12675" max="12675" width="14.33203125" style="31" customWidth="1"/>
    <col min="12676" max="12676" width="2" style="31" customWidth="1"/>
    <col min="12677" max="12677" width="2.6640625" style="31" customWidth="1"/>
    <col min="12678" max="12678" width="9.109375" style="31" customWidth="1"/>
    <col min="12679" max="12750" width="9" style="31" customWidth="1"/>
    <col min="12751" max="12751" width="3.6640625" style="31" customWidth="1"/>
    <col min="12752" max="12752" width="3.5546875" style="31" customWidth="1"/>
    <col min="12753" max="12753" width="1.33203125" style="31" customWidth="1"/>
    <col min="12754" max="12754" width="4.109375" style="31" customWidth="1"/>
    <col min="12755" max="12755" width="3" style="31" customWidth="1"/>
    <col min="12756" max="12756" width="5.44140625" style="31" customWidth="1"/>
    <col min="12757" max="12757" width="3.88671875" style="31" customWidth="1"/>
    <col min="12758" max="12758" width="2.44140625" style="31" customWidth="1"/>
    <col min="12759" max="12927" width="9.109375" style="31"/>
    <col min="12928" max="12928" width="11.88671875" style="31" customWidth="1"/>
    <col min="12929" max="12929" width="3.33203125" style="31" customWidth="1"/>
    <col min="12930" max="12930" width="12.88671875" style="31" customWidth="1"/>
    <col min="12931" max="12931" width="14.33203125" style="31" customWidth="1"/>
    <col min="12932" max="12932" width="2" style="31" customWidth="1"/>
    <col min="12933" max="12933" width="2.6640625" style="31" customWidth="1"/>
    <col min="12934" max="12934" width="9.109375" style="31" customWidth="1"/>
    <col min="12935" max="13006" width="9" style="31" customWidth="1"/>
    <col min="13007" max="13007" width="3.6640625" style="31" customWidth="1"/>
    <col min="13008" max="13008" width="3.5546875" style="31" customWidth="1"/>
    <col min="13009" max="13009" width="1.33203125" style="31" customWidth="1"/>
    <col min="13010" max="13010" width="4.109375" style="31" customWidth="1"/>
    <col min="13011" max="13011" width="3" style="31" customWidth="1"/>
    <col min="13012" max="13012" width="5.44140625" style="31" customWidth="1"/>
    <col min="13013" max="13013" width="3.88671875" style="31" customWidth="1"/>
    <col min="13014" max="13014" width="2.44140625" style="31" customWidth="1"/>
    <col min="13015" max="13183" width="9.109375" style="31"/>
    <col min="13184" max="13184" width="11.88671875" style="31" customWidth="1"/>
    <col min="13185" max="13185" width="3.33203125" style="31" customWidth="1"/>
    <col min="13186" max="13186" width="12.88671875" style="31" customWidth="1"/>
    <col min="13187" max="13187" width="14.33203125" style="31" customWidth="1"/>
    <col min="13188" max="13188" width="2" style="31" customWidth="1"/>
    <col min="13189" max="13189" width="2.6640625" style="31" customWidth="1"/>
    <col min="13190" max="13190" width="9.109375" style="31" customWidth="1"/>
    <col min="13191" max="13262" width="9" style="31" customWidth="1"/>
    <col min="13263" max="13263" width="3.6640625" style="31" customWidth="1"/>
    <col min="13264" max="13264" width="3.5546875" style="31" customWidth="1"/>
    <col min="13265" max="13265" width="1.33203125" style="31" customWidth="1"/>
    <col min="13266" max="13266" width="4.109375" style="31" customWidth="1"/>
    <col min="13267" max="13267" width="3" style="31" customWidth="1"/>
    <col min="13268" max="13268" width="5.44140625" style="31" customWidth="1"/>
    <col min="13269" max="13269" width="3.88671875" style="31" customWidth="1"/>
    <col min="13270" max="13270" width="2.44140625" style="31" customWidth="1"/>
    <col min="13271" max="13439" width="9.109375" style="31"/>
    <col min="13440" max="13440" width="11.88671875" style="31" customWidth="1"/>
    <col min="13441" max="13441" width="3.33203125" style="31" customWidth="1"/>
    <col min="13442" max="13442" width="12.88671875" style="31" customWidth="1"/>
    <col min="13443" max="13443" width="14.33203125" style="31" customWidth="1"/>
    <col min="13444" max="13444" width="2" style="31" customWidth="1"/>
    <col min="13445" max="13445" width="2.6640625" style="31" customWidth="1"/>
    <col min="13446" max="13446" width="9.109375" style="31" customWidth="1"/>
    <col min="13447" max="13518" width="9" style="31" customWidth="1"/>
    <col min="13519" max="13519" width="3.6640625" style="31" customWidth="1"/>
    <col min="13520" max="13520" width="3.5546875" style="31" customWidth="1"/>
    <col min="13521" max="13521" width="1.33203125" style="31" customWidth="1"/>
    <col min="13522" max="13522" width="4.109375" style="31" customWidth="1"/>
    <col min="13523" max="13523" width="3" style="31" customWidth="1"/>
    <col min="13524" max="13524" width="5.44140625" style="31" customWidth="1"/>
    <col min="13525" max="13525" width="3.88671875" style="31" customWidth="1"/>
    <col min="13526" max="13526" width="2.44140625" style="31" customWidth="1"/>
    <col min="13527" max="13695" width="9.109375" style="31"/>
    <col min="13696" max="13696" width="11.88671875" style="31" customWidth="1"/>
    <col min="13697" max="13697" width="3.33203125" style="31" customWidth="1"/>
    <col min="13698" max="13698" width="12.88671875" style="31" customWidth="1"/>
    <col min="13699" max="13699" width="14.33203125" style="31" customWidth="1"/>
    <col min="13700" max="13700" width="2" style="31" customWidth="1"/>
    <col min="13701" max="13701" width="2.6640625" style="31" customWidth="1"/>
    <col min="13702" max="13702" width="9.109375" style="31" customWidth="1"/>
    <col min="13703" max="13774" width="9" style="31" customWidth="1"/>
    <col min="13775" max="13775" width="3.6640625" style="31" customWidth="1"/>
    <col min="13776" max="13776" width="3.5546875" style="31" customWidth="1"/>
    <col min="13777" max="13777" width="1.33203125" style="31" customWidth="1"/>
    <col min="13778" max="13778" width="4.109375" style="31" customWidth="1"/>
    <col min="13779" max="13779" width="3" style="31" customWidth="1"/>
    <col min="13780" max="13780" width="5.44140625" style="31" customWidth="1"/>
    <col min="13781" max="13781" width="3.88671875" style="31" customWidth="1"/>
    <col min="13782" max="13782" width="2.44140625" style="31" customWidth="1"/>
    <col min="13783" max="13951" width="9.109375" style="31"/>
    <col min="13952" max="13952" width="11.88671875" style="31" customWidth="1"/>
    <col min="13953" max="13953" width="3.33203125" style="31" customWidth="1"/>
    <col min="13954" max="13954" width="12.88671875" style="31" customWidth="1"/>
    <col min="13955" max="13955" width="14.33203125" style="31" customWidth="1"/>
    <col min="13956" max="13956" width="2" style="31" customWidth="1"/>
    <col min="13957" max="13957" width="2.6640625" style="31" customWidth="1"/>
    <col min="13958" max="13958" width="9.109375" style="31" customWidth="1"/>
    <col min="13959" max="14030" width="9" style="31" customWidth="1"/>
    <col min="14031" max="14031" width="3.6640625" style="31" customWidth="1"/>
    <col min="14032" max="14032" width="3.5546875" style="31" customWidth="1"/>
    <col min="14033" max="14033" width="1.33203125" style="31" customWidth="1"/>
    <col min="14034" max="14034" width="4.109375" style="31" customWidth="1"/>
    <col min="14035" max="14035" width="3" style="31" customWidth="1"/>
    <col min="14036" max="14036" width="5.44140625" style="31" customWidth="1"/>
    <col min="14037" max="14037" width="3.88671875" style="31" customWidth="1"/>
    <col min="14038" max="14038" width="2.44140625" style="31" customWidth="1"/>
    <col min="14039" max="14207" width="9.109375" style="31"/>
    <col min="14208" max="14208" width="11.88671875" style="31" customWidth="1"/>
    <col min="14209" max="14209" width="3.33203125" style="31" customWidth="1"/>
    <col min="14210" max="14210" width="12.88671875" style="31" customWidth="1"/>
    <col min="14211" max="14211" width="14.33203125" style="31" customWidth="1"/>
    <col min="14212" max="14212" width="2" style="31" customWidth="1"/>
    <col min="14213" max="14213" width="2.6640625" style="31" customWidth="1"/>
    <col min="14214" max="14214" width="9.109375" style="31" customWidth="1"/>
    <col min="14215" max="14286" width="9" style="31" customWidth="1"/>
    <col min="14287" max="14287" width="3.6640625" style="31" customWidth="1"/>
    <col min="14288" max="14288" width="3.5546875" style="31" customWidth="1"/>
    <col min="14289" max="14289" width="1.33203125" style="31" customWidth="1"/>
    <col min="14290" max="14290" width="4.109375" style="31" customWidth="1"/>
    <col min="14291" max="14291" width="3" style="31" customWidth="1"/>
    <col min="14292" max="14292" width="5.44140625" style="31" customWidth="1"/>
    <col min="14293" max="14293" width="3.88671875" style="31" customWidth="1"/>
    <col min="14294" max="14294" width="2.44140625" style="31" customWidth="1"/>
    <col min="14295" max="14463" width="9.109375" style="31"/>
    <col min="14464" max="14464" width="11.88671875" style="31" customWidth="1"/>
    <col min="14465" max="14465" width="3.33203125" style="31" customWidth="1"/>
    <col min="14466" max="14466" width="12.88671875" style="31" customWidth="1"/>
    <col min="14467" max="14467" width="14.33203125" style="31" customWidth="1"/>
    <col min="14468" max="14468" width="2" style="31" customWidth="1"/>
    <col min="14469" max="14469" width="2.6640625" style="31" customWidth="1"/>
    <col min="14470" max="14470" width="9.109375" style="31" customWidth="1"/>
    <col min="14471" max="14542" width="9" style="31" customWidth="1"/>
    <col min="14543" max="14543" width="3.6640625" style="31" customWidth="1"/>
    <col min="14544" max="14544" width="3.5546875" style="31" customWidth="1"/>
    <col min="14545" max="14545" width="1.33203125" style="31" customWidth="1"/>
    <col min="14546" max="14546" width="4.109375" style="31" customWidth="1"/>
    <col min="14547" max="14547" width="3" style="31" customWidth="1"/>
    <col min="14548" max="14548" width="5.44140625" style="31" customWidth="1"/>
    <col min="14549" max="14549" width="3.88671875" style="31" customWidth="1"/>
    <col min="14550" max="14550" width="2.44140625" style="31" customWidth="1"/>
    <col min="14551" max="14719" width="9.109375" style="31"/>
    <col min="14720" max="14720" width="11.88671875" style="31" customWidth="1"/>
    <col min="14721" max="14721" width="3.33203125" style="31" customWidth="1"/>
    <col min="14722" max="14722" width="12.88671875" style="31" customWidth="1"/>
    <col min="14723" max="14723" width="14.33203125" style="31" customWidth="1"/>
    <col min="14724" max="14724" width="2" style="31" customWidth="1"/>
    <col min="14725" max="14725" width="2.6640625" style="31" customWidth="1"/>
    <col min="14726" max="14726" width="9.109375" style="31" customWidth="1"/>
    <col min="14727" max="14798" width="9" style="31" customWidth="1"/>
    <col min="14799" max="14799" width="3.6640625" style="31" customWidth="1"/>
    <col min="14800" max="14800" width="3.5546875" style="31" customWidth="1"/>
    <col min="14801" max="14801" width="1.33203125" style="31" customWidth="1"/>
    <col min="14802" max="14802" width="4.109375" style="31" customWidth="1"/>
    <col min="14803" max="14803" width="3" style="31" customWidth="1"/>
    <col min="14804" max="14804" width="5.44140625" style="31" customWidth="1"/>
    <col min="14805" max="14805" width="3.88671875" style="31" customWidth="1"/>
    <col min="14806" max="14806" width="2.44140625" style="31" customWidth="1"/>
    <col min="14807" max="14975" width="9.109375" style="31"/>
    <col min="14976" max="14976" width="11.88671875" style="31" customWidth="1"/>
    <col min="14977" max="14977" width="3.33203125" style="31" customWidth="1"/>
    <col min="14978" max="14978" width="12.88671875" style="31" customWidth="1"/>
    <col min="14979" max="14979" width="14.33203125" style="31" customWidth="1"/>
    <col min="14980" max="14980" width="2" style="31" customWidth="1"/>
    <col min="14981" max="14981" width="2.6640625" style="31" customWidth="1"/>
    <col min="14982" max="14982" width="9.109375" style="31" customWidth="1"/>
    <col min="14983" max="15054" width="9" style="31" customWidth="1"/>
    <col min="15055" max="15055" width="3.6640625" style="31" customWidth="1"/>
    <col min="15056" max="15056" width="3.5546875" style="31" customWidth="1"/>
    <col min="15057" max="15057" width="1.33203125" style="31" customWidth="1"/>
    <col min="15058" max="15058" width="4.109375" style="31" customWidth="1"/>
    <col min="15059" max="15059" width="3" style="31" customWidth="1"/>
    <col min="15060" max="15060" width="5.44140625" style="31" customWidth="1"/>
    <col min="15061" max="15061" width="3.88671875" style="31" customWidth="1"/>
    <col min="15062" max="15062" width="2.44140625" style="31" customWidth="1"/>
    <col min="15063" max="15231" width="9.109375" style="31"/>
    <col min="15232" max="15232" width="11.88671875" style="31" customWidth="1"/>
    <col min="15233" max="15233" width="3.33203125" style="31" customWidth="1"/>
    <col min="15234" max="15234" width="12.88671875" style="31" customWidth="1"/>
    <col min="15235" max="15235" width="14.33203125" style="31" customWidth="1"/>
    <col min="15236" max="15236" width="2" style="31" customWidth="1"/>
    <col min="15237" max="15237" width="2.6640625" style="31" customWidth="1"/>
    <col min="15238" max="15238" width="9.109375" style="31" customWidth="1"/>
    <col min="15239" max="15310" width="9" style="31" customWidth="1"/>
    <col min="15311" max="15311" width="3.6640625" style="31" customWidth="1"/>
    <col min="15312" max="15312" width="3.5546875" style="31" customWidth="1"/>
    <col min="15313" max="15313" width="1.33203125" style="31" customWidth="1"/>
    <col min="15314" max="15314" width="4.109375" style="31" customWidth="1"/>
    <col min="15315" max="15315" width="3" style="31" customWidth="1"/>
    <col min="15316" max="15316" width="5.44140625" style="31" customWidth="1"/>
    <col min="15317" max="15317" width="3.88671875" style="31" customWidth="1"/>
    <col min="15318" max="15318" width="2.44140625" style="31" customWidth="1"/>
    <col min="15319" max="15487" width="9.109375" style="31"/>
    <col min="15488" max="15488" width="11.88671875" style="31" customWidth="1"/>
    <col min="15489" max="15489" width="3.33203125" style="31" customWidth="1"/>
    <col min="15490" max="15490" width="12.88671875" style="31" customWidth="1"/>
    <col min="15491" max="15491" width="14.33203125" style="31" customWidth="1"/>
    <col min="15492" max="15492" width="2" style="31" customWidth="1"/>
    <col min="15493" max="15493" width="2.6640625" style="31" customWidth="1"/>
    <col min="15494" max="15494" width="9.109375" style="31" customWidth="1"/>
    <col min="15495" max="15566" width="9" style="31" customWidth="1"/>
    <col min="15567" max="15567" width="3.6640625" style="31" customWidth="1"/>
    <col min="15568" max="15568" width="3.5546875" style="31" customWidth="1"/>
    <col min="15569" max="15569" width="1.33203125" style="31" customWidth="1"/>
    <col min="15570" max="15570" width="4.109375" style="31" customWidth="1"/>
    <col min="15571" max="15571" width="3" style="31" customWidth="1"/>
    <col min="15572" max="15572" width="5.44140625" style="31" customWidth="1"/>
    <col min="15573" max="15573" width="3.88671875" style="31" customWidth="1"/>
    <col min="15574" max="15574" width="2.44140625" style="31" customWidth="1"/>
    <col min="15575" max="15743" width="9.109375" style="31"/>
    <col min="15744" max="15744" width="11.88671875" style="31" customWidth="1"/>
    <col min="15745" max="15745" width="3.33203125" style="31" customWidth="1"/>
    <col min="15746" max="15746" width="12.88671875" style="31" customWidth="1"/>
    <col min="15747" max="15747" width="14.33203125" style="31" customWidth="1"/>
    <col min="15748" max="15748" width="2" style="31" customWidth="1"/>
    <col min="15749" max="15749" width="2.6640625" style="31" customWidth="1"/>
    <col min="15750" max="15750" width="9.109375" style="31" customWidth="1"/>
    <col min="15751" max="15822" width="9" style="31" customWidth="1"/>
    <col min="15823" max="15823" width="3.6640625" style="31" customWidth="1"/>
    <col min="15824" max="15824" width="3.5546875" style="31" customWidth="1"/>
    <col min="15825" max="15825" width="1.33203125" style="31" customWidth="1"/>
    <col min="15826" max="15826" width="4.109375" style="31" customWidth="1"/>
    <col min="15827" max="15827" width="3" style="31" customWidth="1"/>
    <col min="15828" max="15828" width="5.44140625" style="31" customWidth="1"/>
    <col min="15829" max="15829" width="3.88671875" style="31" customWidth="1"/>
    <col min="15830" max="15830" width="2.44140625" style="31" customWidth="1"/>
    <col min="15831" max="15999" width="9.109375" style="31"/>
    <col min="16000" max="16000" width="11.88671875" style="31" customWidth="1"/>
    <col min="16001" max="16001" width="3.33203125" style="31" customWidth="1"/>
    <col min="16002" max="16002" width="12.88671875" style="31" customWidth="1"/>
    <col min="16003" max="16003" width="14.33203125" style="31" customWidth="1"/>
    <col min="16004" max="16004" width="2" style="31" customWidth="1"/>
    <col min="16005" max="16005" width="2.6640625" style="31" customWidth="1"/>
    <col min="16006" max="16006" width="9.109375" style="31" customWidth="1"/>
    <col min="16007" max="16078" width="9" style="31" customWidth="1"/>
    <col min="16079" max="16079" width="3.6640625" style="31" customWidth="1"/>
    <col min="16080" max="16080" width="3.5546875" style="31" customWidth="1"/>
    <col min="16081" max="16081" width="1.33203125" style="31" customWidth="1"/>
    <col min="16082" max="16082" width="4.109375" style="31" customWidth="1"/>
    <col min="16083" max="16083" width="3" style="31" customWidth="1"/>
    <col min="16084" max="16084" width="5.44140625" style="31" customWidth="1"/>
    <col min="16085" max="16085" width="3.88671875" style="31" customWidth="1"/>
    <col min="16086" max="16086" width="2.44140625" style="31" customWidth="1"/>
    <col min="16087" max="16372" width="9.109375" style="31"/>
    <col min="16373" max="16384" width="9" style="31" customWidth="1"/>
  </cols>
  <sheetData>
    <row r="1" spans="2:18" ht="5.25" customHeight="1"/>
    <row r="2" spans="2:18" ht="54.75" customHeight="1">
      <c r="B2" s="340" t="s">
        <v>1191</v>
      </c>
      <c r="C2" s="341"/>
      <c r="D2" s="341"/>
      <c r="E2" s="341"/>
      <c r="F2" s="341"/>
      <c r="G2" s="341"/>
      <c r="H2" s="341"/>
      <c r="I2" s="341"/>
      <c r="J2" s="341"/>
      <c r="K2" s="341"/>
      <c r="L2" s="341"/>
      <c r="M2" s="341"/>
      <c r="N2" s="342"/>
      <c r="O2" s="105"/>
    </row>
    <row r="3" spans="2:18" s="38" customFormat="1" ht="69">
      <c r="B3" s="39" t="s">
        <v>479</v>
      </c>
      <c r="C3" s="39" t="s">
        <v>485</v>
      </c>
      <c r="D3" s="39" t="s">
        <v>486</v>
      </c>
      <c r="E3" s="39" t="s">
        <v>487</v>
      </c>
      <c r="F3" s="40" t="s">
        <v>461</v>
      </c>
      <c r="G3" s="40" t="s">
        <v>462</v>
      </c>
      <c r="H3" s="40" t="s">
        <v>480</v>
      </c>
      <c r="I3" s="40" t="s">
        <v>481</v>
      </c>
      <c r="J3" s="40" t="s">
        <v>482</v>
      </c>
      <c r="K3" s="41" t="s">
        <v>465</v>
      </c>
      <c r="L3" s="42" t="s">
        <v>466</v>
      </c>
      <c r="M3" s="42" t="s">
        <v>483</v>
      </c>
      <c r="N3" s="42" t="s">
        <v>679</v>
      </c>
      <c r="O3" s="53" t="s">
        <v>509</v>
      </c>
      <c r="P3" s="43"/>
      <c r="Q3" s="43"/>
      <c r="R3" s="43"/>
    </row>
    <row r="4" spans="2:18" ht="18">
      <c r="B4" s="138" t="s">
        <v>671</v>
      </c>
      <c r="C4" s="179" t="s">
        <v>124</v>
      </c>
      <c r="D4" s="179" t="s">
        <v>1</v>
      </c>
      <c r="E4" s="179" t="s">
        <v>124</v>
      </c>
      <c r="F4" s="180" t="s">
        <v>672</v>
      </c>
      <c r="G4" s="180" t="s">
        <v>134</v>
      </c>
      <c r="H4" s="181" t="s">
        <v>0</v>
      </c>
      <c r="I4" s="181" t="s">
        <v>670</v>
      </c>
      <c r="J4" s="181" t="s">
        <v>512</v>
      </c>
      <c r="K4" s="182">
        <v>17992</v>
      </c>
      <c r="L4" s="183">
        <v>6</v>
      </c>
      <c r="M4" s="183" t="s">
        <v>8</v>
      </c>
      <c r="N4" s="139" t="s">
        <v>950</v>
      </c>
      <c r="O4" s="46"/>
    </row>
    <row r="5" spans="2:18" ht="18">
      <c r="B5" s="138" t="s">
        <v>761</v>
      </c>
      <c r="C5" s="179" t="s">
        <v>795</v>
      </c>
      <c r="D5" s="179" t="s">
        <v>488</v>
      </c>
      <c r="E5" s="179" t="s">
        <v>358</v>
      </c>
      <c r="F5" s="180" t="s">
        <v>401</v>
      </c>
      <c r="G5" s="180" t="s">
        <v>172</v>
      </c>
      <c r="H5" s="181" t="s">
        <v>0</v>
      </c>
      <c r="I5" s="181" t="s">
        <v>670</v>
      </c>
      <c r="J5" s="181" t="s">
        <v>512</v>
      </c>
      <c r="K5" s="182">
        <v>13888</v>
      </c>
      <c r="L5" s="183">
        <v>9</v>
      </c>
      <c r="M5" s="183" t="s">
        <v>2</v>
      </c>
      <c r="N5" s="139" t="s">
        <v>994</v>
      </c>
      <c r="O5" s="46"/>
    </row>
    <row r="6" spans="2:18" ht="18">
      <c r="B6" s="138" t="s">
        <v>762</v>
      </c>
      <c r="C6" s="179" t="s">
        <v>803</v>
      </c>
      <c r="D6" s="179" t="s">
        <v>1</v>
      </c>
      <c r="E6" s="179" t="s">
        <v>149</v>
      </c>
      <c r="F6" s="180" t="s">
        <v>133</v>
      </c>
      <c r="G6" s="180" t="s">
        <v>763</v>
      </c>
      <c r="H6" s="181" t="s">
        <v>0</v>
      </c>
      <c r="I6" s="181" t="s">
        <v>670</v>
      </c>
      <c r="J6" s="181" t="s">
        <v>512</v>
      </c>
      <c r="K6" s="182">
        <v>17605</v>
      </c>
      <c r="L6" s="183">
        <v>9</v>
      </c>
      <c r="M6" s="183" t="s">
        <v>2</v>
      </c>
      <c r="N6" s="139" t="s">
        <v>950</v>
      </c>
      <c r="O6" s="46"/>
    </row>
    <row r="7" spans="2:18" ht="18">
      <c r="B7" s="138" t="s">
        <v>139</v>
      </c>
      <c r="C7" s="179" t="s">
        <v>877</v>
      </c>
      <c r="D7" s="179" t="s">
        <v>488</v>
      </c>
      <c r="E7" s="179" t="s">
        <v>51</v>
      </c>
      <c r="F7" s="180" t="s">
        <v>140</v>
      </c>
      <c r="G7" s="180" t="s">
        <v>141</v>
      </c>
      <c r="H7" s="181" t="s">
        <v>0</v>
      </c>
      <c r="I7" s="181" t="s">
        <v>670</v>
      </c>
      <c r="J7" s="181" t="s">
        <v>512</v>
      </c>
      <c r="K7" s="182">
        <v>16804</v>
      </c>
      <c r="L7" s="183">
        <v>8</v>
      </c>
      <c r="M7" s="183" t="s">
        <v>2</v>
      </c>
      <c r="N7" s="139" t="s">
        <v>950</v>
      </c>
      <c r="O7" s="46"/>
    </row>
    <row r="8" spans="2:18" ht="18">
      <c r="B8" s="138" t="s">
        <v>392</v>
      </c>
      <c r="C8" s="179" t="s">
        <v>796</v>
      </c>
      <c r="D8" s="179" t="s">
        <v>488</v>
      </c>
      <c r="E8" s="179" t="s">
        <v>490</v>
      </c>
      <c r="F8" s="180" t="s">
        <v>345</v>
      </c>
      <c r="G8" s="180" t="s">
        <v>341</v>
      </c>
      <c r="H8" s="181" t="s">
        <v>0</v>
      </c>
      <c r="I8" s="181" t="s">
        <v>670</v>
      </c>
      <c r="J8" s="181" t="s">
        <v>512</v>
      </c>
      <c r="K8" s="182">
        <v>17710</v>
      </c>
      <c r="L8" s="183">
        <v>6</v>
      </c>
      <c r="M8" s="183" t="s">
        <v>8</v>
      </c>
      <c r="N8" s="139" t="s">
        <v>950</v>
      </c>
      <c r="O8" s="46"/>
    </row>
    <row r="9" spans="2:18" ht="18">
      <c r="B9" s="138" t="s">
        <v>394</v>
      </c>
      <c r="C9" s="179" t="s">
        <v>792</v>
      </c>
      <c r="D9" s="179" t="s">
        <v>488</v>
      </c>
      <c r="E9" s="179" t="s">
        <v>257</v>
      </c>
      <c r="F9" s="180" t="s">
        <v>378</v>
      </c>
      <c r="G9" s="180" t="s">
        <v>395</v>
      </c>
      <c r="H9" s="181" t="s">
        <v>0</v>
      </c>
      <c r="I9" s="181" t="s">
        <v>670</v>
      </c>
      <c r="J9" s="181" t="s">
        <v>512</v>
      </c>
      <c r="K9" s="182">
        <v>19440</v>
      </c>
      <c r="L9" s="183">
        <v>7</v>
      </c>
      <c r="M9" s="183" t="s">
        <v>2</v>
      </c>
      <c r="N9" s="139" t="s">
        <v>861</v>
      </c>
      <c r="O9" s="46"/>
    </row>
    <row r="10" spans="2:18" ht="18">
      <c r="B10" s="138" t="s">
        <v>396</v>
      </c>
      <c r="C10" s="179" t="s">
        <v>878</v>
      </c>
      <c r="D10" s="179" t="s">
        <v>488</v>
      </c>
      <c r="E10" s="179" t="s">
        <v>124</v>
      </c>
      <c r="F10" s="180" t="s">
        <v>397</v>
      </c>
      <c r="G10" s="180" t="s">
        <v>88</v>
      </c>
      <c r="H10" s="181" t="s">
        <v>0</v>
      </c>
      <c r="I10" s="181" t="s">
        <v>670</v>
      </c>
      <c r="J10" s="181" t="s">
        <v>512</v>
      </c>
      <c r="K10" s="182">
        <v>15211</v>
      </c>
      <c r="L10" s="183">
        <v>9</v>
      </c>
      <c r="M10" s="183" t="s">
        <v>2</v>
      </c>
      <c r="N10" s="139" t="s">
        <v>994</v>
      </c>
      <c r="O10" s="46"/>
    </row>
    <row r="11" spans="2:18" ht="18">
      <c r="B11" s="138" t="s">
        <v>399</v>
      </c>
      <c r="C11" s="179" t="s">
        <v>805</v>
      </c>
      <c r="D11" s="179" t="s">
        <v>1</v>
      </c>
      <c r="E11" s="179" t="s">
        <v>283</v>
      </c>
      <c r="F11" s="180" t="s">
        <v>378</v>
      </c>
      <c r="G11" s="180" t="s">
        <v>325</v>
      </c>
      <c r="H11" s="181" t="s">
        <v>6</v>
      </c>
      <c r="I11" s="181" t="s">
        <v>670</v>
      </c>
      <c r="J11" s="181" t="s">
        <v>512</v>
      </c>
      <c r="K11" s="182">
        <v>18584</v>
      </c>
      <c r="L11" s="183">
        <v>7</v>
      </c>
      <c r="M11" s="183" t="s">
        <v>2</v>
      </c>
      <c r="N11" s="139" t="s">
        <v>950</v>
      </c>
      <c r="O11" s="46"/>
    </row>
    <row r="12" spans="2:18" ht="18">
      <c r="B12" s="138" t="s">
        <v>400</v>
      </c>
      <c r="C12" s="179" t="s">
        <v>149</v>
      </c>
      <c r="D12" s="179" t="s">
        <v>1</v>
      </c>
      <c r="E12" s="179" t="s">
        <v>149</v>
      </c>
      <c r="F12" s="180" t="s">
        <v>401</v>
      </c>
      <c r="G12" s="180" t="s">
        <v>402</v>
      </c>
      <c r="H12" s="181" t="s">
        <v>6</v>
      </c>
      <c r="I12" s="181" t="s">
        <v>670</v>
      </c>
      <c r="J12" s="181" t="s">
        <v>512</v>
      </c>
      <c r="K12" s="182">
        <v>18222</v>
      </c>
      <c r="L12" s="183">
        <v>9</v>
      </c>
      <c r="M12" s="183" t="s">
        <v>2</v>
      </c>
      <c r="N12" s="139" t="s">
        <v>950</v>
      </c>
      <c r="O12" s="46"/>
    </row>
    <row r="13" spans="2:18" ht="18">
      <c r="B13" s="138" t="s">
        <v>403</v>
      </c>
      <c r="C13" s="179" t="s">
        <v>787</v>
      </c>
      <c r="D13" s="179" t="s">
        <v>488</v>
      </c>
      <c r="E13" s="179" t="s">
        <v>489</v>
      </c>
      <c r="F13" s="180" t="s">
        <v>345</v>
      </c>
      <c r="G13" s="180" t="s">
        <v>289</v>
      </c>
      <c r="H13" s="181" t="s">
        <v>6</v>
      </c>
      <c r="I13" s="181" t="s">
        <v>670</v>
      </c>
      <c r="J13" s="181" t="s">
        <v>512</v>
      </c>
      <c r="K13" s="182">
        <v>17976</v>
      </c>
      <c r="L13" s="183">
        <v>9</v>
      </c>
      <c r="M13" s="183" t="s">
        <v>2</v>
      </c>
      <c r="N13" s="139" t="s">
        <v>950</v>
      </c>
      <c r="O13" s="46"/>
    </row>
    <row r="14" spans="2:18" ht="18">
      <c r="B14" s="138" t="s">
        <v>764</v>
      </c>
      <c r="C14" s="179" t="s">
        <v>788</v>
      </c>
      <c r="D14" s="179" t="s">
        <v>488</v>
      </c>
      <c r="E14" s="179" t="s">
        <v>124</v>
      </c>
      <c r="F14" s="180" t="s">
        <v>765</v>
      </c>
      <c r="G14" s="180" t="s">
        <v>766</v>
      </c>
      <c r="H14" s="181" t="s">
        <v>6</v>
      </c>
      <c r="I14" s="181" t="s">
        <v>670</v>
      </c>
      <c r="J14" s="181" t="s">
        <v>512</v>
      </c>
      <c r="K14" s="182">
        <v>21677</v>
      </c>
      <c r="L14" s="183">
        <v>8</v>
      </c>
      <c r="M14" s="183" t="s">
        <v>2</v>
      </c>
      <c r="N14" s="139" t="s">
        <v>861</v>
      </c>
      <c r="O14" s="46"/>
    </row>
    <row r="15" spans="2:18" ht="18">
      <c r="B15" s="138" t="s">
        <v>767</v>
      </c>
      <c r="C15" s="179" t="s">
        <v>418</v>
      </c>
      <c r="D15" s="179" t="s">
        <v>1</v>
      </c>
      <c r="E15" s="179" t="s">
        <v>418</v>
      </c>
      <c r="F15" s="180" t="s">
        <v>768</v>
      </c>
      <c r="G15" s="180" t="s">
        <v>769</v>
      </c>
      <c r="H15" s="181" t="s">
        <v>6</v>
      </c>
      <c r="I15" s="181" t="s">
        <v>670</v>
      </c>
      <c r="J15" s="181" t="s">
        <v>512</v>
      </c>
      <c r="K15" s="182">
        <v>25014</v>
      </c>
      <c r="L15" s="183">
        <v>4</v>
      </c>
      <c r="M15" s="183" t="s">
        <v>8</v>
      </c>
      <c r="N15" s="139" t="s">
        <v>861</v>
      </c>
      <c r="O15" s="46"/>
    </row>
    <row r="16" spans="2:18" ht="18">
      <c r="B16" s="138" t="s">
        <v>827</v>
      </c>
      <c r="C16" s="179" t="s">
        <v>800</v>
      </c>
      <c r="D16" s="179" t="s">
        <v>488</v>
      </c>
      <c r="E16" s="179" t="s">
        <v>417</v>
      </c>
      <c r="F16" s="180" t="s">
        <v>857</v>
      </c>
      <c r="G16" s="180" t="s">
        <v>858</v>
      </c>
      <c r="H16" s="181" t="s">
        <v>0</v>
      </c>
      <c r="I16" s="181" t="s">
        <v>670</v>
      </c>
      <c r="J16" s="181" t="s">
        <v>512</v>
      </c>
      <c r="K16" s="182">
        <v>21302</v>
      </c>
      <c r="L16" s="183">
        <v>7</v>
      </c>
      <c r="M16" s="183" t="s">
        <v>2</v>
      </c>
      <c r="N16" s="139" t="s">
        <v>861</v>
      </c>
      <c r="O16" s="46"/>
    </row>
    <row r="17" spans="2:15" ht="18">
      <c r="B17" s="138" t="s">
        <v>406</v>
      </c>
      <c r="C17" s="179" t="s">
        <v>358</v>
      </c>
      <c r="D17" s="179" t="s">
        <v>1</v>
      </c>
      <c r="E17" s="179" t="s">
        <v>358</v>
      </c>
      <c r="F17" s="180" t="s">
        <v>405</v>
      </c>
      <c r="G17" s="180" t="s">
        <v>407</v>
      </c>
      <c r="H17" s="181" t="s">
        <v>0</v>
      </c>
      <c r="I17" s="181" t="s">
        <v>670</v>
      </c>
      <c r="J17" s="181" t="s">
        <v>512</v>
      </c>
      <c r="K17" s="182">
        <v>24950</v>
      </c>
      <c r="L17" s="183">
        <v>0</v>
      </c>
      <c r="M17" s="183" t="s">
        <v>20</v>
      </c>
      <c r="N17" s="139" t="s">
        <v>861</v>
      </c>
      <c r="O17" s="46"/>
    </row>
    <row r="18" spans="2:15" ht="18">
      <c r="B18" s="138" t="s">
        <v>408</v>
      </c>
      <c r="C18" s="179" t="s">
        <v>490</v>
      </c>
      <c r="D18" s="179" t="s">
        <v>1</v>
      </c>
      <c r="E18" s="179" t="s">
        <v>490</v>
      </c>
      <c r="F18" s="180" t="s">
        <v>251</v>
      </c>
      <c r="G18" s="180" t="s">
        <v>409</v>
      </c>
      <c r="H18" s="181" t="s">
        <v>0</v>
      </c>
      <c r="I18" s="181" t="s">
        <v>670</v>
      </c>
      <c r="J18" s="181" t="s">
        <v>512</v>
      </c>
      <c r="K18" s="182">
        <v>22977</v>
      </c>
      <c r="L18" s="183">
        <v>2</v>
      </c>
      <c r="M18" s="183" t="s">
        <v>20</v>
      </c>
      <c r="N18" s="139" t="s">
        <v>861</v>
      </c>
      <c r="O18" s="46"/>
    </row>
    <row r="19" spans="2:15" ht="18">
      <c r="B19" s="244" t="s">
        <v>146</v>
      </c>
      <c r="C19" s="245" t="s">
        <v>875</v>
      </c>
      <c r="D19" s="245" t="s">
        <v>1</v>
      </c>
      <c r="E19" s="245" t="s">
        <v>417</v>
      </c>
      <c r="F19" s="246" t="s">
        <v>147</v>
      </c>
      <c r="G19" s="246" t="s">
        <v>148</v>
      </c>
      <c r="H19" s="247" t="s">
        <v>0</v>
      </c>
      <c r="I19" s="247" t="s">
        <v>670</v>
      </c>
      <c r="J19" s="247" t="s">
        <v>512</v>
      </c>
      <c r="K19" s="248">
        <v>17335</v>
      </c>
      <c r="L19" s="249">
        <v>8</v>
      </c>
      <c r="M19" s="249" t="s">
        <v>2</v>
      </c>
      <c r="N19" s="250" t="s">
        <v>950</v>
      </c>
      <c r="O19" s="46"/>
    </row>
    <row r="20" spans="2:15" ht="18">
      <c r="B20" s="138" t="s">
        <v>301</v>
      </c>
      <c r="C20" s="179" t="s">
        <v>880</v>
      </c>
      <c r="D20" s="179" t="s">
        <v>488</v>
      </c>
      <c r="E20" s="179" t="s">
        <v>257</v>
      </c>
      <c r="F20" s="180" t="s">
        <v>302</v>
      </c>
      <c r="G20" s="180" t="s">
        <v>303</v>
      </c>
      <c r="H20" s="181" t="s">
        <v>0</v>
      </c>
      <c r="I20" s="181" t="s">
        <v>664</v>
      </c>
      <c r="J20" s="181" t="s">
        <v>505</v>
      </c>
      <c r="K20" s="182">
        <v>15622</v>
      </c>
      <c r="L20" s="183">
        <v>9</v>
      </c>
      <c r="M20" s="183" t="s">
        <v>2</v>
      </c>
      <c r="N20" s="139" t="s">
        <v>950</v>
      </c>
      <c r="O20" s="46"/>
    </row>
    <row r="21" spans="2:15" ht="18">
      <c r="B21" s="138" t="s">
        <v>314</v>
      </c>
      <c r="C21" s="179" t="s">
        <v>488</v>
      </c>
      <c r="D21" s="179" t="s">
        <v>1</v>
      </c>
      <c r="E21" s="179" t="s">
        <v>488</v>
      </c>
      <c r="F21" s="180" t="s">
        <v>302</v>
      </c>
      <c r="G21" s="180" t="s">
        <v>315</v>
      </c>
      <c r="H21" s="181" t="s">
        <v>6</v>
      </c>
      <c r="I21" s="181" t="s">
        <v>664</v>
      </c>
      <c r="J21" s="181" t="s">
        <v>505</v>
      </c>
      <c r="K21" s="182">
        <v>16466</v>
      </c>
      <c r="L21" s="183">
        <v>12</v>
      </c>
      <c r="M21" s="183" t="s">
        <v>7</v>
      </c>
      <c r="N21" s="139" t="s">
        <v>950</v>
      </c>
      <c r="O21" s="46"/>
    </row>
    <row r="22" spans="2:15" ht="18">
      <c r="B22" s="138" t="s">
        <v>364</v>
      </c>
      <c r="C22" s="179" t="s">
        <v>876</v>
      </c>
      <c r="D22" s="179" t="s">
        <v>488</v>
      </c>
      <c r="E22" s="179" t="s">
        <v>1</v>
      </c>
      <c r="F22" s="180" t="s">
        <v>365</v>
      </c>
      <c r="G22" s="180" t="s">
        <v>67</v>
      </c>
      <c r="H22" s="181" t="s">
        <v>0</v>
      </c>
      <c r="I22" s="181" t="s">
        <v>664</v>
      </c>
      <c r="J22" s="181" t="s">
        <v>505</v>
      </c>
      <c r="K22" s="182">
        <v>14590</v>
      </c>
      <c r="L22" s="183">
        <v>9</v>
      </c>
      <c r="M22" s="183" t="s">
        <v>2</v>
      </c>
      <c r="N22" s="139" t="s">
        <v>994</v>
      </c>
      <c r="O22" s="46"/>
    </row>
    <row r="23" spans="2:15" ht="18">
      <c r="B23" s="138" t="s">
        <v>665</v>
      </c>
      <c r="C23" s="179" t="s">
        <v>797</v>
      </c>
      <c r="D23" s="179" t="s">
        <v>488</v>
      </c>
      <c r="E23" s="179" t="s">
        <v>491</v>
      </c>
      <c r="F23" s="180" t="s">
        <v>666</v>
      </c>
      <c r="G23" s="180" t="s">
        <v>667</v>
      </c>
      <c r="H23" s="181" t="s">
        <v>0</v>
      </c>
      <c r="I23" s="181" t="s">
        <v>664</v>
      </c>
      <c r="J23" s="181" t="s">
        <v>505</v>
      </c>
      <c r="K23" s="182">
        <v>18911</v>
      </c>
      <c r="L23" s="183">
        <v>9</v>
      </c>
      <c r="M23" s="183" t="s">
        <v>2</v>
      </c>
      <c r="N23" s="139" t="s">
        <v>950</v>
      </c>
      <c r="O23" s="46"/>
    </row>
    <row r="24" spans="2:15" ht="18">
      <c r="B24" s="138" t="s">
        <v>371</v>
      </c>
      <c r="C24" s="179" t="s">
        <v>799</v>
      </c>
      <c r="D24" s="179" t="s">
        <v>488</v>
      </c>
      <c r="E24" s="179" t="s">
        <v>411</v>
      </c>
      <c r="F24" s="180" t="s">
        <v>372</v>
      </c>
      <c r="G24" s="180" t="s">
        <v>373</v>
      </c>
      <c r="H24" s="181" t="s">
        <v>0</v>
      </c>
      <c r="I24" s="181" t="s">
        <v>664</v>
      </c>
      <c r="J24" s="181" t="s">
        <v>505</v>
      </c>
      <c r="K24" s="182">
        <v>15313</v>
      </c>
      <c r="L24" s="183">
        <v>6</v>
      </c>
      <c r="M24" s="183" t="s">
        <v>8</v>
      </c>
      <c r="N24" s="139" t="s">
        <v>994</v>
      </c>
      <c r="O24" s="46"/>
    </row>
    <row r="25" spans="2:15" ht="18">
      <c r="B25" s="138" t="s">
        <v>374</v>
      </c>
      <c r="C25" s="179" t="s">
        <v>791</v>
      </c>
      <c r="D25" s="179" t="s">
        <v>488</v>
      </c>
      <c r="E25" s="179" t="s">
        <v>242</v>
      </c>
      <c r="F25" s="180" t="s">
        <v>375</v>
      </c>
      <c r="G25" s="180" t="s">
        <v>37</v>
      </c>
      <c r="H25" s="181" t="s">
        <v>0</v>
      </c>
      <c r="I25" s="181" t="s">
        <v>664</v>
      </c>
      <c r="J25" s="181" t="s">
        <v>505</v>
      </c>
      <c r="K25" s="182">
        <v>17424</v>
      </c>
      <c r="L25" s="183">
        <v>12</v>
      </c>
      <c r="M25" s="183" t="s">
        <v>7</v>
      </c>
      <c r="N25" s="139" t="s">
        <v>950</v>
      </c>
      <c r="O25" s="46"/>
    </row>
    <row r="26" spans="2:15" ht="18">
      <c r="B26" s="138" t="s">
        <v>425</v>
      </c>
      <c r="C26" s="179" t="s">
        <v>804</v>
      </c>
      <c r="D26" s="179" t="s">
        <v>1</v>
      </c>
      <c r="E26" s="179" t="s">
        <v>257</v>
      </c>
      <c r="F26" s="180" t="s">
        <v>49</v>
      </c>
      <c r="G26" s="180" t="s">
        <v>451</v>
      </c>
      <c r="H26" s="181" t="s">
        <v>0</v>
      </c>
      <c r="I26" s="181" t="s">
        <v>664</v>
      </c>
      <c r="J26" s="181" t="s">
        <v>505</v>
      </c>
      <c r="K26" s="182">
        <v>18875</v>
      </c>
      <c r="L26" s="183">
        <v>12</v>
      </c>
      <c r="M26" s="183" t="s">
        <v>7</v>
      </c>
      <c r="N26" s="139" t="s">
        <v>950</v>
      </c>
      <c r="O26" s="46"/>
    </row>
    <row r="27" spans="2:15" ht="18">
      <c r="B27" s="138" t="s">
        <v>754</v>
      </c>
      <c r="C27" s="179" t="s">
        <v>879</v>
      </c>
      <c r="D27" s="179" t="s">
        <v>488</v>
      </c>
      <c r="E27" s="179" t="s">
        <v>204</v>
      </c>
      <c r="F27" s="180" t="s">
        <v>71</v>
      </c>
      <c r="G27" s="180" t="s">
        <v>755</v>
      </c>
      <c r="H27" s="181" t="s">
        <v>6</v>
      </c>
      <c r="I27" s="181" t="s">
        <v>664</v>
      </c>
      <c r="J27" s="181" t="s">
        <v>505</v>
      </c>
      <c r="K27" s="182">
        <v>16757</v>
      </c>
      <c r="L27" s="183">
        <v>9</v>
      </c>
      <c r="M27" s="183" t="s">
        <v>2</v>
      </c>
      <c r="N27" s="139" t="s">
        <v>950</v>
      </c>
      <c r="O27" s="46"/>
    </row>
    <row r="28" spans="2:15" ht="18">
      <c r="B28" s="138" t="s">
        <v>385</v>
      </c>
      <c r="C28" s="179" t="s">
        <v>242</v>
      </c>
      <c r="D28" s="179" t="s">
        <v>1</v>
      </c>
      <c r="E28" s="179" t="s">
        <v>242</v>
      </c>
      <c r="F28" s="180" t="s">
        <v>386</v>
      </c>
      <c r="G28" s="180" t="s">
        <v>387</v>
      </c>
      <c r="H28" s="181" t="s">
        <v>0</v>
      </c>
      <c r="I28" s="181" t="s">
        <v>664</v>
      </c>
      <c r="J28" s="181" t="s">
        <v>505</v>
      </c>
      <c r="K28" s="182">
        <v>17868</v>
      </c>
      <c r="L28" s="183">
        <v>9</v>
      </c>
      <c r="M28" s="183" t="s">
        <v>2</v>
      </c>
      <c r="N28" s="139" t="s">
        <v>950</v>
      </c>
      <c r="O28" s="46"/>
    </row>
    <row r="29" spans="2:15" ht="18">
      <c r="B29" s="138" t="s">
        <v>546</v>
      </c>
      <c r="C29" s="179" t="s">
        <v>807</v>
      </c>
      <c r="D29" s="179" t="s">
        <v>1</v>
      </c>
      <c r="E29" s="179" t="s">
        <v>393</v>
      </c>
      <c r="F29" s="180" t="s">
        <v>547</v>
      </c>
      <c r="G29" s="180" t="s">
        <v>548</v>
      </c>
      <c r="H29" s="181" t="s">
        <v>6</v>
      </c>
      <c r="I29" s="181" t="s">
        <v>664</v>
      </c>
      <c r="J29" s="181" t="s">
        <v>505</v>
      </c>
      <c r="K29" s="182">
        <v>19916</v>
      </c>
      <c r="L29" s="183">
        <v>9</v>
      </c>
      <c r="M29" s="183" t="s">
        <v>2</v>
      </c>
      <c r="N29" s="139" t="s">
        <v>861</v>
      </c>
      <c r="O29" s="46"/>
    </row>
    <row r="30" spans="2:15" ht="18">
      <c r="B30" s="138" t="s">
        <v>759</v>
      </c>
      <c r="C30" s="179" t="s">
        <v>956</v>
      </c>
      <c r="D30" s="179" t="s">
        <v>488</v>
      </c>
      <c r="E30" s="179" t="s">
        <v>393</v>
      </c>
      <c r="F30" s="180" t="s">
        <v>760</v>
      </c>
      <c r="G30" s="180" t="s">
        <v>89</v>
      </c>
      <c r="H30" s="181" t="s">
        <v>0</v>
      </c>
      <c r="I30" s="181" t="s">
        <v>664</v>
      </c>
      <c r="J30" s="181" t="s">
        <v>505</v>
      </c>
      <c r="K30" s="182">
        <v>16228</v>
      </c>
      <c r="L30" s="183">
        <v>7</v>
      </c>
      <c r="M30" s="183" t="s">
        <v>2</v>
      </c>
      <c r="N30" s="139" t="s">
        <v>950</v>
      </c>
      <c r="O30" s="46"/>
    </row>
    <row r="31" spans="2:15" ht="18">
      <c r="B31" s="138" t="s">
        <v>886</v>
      </c>
      <c r="C31" s="179" t="s">
        <v>882</v>
      </c>
      <c r="D31" s="179" t="s">
        <v>488</v>
      </c>
      <c r="E31" s="179" t="s">
        <v>490</v>
      </c>
      <c r="F31" s="180" t="s">
        <v>133</v>
      </c>
      <c r="G31" s="180" t="s">
        <v>940</v>
      </c>
      <c r="H31" s="181" t="s">
        <v>0</v>
      </c>
      <c r="I31" s="181" t="s">
        <v>664</v>
      </c>
      <c r="J31" s="181" t="s">
        <v>505</v>
      </c>
      <c r="K31" s="182">
        <v>16971</v>
      </c>
      <c r="L31" s="183">
        <v>7</v>
      </c>
      <c r="M31" s="183" t="s">
        <v>2</v>
      </c>
      <c r="N31" s="139" t="s">
        <v>950</v>
      </c>
      <c r="O31" s="46"/>
    </row>
    <row r="32" spans="2:15" ht="18">
      <c r="B32" s="138" t="s">
        <v>887</v>
      </c>
      <c r="C32" s="179" t="s">
        <v>806</v>
      </c>
      <c r="D32" s="179" t="s">
        <v>1</v>
      </c>
      <c r="E32" s="179" t="s">
        <v>490</v>
      </c>
      <c r="F32" s="180" t="s">
        <v>133</v>
      </c>
      <c r="G32" s="180" t="s">
        <v>29</v>
      </c>
      <c r="H32" s="181" t="s">
        <v>6</v>
      </c>
      <c r="I32" s="181" t="s">
        <v>664</v>
      </c>
      <c r="J32" s="181" t="s">
        <v>505</v>
      </c>
      <c r="K32" s="182">
        <v>20316</v>
      </c>
      <c r="L32" s="183">
        <v>9</v>
      </c>
      <c r="M32" s="183" t="s">
        <v>2</v>
      </c>
      <c r="N32" s="139" t="s">
        <v>861</v>
      </c>
      <c r="O32" s="46"/>
    </row>
    <row r="33" spans="2:15" ht="18">
      <c r="B33" s="138" t="s">
        <v>888</v>
      </c>
      <c r="C33" s="179" t="s">
        <v>393</v>
      </c>
      <c r="D33" s="179" t="s">
        <v>1</v>
      </c>
      <c r="E33" s="179" t="s">
        <v>393</v>
      </c>
      <c r="F33" s="180" t="s">
        <v>365</v>
      </c>
      <c r="G33" s="180" t="s">
        <v>941</v>
      </c>
      <c r="H33" s="181" t="s">
        <v>0</v>
      </c>
      <c r="I33" s="181" t="s">
        <v>664</v>
      </c>
      <c r="J33" s="181" t="s">
        <v>505</v>
      </c>
      <c r="K33" s="182">
        <v>27807</v>
      </c>
      <c r="L33" s="183">
        <v>5</v>
      </c>
      <c r="M33" s="183" t="s">
        <v>8</v>
      </c>
      <c r="N33" s="139" t="s">
        <v>861</v>
      </c>
      <c r="O33" s="46"/>
    </row>
    <row r="34" spans="2:15" ht="18">
      <c r="B34" s="138" t="s">
        <v>780</v>
      </c>
      <c r="C34" s="179" t="s">
        <v>204</v>
      </c>
      <c r="D34" s="179" t="s">
        <v>1</v>
      </c>
      <c r="E34" s="179" t="s">
        <v>204</v>
      </c>
      <c r="F34" s="180" t="s">
        <v>45</v>
      </c>
      <c r="G34" s="180" t="s">
        <v>205</v>
      </c>
      <c r="H34" s="181" t="s">
        <v>0</v>
      </c>
      <c r="I34" s="181" t="s">
        <v>644</v>
      </c>
      <c r="J34" s="181" t="s">
        <v>501</v>
      </c>
      <c r="K34" s="182">
        <v>15220</v>
      </c>
      <c r="L34" s="183">
        <v>3</v>
      </c>
      <c r="M34" s="183" t="s">
        <v>20</v>
      </c>
      <c r="N34" s="139" t="s">
        <v>994</v>
      </c>
      <c r="O34" s="46"/>
    </row>
    <row r="35" spans="2:15" ht="18">
      <c r="B35" s="138" t="s">
        <v>206</v>
      </c>
      <c r="C35" s="179" t="s">
        <v>798</v>
      </c>
      <c r="D35" s="179" t="s">
        <v>488</v>
      </c>
      <c r="E35" s="179" t="s">
        <v>393</v>
      </c>
      <c r="F35" s="180" t="s">
        <v>45</v>
      </c>
      <c r="G35" s="180" t="s">
        <v>207</v>
      </c>
      <c r="H35" s="181" t="s">
        <v>6</v>
      </c>
      <c r="I35" s="181" t="s">
        <v>644</v>
      </c>
      <c r="J35" s="181" t="s">
        <v>501</v>
      </c>
      <c r="K35" s="182">
        <v>17241</v>
      </c>
      <c r="L35" s="183">
        <v>6</v>
      </c>
      <c r="M35" s="183" t="s">
        <v>8</v>
      </c>
      <c r="N35" s="139" t="s">
        <v>950</v>
      </c>
      <c r="O35" s="46"/>
    </row>
    <row r="36" spans="2:15" ht="18">
      <c r="B36" s="138" t="s">
        <v>621</v>
      </c>
      <c r="C36" s="179" t="s">
        <v>490</v>
      </c>
      <c r="D36" s="179" t="s">
        <v>1</v>
      </c>
      <c r="E36" s="179" t="s">
        <v>490</v>
      </c>
      <c r="F36" s="180" t="s">
        <v>622</v>
      </c>
      <c r="G36" s="180" t="s">
        <v>623</v>
      </c>
      <c r="H36" s="181" t="s">
        <v>6</v>
      </c>
      <c r="I36" s="181" t="s">
        <v>644</v>
      </c>
      <c r="J36" s="181" t="s">
        <v>501</v>
      </c>
      <c r="K36" s="182">
        <v>18327</v>
      </c>
      <c r="L36" s="183">
        <v>4</v>
      </c>
      <c r="M36" s="183" t="s">
        <v>8</v>
      </c>
      <c r="N36" s="139" t="s">
        <v>950</v>
      </c>
      <c r="O36" s="46"/>
    </row>
    <row r="37" spans="2:15" ht="18">
      <c r="B37" s="138" t="s">
        <v>645</v>
      </c>
      <c r="C37" s="179" t="s">
        <v>418</v>
      </c>
      <c r="D37" s="179" t="s">
        <v>1</v>
      </c>
      <c r="E37" s="179" t="s">
        <v>418</v>
      </c>
      <c r="F37" s="180" t="s">
        <v>646</v>
      </c>
      <c r="G37" s="180" t="s">
        <v>647</v>
      </c>
      <c r="H37" s="181" t="s">
        <v>6</v>
      </c>
      <c r="I37" s="181" t="s">
        <v>644</v>
      </c>
      <c r="J37" s="181" t="s">
        <v>501</v>
      </c>
      <c r="K37" s="182">
        <v>19170</v>
      </c>
      <c r="L37" s="183">
        <v>4</v>
      </c>
      <c r="M37" s="183" t="s">
        <v>8</v>
      </c>
      <c r="N37" s="139" t="s">
        <v>861</v>
      </c>
      <c r="O37" s="46"/>
    </row>
    <row r="38" spans="2:15" ht="18">
      <c r="B38" s="138" t="s">
        <v>668</v>
      </c>
      <c r="C38" s="179" t="s">
        <v>882</v>
      </c>
      <c r="D38" s="179" t="s">
        <v>488</v>
      </c>
      <c r="E38" s="179" t="s">
        <v>490</v>
      </c>
      <c r="F38" s="180" t="s">
        <v>210</v>
      </c>
      <c r="G38" s="180" t="s">
        <v>669</v>
      </c>
      <c r="H38" s="181" t="s">
        <v>0</v>
      </c>
      <c r="I38" s="181" t="s">
        <v>644</v>
      </c>
      <c r="J38" s="181" t="s">
        <v>501</v>
      </c>
      <c r="K38" s="182">
        <v>18853</v>
      </c>
      <c r="L38" s="183">
        <v>8</v>
      </c>
      <c r="M38" s="183" t="s">
        <v>2</v>
      </c>
      <c r="N38" s="139" t="s">
        <v>950</v>
      </c>
      <c r="O38" s="46"/>
    </row>
    <row r="39" spans="2:15" ht="18">
      <c r="B39" s="138" t="s">
        <v>648</v>
      </c>
      <c r="C39" s="179" t="s">
        <v>792</v>
      </c>
      <c r="D39" s="179" t="s">
        <v>488</v>
      </c>
      <c r="E39" s="179" t="s">
        <v>257</v>
      </c>
      <c r="F39" s="180" t="s">
        <v>471</v>
      </c>
      <c r="G39" s="180" t="s">
        <v>649</v>
      </c>
      <c r="H39" s="181" t="s">
        <v>6</v>
      </c>
      <c r="I39" s="181" t="s">
        <v>644</v>
      </c>
      <c r="J39" s="181" t="s">
        <v>501</v>
      </c>
      <c r="K39" s="182">
        <v>17833</v>
      </c>
      <c r="L39" s="183">
        <v>12</v>
      </c>
      <c r="M39" s="183" t="s">
        <v>7</v>
      </c>
      <c r="N39" s="139" t="s">
        <v>950</v>
      </c>
      <c r="O39" s="46"/>
    </row>
    <row r="40" spans="2:15" ht="18">
      <c r="B40" s="138" t="s">
        <v>896</v>
      </c>
      <c r="C40" s="179" t="s">
        <v>411</v>
      </c>
      <c r="D40" s="179" t="s">
        <v>1</v>
      </c>
      <c r="E40" s="179" t="s">
        <v>411</v>
      </c>
      <c r="F40" s="180" t="s">
        <v>925</v>
      </c>
      <c r="G40" s="180" t="s">
        <v>55</v>
      </c>
      <c r="H40" s="181" t="s">
        <v>0</v>
      </c>
      <c r="I40" s="181" t="s">
        <v>644</v>
      </c>
      <c r="J40" s="181" t="s">
        <v>501</v>
      </c>
      <c r="K40" s="182">
        <v>14203</v>
      </c>
      <c r="L40" s="183">
        <v>6</v>
      </c>
      <c r="M40" s="183" t="s">
        <v>8</v>
      </c>
      <c r="N40" s="139" t="s">
        <v>994</v>
      </c>
      <c r="O40" s="46"/>
    </row>
    <row r="41" spans="2:15" ht="18">
      <c r="B41" s="138" t="s">
        <v>682</v>
      </c>
      <c r="C41" s="179" t="s">
        <v>124</v>
      </c>
      <c r="D41" s="179" t="s">
        <v>1</v>
      </c>
      <c r="E41" s="179" t="s">
        <v>124</v>
      </c>
      <c r="F41" s="180" t="s">
        <v>84</v>
      </c>
      <c r="G41" s="180" t="s">
        <v>683</v>
      </c>
      <c r="H41" s="181" t="s">
        <v>6</v>
      </c>
      <c r="I41" s="181" t="s">
        <v>644</v>
      </c>
      <c r="J41" s="181" t="s">
        <v>501</v>
      </c>
      <c r="K41" s="182">
        <v>19929</v>
      </c>
      <c r="L41" s="183">
        <v>6</v>
      </c>
      <c r="M41" s="183" t="s">
        <v>8</v>
      </c>
      <c r="N41" s="139" t="s">
        <v>861</v>
      </c>
      <c r="O41" s="46"/>
    </row>
    <row r="42" spans="2:15" ht="18">
      <c r="B42" s="138" t="s">
        <v>429</v>
      </c>
      <c r="C42" s="179" t="s">
        <v>790</v>
      </c>
      <c r="D42" s="179" t="s">
        <v>488</v>
      </c>
      <c r="E42" s="179" t="s">
        <v>204</v>
      </c>
      <c r="F42" s="180" t="s">
        <v>452</v>
      </c>
      <c r="G42" s="180" t="s">
        <v>453</v>
      </c>
      <c r="H42" s="181" t="s">
        <v>6</v>
      </c>
      <c r="I42" s="181" t="s">
        <v>644</v>
      </c>
      <c r="J42" s="181" t="s">
        <v>501</v>
      </c>
      <c r="K42" s="182">
        <v>15736</v>
      </c>
      <c r="L42" s="183">
        <v>6</v>
      </c>
      <c r="M42" s="183" t="s">
        <v>8</v>
      </c>
      <c r="N42" s="139" t="s">
        <v>950</v>
      </c>
      <c r="O42" s="46"/>
    </row>
    <row r="43" spans="2:15" ht="18">
      <c r="B43" s="138" t="s">
        <v>431</v>
      </c>
      <c r="C43" s="179" t="s">
        <v>877</v>
      </c>
      <c r="D43" s="179" t="s">
        <v>488</v>
      </c>
      <c r="E43" s="179" t="s">
        <v>51</v>
      </c>
      <c r="F43" s="180" t="s">
        <v>226</v>
      </c>
      <c r="G43" s="180" t="s">
        <v>469</v>
      </c>
      <c r="H43" s="181" t="s">
        <v>0</v>
      </c>
      <c r="I43" s="181" t="s">
        <v>644</v>
      </c>
      <c r="J43" s="181" t="s">
        <v>501</v>
      </c>
      <c r="K43" s="182">
        <v>20561</v>
      </c>
      <c r="L43" s="183">
        <v>9</v>
      </c>
      <c r="M43" s="183" t="s">
        <v>2</v>
      </c>
      <c r="N43" s="139" t="s">
        <v>861</v>
      </c>
      <c r="O43" s="46"/>
    </row>
    <row r="44" spans="2:15" ht="18">
      <c r="B44" s="138" t="s">
        <v>220</v>
      </c>
      <c r="C44" s="179" t="s">
        <v>257</v>
      </c>
      <c r="D44" s="179" t="s">
        <v>1</v>
      </c>
      <c r="E44" s="179" t="s">
        <v>257</v>
      </c>
      <c r="F44" s="180" t="s">
        <v>133</v>
      </c>
      <c r="G44" s="180" t="s">
        <v>44</v>
      </c>
      <c r="H44" s="181" t="s">
        <v>0</v>
      </c>
      <c r="I44" s="181" t="s">
        <v>644</v>
      </c>
      <c r="J44" s="181" t="s">
        <v>501</v>
      </c>
      <c r="K44" s="182">
        <v>19753</v>
      </c>
      <c r="L44" s="183">
        <v>3</v>
      </c>
      <c r="M44" s="183" t="s">
        <v>20</v>
      </c>
      <c r="N44" s="139" t="s">
        <v>861</v>
      </c>
      <c r="O44" s="46"/>
    </row>
    <row r="45" spans="2:15" ht="18">
      <c r="B45" s="138" t="s">
        <v>221</v>
      </c>
      <c r="C45" s="179" t="s">
        <v>880</v>
      </c>
      <c r="D45" s="179" t="s">
        <v>488</v>
      </c>
      <c r="E45" s="179" t="s">
        <v>257</v>
      </c>
      <c r="F45" s="180" t="s">
        <v>133</v>
      </c>
      <c r="G45" s="180" t="s">
        <v>222</v>
      </c>
      <c r="H45" s="181" t="s">
        <v>6</v>
      </c>
      <c r="I45" s="181" t="s">
        <v>644</v>
      </c>
      <c r="J45" s="181" t="s">
        <v>501</v>
      </c>
      <c r="K45" s="182">
        <v>19169</v>
      </c>
      <c r="L45" s="183">
        <v>9</v>
      </c>
      <c r="M45" s="183" t="s">
        <v>2</v>
      </c>
      <c r="N45" s="139" t="s">
        <v>861</v>
      </c>
      <c r="O45" s="46"/>
    </row>
    <row r="46" spans="2:15" ht="18">
      <c r="B46" s="138" t="s">
        <v>223</v>
      </c>
      <c r="C46" s="179" t="s">
        <v>417</v>
      </c>
      <c r="D46" s="179" t="s">
        <v>1</v>
      </c>
      <c r="E46" s="179" t="s">
        <v>417</v>
      </c>
      <c r="F46" s="180" t="s">
        <v>224</v>
      </c>
      <c r="G46" s="180" t="s">
        <v>134</v>
      </c>
      <c r="H46" s="181" t="s">
        <v>0</v>
      </c>
      <c r="I46" s="181" t="s">
        <v>644</v>
      </c>
      <c r="J46" s="181" t="s">
        <v>501</v>
      </c>
      <c r="K46" s="182">
        <v>19283</v>
      </c>
      <c r="L46" s="183">
        <v>5</v>
      </c>
      <c r="M46" s="183" t="s">
        <v>8</v>
      </c>
      <c r="N46" s="139" t="s">
        <v>861</v>
      </c>
      <c r="O46" s="46"/>
    </row>
    <row r="47" spans="2:15" ht="18">
      <c r="B47" s="138" t="s">
        <v>225</v>
      </c>
      <c r="C47" s="179" t="s">
        <v>417</v>
      </c>
      <c r="D47" s="179" t="s">
        <v>1</v>
      </c>
      <c r="E47" s="179" t="s">
        <v>417</v>
      </c>
      <c r="F47" s="180" t="s">
        <v>226</v>
      </c>
      <c r="G47" s="180" t="s">
        <v>227</v>
      </c>
      <c r="H47" s="181" t="s">
        <v>6</v>
      </c>
      <c r="I47" s="181" t="s">
        <v>644</v>
      </c>
      <c r="J47" s="181" t="s">
        <v>501</v>
      </c>
      <c r="K47" s="182">
        <v>21468</v>
      </c>
      <c r="L47" s="183">
        <v>2</v>
      </c>
      <c r="M47" s="183" t="s">
        <v>20</v>
      </c>
      <c r="N47" s="139" t="s">
        <v>861</v>
      </c>
      <c r="O47" s="46"/>
    </row>
    <row r="48" spans="2:15" ht="18">
      <c r="B48" s="138" t="s">
        <v>440</v>
      </c>
      <c r="C48" s="179" t="s">
        <v>876</v>
      </c>
      <c r="D48" s="179" t="s">
        <v>488</v>
      </c>
      <c r="E48" s="179" t="s">
        <v>1</v>
      </c>
      <c r="F48" s="180" t="s">
        <v>470</v>
      </c>
      <c r="G48" s="180" t="s">
        <v>150</v>
      </c>
      <c r="H48" s="181" t="s">
        <v>0</v>
      </c>
      <c r="I48" s="181" t="s">
        <v>644</v>
      </c>
      <c r="J48" s="181" t="s">
        <v>501</v>
      </c>
      <c r="K48" s="182">
        <v>11642</v>
      </c>
      <c r="L48" s="183">
        <v>10</v>
      </c>
      <c r="M48" s="183" t="s">
        <v>7</v>
      </c>
      <c r="N48" s="139" t="s">
        <v>994</v>
      </c>
      <c r="O48" s="46"/>
    </row>
    <row r="49" spans="2:15" ht="18">
      <c r="B49" s="138" t="s">
        <v>228</v>
      </c>
      <c r="C49" s="179" t="s">
        <v>785</v>
      </c>
      <c r="D49" s="179" t="s">
        <v>488</v>
      </c>
      <c r="E49" s="179" t="s">
        <v>488</v>
      </c>
      <c r="F49" s="180" t="s">
        <v>208</v>
      </c>
      <c r="G49" s="180" t="s">
        <v>63</v>
      </c>
      <c r="H49" s="181" t="s">
        <v>6</v>
      </c>
      <c r="I49" s="181" t="s">
        <v>644</v>
      </c>
      <c r="J49" s="181" t="s">
        <v>501</v>
      </c>
      <c r="K49" s="182">
        <v>13575</v>
      </c>
      <c r="L49" s="183">
        <v>9</v>
      </c>
      <c r="M49" s="183" t="s">
        <v>2</v>
      </c>
      <c r="N49" s="139" t="s">
        <v>994</v>
      </c>
      <c r="O49" s="46"/>
    </row>
    <row r="50" spans="2:15" ht="18">
      <c r="B50" s="138" t="s">
        <v>533</v>
      </c>
      <c r="C50" s="179" t="s">
        <v>956</v>
      </c>
      <c r="D50" s="179" t="s">
        <v>488</v>
      </c>
      <c r="E50" s="179" t="s">
        <v>393</v>
      </c>
      <c r="F50" s="180" t="s">
        <v>171</v>
      </c>
      <c r="G50" s="180" t="s">
        <v>66</v>
      </c>
      <c r="H50" s="181" t="s">
        <v>6</v>
      </c>
      <c r="I50" s="181" t="s">
        <v>644</v>
      </c>
      <c r="J50" s="181" t="s">
        <v>501</v>
      </c>
      <c r="K50" s="182">
        <v>15722</v>
      </c>
      <c r="L50" s="183">
        <v>12</v>
      </c>
      <c r="M50" s="183" t="s">
        <v>7</v>
      </c>
      <c r="N50" s="139" t="s">
        <v>950</v>
      </c>
      <c r="O50" s="46"/>
    </row>
    <row r="51" spans="2:15" ht="18">
      <c r="B51" s="138" t="s">
        <v>976</v>
      </c>
      <c r="C51" s="179" t="s">
        <v>267</v>
      </c>
      <c r="D51" s="179" t="s">
        <v>1</v>
      </c>
      <c r="E51" s="179" t="s">
        <v>267</v>
      </c>
      <c r="F51" s="180" t="s">
        <v>1020</v>
      </c>
      <c r="G51" s="180" t="s">
        <v>1021</v>
      </c>
      <c r="H51" s="181" t="s">
        <v>6</v>
      </c>
      <c r="I51" s="181" t="s">
        <v>644</v>
      </c>
      <c r="J51" s="181" t="s">
        <v>501</v>
      </c>
      <c r="K51" s="182">
        <v>26071</v>
      </c>
      <c r="L51" s="183">
        <v>12</v>
      </c>
      <c r="M51" s="183" t="s">
        <v>7</v>
      </c>
      <c r="N51" s="139" t="s">
        <v>861</v>
      </c>
      <c r="O51" s="46"/>
    </row>
    <row r="52" spans="2:15" ht="18">
      <c r="B52" s="138" t="s">
        <v>977</v>
      </c>
      <c r="C52" s="179" t="s">
        <v>881</v>
      </c>
      <c r="D52" s="179" t="s">
        <v>488</v>
      </c>
      <c r="E52" s="179" t="s">
        <v>283</v>
      </c>
      <c r="F52" s="180" t="s">
        <v>1022</v>
      </c>
      <c r="G52" s="180" t="s">
        <v>1023</v>
      </c>
      <c r="H52" s="181" t="s">
        <v>0</v>
      </c>
      <c r="I52" s="181" t="s">
        <v>644</v>
      </c>
      <c r="J52" s="181" t="s">
        <v>501</v>
      </c>
      <c r="K52" s="182">
        <v>23259</v>
      </c>
      <c r="L52" s="183">
        <v>9</v>
      </c>
      <c r="M52" s="183" t="s">
        <v>2</v>
      </c>
      <c r="N52" s="139" t="s">
        <v>861</v>
      </c>
      <c r="O52" s="46"/>
    </row>
    <row r="53" spans="2:15" ht="18">
      <c r="B53" s="138" t="s">
        <v>978</v>
      </c>
      <c r="C53" s="179" t="s">
        <v>806</v>
      </c>
      <c r="D53" s="179" t="s">
        <v>1</v>
      </c>
      <c r="E53" s="179" t="s">
        <v>490</v>
      </c>
      <c r="F53" s="180" t="s">
        <v>1024</v>
      </c>
      <c r="G53" s="180" t="s">
        <v>1025</v>
      </c>
      <c r="H53" s="181" t="s">
        <v>6</v>
      </c>
      <c r="I53" s="181" t="s">
        <v>644</v>
      </c>
      <c r="J53" s="181" t="s">
        <v>501</v>
      </c>
      <c r="K53" s="182">
        <v>18830</v>
      </c>
      <c r="L53" s="183">
        <v>12</v>
      </c>
      <c r="M53" s="183" t="s">
        <v>7</v>
      </c>
      <c r="N53" s="139" t="s">
        <v>950</v>
      </c>
      <c r="O53" s="46"/>
    </row>
    <row r="54" spans="2:15" ht="18">
      <c r="B54" s="138" t="s">
        <v>926</v>
      </c>
      <c r="C54" s="179" t="s">
        <v>804</v>
      </c>
      <c r="D54" s="179" t="s">
        <v>1</v>
      </c>
      <c r="E54" s="179" t="s">
        <v>257</v>
      </c>
      <c r="F54" s="180" t="s">
        <v>26</v>
      </c>
      <c r="G54" s="180" t="s">
        <v>927</v>
      </c>
      <c r="H54" s="181" t="s">
        <v>6</v>
      </c>
      <c r="I54" s="181" t="s">
        <v>644</v>
      </c>
      <c r="J54" s="181" t="s">
        <v>501</v>
      </c>
      <c r="K54" s="182">
        <v>16868</v>
      </c>
      <c r="L54" s="183">
        <v>8</v>
      </c>
      <c r="M54" s="183" t="s">
        <v>2</v>
      </c>
      <c r="N54" s="139" t="s">
        <v>950</v>
      </c>
      <c r="O54" s="46"/>
    </row>
    <row r="55" spans="2:15" ht="18">
      <c r="B55" s="138" t="s">
        <v>979</v>
      </c>
      <c r="C55" s="179" t="s">
        <v>795</v>
      </c>
      <c r="D55" s="179" t="s">
        <v>488</v>
      </c>
      <c r="E55" s="179" t="s">
        <v>358</v>
      </c>
      <c r="F55" s="180" t="s">
        <v>1026</v>
      </c>
      <c r="G55" s="180" t="s">
        <v>1027</v>
      </c>
      <c r="H55" s="181" t="s">
        <v>6</v>
      </c>
      <c r="I55" s="181" t="s">
        <v>644</v>
      </c>
      <c r="J55" s="181" t="s">
        <v>501</v>
      </c>
      <c r="K55" s="182">
        <v>16988</v>
      </c>
      <c r="L55" s="183">
        <v>12</v>
      </c>
      <c r="M55" s="183" t="s">
        <v>7</v>
      </c>
      <c r="N55" s="139" t="s">
        <v>950</v>
      </c>
      <c r="O55" s="46"/>
    </row>
    <row r="56" spans="2:15" ht="18">
      <c r="B56" s="138" t="s">
        <v>444</v>
      </c>
      <c r="C56" s="179" t="s">
        <v>875</v>
      </c>
      <c r="D56" s="179" t="s">
        <v>1</v>
      </c>
      <c r="E56" s="179" t="s">
        <v>417</v>
      </c>
      <c r="F56" s="180" t="s">
        <v>443</v>
      </c>
      <c r="G56" s="180" t="s">
        <v>250</v>
      </c>
      <c r="H56" s="181" t="s">
        <v>6</v>
      </c>
      <c r="I56" s="181" t="s">
        <v>644</v>
      </c>
      <c r="J56" s="181" t="s">
        <v>501</v>
      </c>
      <c r="K56" s="182">
        <v>14124</v>
      </c>
      <c r="L56" s="183">
        <v>9</v>
      </c>
      <c r="M56" s="183" t="s">
        <v>2</v>
      </c>
      <c r="N56" s="139" t="s">
        <v>994</v>
      </c>
      <c r="O56" s="46"/>
    </row>
    <row r="57" spans="2:15" ht="18">
      <c r="B57" s="138" t="s">
        <v>233</v>
      </c>
      <c r="C57" s="179" t="s">
        <v>489</v>
      </c>
      <c r="D57" s="179" t="s">
        <v>1</v>
      </c>
      <c r="E57" s="179" t="s">
        <v>489</v>
      </c>
      <c r="F57" s="180" t="s">
        <v>210</v>
      </c>
      <c r="G57" s="180" t="s">
        <v>234</v>
      </c>
      <c r="H57" s="181" t="s">
        <v>0</v>
      </c>
      <c r="I57" s="181" t="s">
        <v>644</v>
      </c>
      <c r="J57" s="181" t="s">
        <v>501</v>
      </c>
      <c r="K57" s="182">
        <v>22876</v>
      </c>
      <c r="L57" s="183">
        <v>4</v>
      </c>
      <c r="M57" s="183" t="s">
        <v>8</v>
      </c>
      <c r="N57" s="139" t="s">
        <v>861</v>
      </c>
      <c r="O57" s="46"/>
    </row>
    <row r="58" spans="2:15" ht="18">
      <c r="B58" s="138" t="s">
        <v>824</v>
      </c>
      <c r="C58" s="179" t="s">
        <v>242</v>
      </c>
      <c r="D58" s="179" t="s">
        <v>1</v>
      </c>
      <c r="E58" s="179" t="s">
        <v>242</v>
      </c>
      <c r="F58" s="180" t="s">
        <v>843</v>
      </c>
      <c r="G58" s="180" t="s">
        <v>844</v>
      </c>
      <c r="H58" s="181" t="s">
        <v>6</v>
      </c>
      <c r="I58" s="181" t="s">
        <v>644</v>
      </c>
      <c r="J58" s="181" t="s">
        <v>501</v>
      </c>
      <c r="K58" s="182">
        <v>18191</v>
      </c>
      <c r="L58" s="183">
        <v>9</v>
      </c>
      <c r="M58" s="183" t="s">
        <v>2</v>
      </c>
      <c r="N58" s="139" t="s">
        <v>950</v>
      </c>
      <c r="O58" s="46"/>
    </row>
    <row r="59" spans="2:15" ht="18">
      <c r="B59" s="138" t="s">
        <v>727</v>
      </c>
      <c r="C59" s="179" t="s">
        <v>793</v>
      </c>
      <c r="D59" s="179" t="s">
        <v>488</v>
      </c>
      <c r="E59" s="179" t="s">
        <v>267</v>
      </c>
      <c r="F59" s="180" t="s">
        <v>697</v>
      </c>
      <c r="G59" s="180" t="s">
        <v>728</v>
      </c>
      <c r="H59" s="181" t="s">
        <v>6</v>
      </c>
      <c r="I59" s="181" t="s">
        <v>644</v>
      </c>
      <c r="J59" s="181" t="s">
        <v>501</v>
      </c>
      <c r="K59" s="182">
        <v>18352</v>
      </c>
      <c r="L59" s="183">
        <v>12</v>
      </c>
      <c r="M59" s="183" t="s">
        <v>7</v>
      </c>
      <c r="N59" s="139" t="s">
        <v>950</v>
      </c>
      <c r="O59" s="46"/>
    </row>
    <row r="60" spans="2:15" ht="18">
      <c r="B60" s="138" t="s">
        <v>235</v>
      </c>
      <c r="C60" s="179" t="s">
        <v>800</v>
      </c>
      <c r="D60" s="179" t="s">
        <v>488</v>
      </c>
      <c r="E60" s="179" t="s">
        <v>417</v>
      </c>
      <c r="F60" s="180" t="s">
        <v>236</v>
      </c>
      <c r="G60" s="180" t="s">
        <v>237</v>
      </c>
      <c r="H60" s="181" t="s">
        <v>0</v>
      </c>
      <c r="I60" s="181" t="s">
        <v>644</v>
      </c>
      <c r="J60" s="181" t="s">
        <v>501</v>
      </c>
      <c r="K60" s="182">
        <v>17453</v>
      </c>
      <c r="L60" s="183">
        <v>7</v>
      </c>
      <c r="M60" s="183" t="s">
        <v>2</v>
      </c>
      <c r="N60" s="139" t="s">
        <v>950</v>
      </c>
      <c r="O60" s="46"/>
    </row>
    <row r="61" spans="2:15" ht="18">
      <c r="B61" s="138" t="s">
        <v>561</v>
      </c>
      <c r="C61" s="179" t="s">
        <v>51</v>
      </c>
      <c r="D61" s="179" t="s">
        <v>1</v>
      </c>
      <c r="E61" s="179" t="s">
        <v>51</v>
      </c>
      <c r="F61" s="180" t="s">
        <v>471</v>
      </c>
      <c r="G61" s="180" t="s">
        <v>650</v>
      </c>
      <c r="H61" s="181" t="s">
        <v>6</v>
      </c>
      <c r="I61" s="181" t="s">
        <v>644</v>
      </c>
      <c r="J61" s="181" t="s">
        <v>501</v>
      </c>
      <c r="K61" s="182">
        <v>18296</v>
      </c>
      <c r="L61" s="183">
        <v>6</v>
      </c>
      <c r="M61" s="183" t="s">
        <v>8</v>
      </c>
      <c r="N61" s="139" t="s">
        <v>950</v>
      </c>
      <c r="O61" s="46"/>
    </row>
    <row r="62" spans="2:15" ht="18">
      <c r="B62" s="138" t="s">
        <v>817</v>
      </c>
      <c r="C62" s="179" t="s">
        <v>878</v>
      </c>
      <c r="D62" s="179" t="s">
        <v>488</v>
      </c>
      <c r="E62" s="179" t="s">
        <v>124</v>
      </c>
      <c r="F62" s="180" t="s">
        <v>818</v>
      </c>
      <c r="G62" s="180" t="s">
        <v>819</v>
      </c>
      <c r="H62" s="181" t="s">
        <v>6</v>
      </c>
      <c r="I62" s="181" t="s">
        <v>644</v>
      </c>
      <c r="J62" s="181" t="s">
        <v>501</v>
      </c>
      <c r="K62" s="182">
        <v>20981</v>
      </c>
      <c r="L62" s="183">
        <v>7</v>
      </c>
      <c r="M62" s="183" t="s">
        <v>2</v>
      </c>
      <c r="N62" s="139" t="s">
        <v>861</v>
      </c>
      <c r="O62" s="46"/>
    </row>
    <row r="63" spans="2:15" ht="18">
      <c r="B63" s="138" t="s">
        <v>238</v>
      </c>
      <c r="C63" s="179" t="s">
        <v>393</v>
      </c>
      <c r="D63" s="179" t="s">
        <v>1</v>
      </c>
      <c r="E63" s="179" t="s">
        <v>393</v>
      </c>
      <c r="F63" s="180" t="s">
        <v>239</v>
      </c>
      <c r="G63" s="180" t="s">
        <v>81</v>
      </c>
      <c r="H63" s="181" t="s">
        <v>6</v>
      </c>
      <c r="I63" s="181" t="s">
        <v>644</v>
      </c>
      <c r="J63" s="181" t="s">
        <v>501</v>
      </c>
      <c r="K63" s="182">
        <v>19438</v>
      </c>
      <c r="L63" s="183">
        <v>3</v>
      </c>
      <c r="M63" s="183" t="s">
        <v>20</v>
      </c>
      <c r="N63" s="139" t="s">
        <v>861</v>
      </c>
      <c r="O63" s="46"/>
    </row>
    <row r="64" spans="2:15" ht="18">
      <c r="B64" s="138" t="s">
        <v>781</v>
      </c>
      <c r="C64" s="179" t="s">
        <v>491</v>
      </c>
      <c r="D64" s="179" t="s">
        <v>1</v>
      </c>
      <c r="E64" s="179" t="s">
        <v>491</v>
      </c>
      <c r="F64" s="180" t="s">
        <v>697</v>
      </c>
      <c r="G64" s="180" t="s">
        <v>186</v>
      </c>
      <c r="H64" s="181" t="s">
        <v>0</v>
      </c>
      <c r="I64" s="181" t="s">
        <v>644</v>
      </c>
      <c r="J64" s="181" t="s">
        <v>501</v>
      </c>
      <c r="K64" s="182">
        <v>17411</v>
      </c>
      <c r="L64" s="183">
        <v>5</v>
      </c>
      <c r="M64" s="183" t="s">
        <v>8</v>
      </c>
      <c r="N64" s="139" t="s">
        <v>950</v>
      </c>
      <c r="O64" s="46"/>
    </row>
    <row r="65" spans="2:15" ht="18">
      <c r="B65" s="138" t="s">
        <v>52</v>
      </c>
      <c r="C65" s="179" t="s">
        <v>880</v>
      </c>
      <c r="D65" s="179" t="s">
        <v>488</v>
      </c>
      <c r="E65" s="179" t="s">
        <v>257</v>
      </c>
      <c r="F65" s="180" t="s">
        <v>49</v>
      </c>
      <c r="G65" s="180" t="s">
        <v>53</v>
      </c>
      <c r="H65" s="181" t="s">
        <v>6</v>
      </c>
      <c r="I65" s="181" t="s">
        <v>639</v>
      </c>
      <c r="J65" s="181" t="s">
        <v>497</v>
      </c>
      <c r="K65" s="182">
        <v>15412</v>
      </c>
      <c r="L65" s="183">
        <v>7</v>
      </c>
      <c r="M65" s="183" t="s">
        <v>2</v>
      </c>
      <c r="N65" s="139" t="s">
        <v>950</v>
      </c>
      <c r="O65" s="46"/>
    </row>
    <row r="66" spans="2:15" ht="18">
      <c r="B66" s="138" t="s">
        <v>60</v>
      </c>
      <c r="C66" s="179" t="s">
        <v>877</v>
      </c>
      <c r="D66" s="179" t="s">
        <v>488</v>
      </c>
      <c r="E66" s="179" t="s">
        <v>51</v>
      </c>
      <c r="F66" s="180" t="s">
        <v>61</v>
      </c>
      <c r="G66" s="180" t="s">
        <v>62</v>
      </c>
      <c r="H66" s="181" t="s">
        <v>0</v>
      </c>
      <c r="I66" s="181" t="s">
        <v>639</v>
      </c>
      <c r="J66" s="181" t="s">
        <v>497</v>
      </c>
      <c r="K66" s="182">
        <v>15076</v>
      </c>
      <c r="L66" s="183">
        <v>9</v>
      </c>
      <c r="M66" s="183" t="s">
        <v>2</v>
      </c>
      <c r="N66" s="139" t="s">
        <v>994</v>
      </c>
      <c r="O66" s="46"/>
    </row>
    <row r="67" spans="2:15" ht="18">
      <c r="B67" s="138" t="s">
        <v>64</v>
      </c>
      <c r="C67" s="179" t="s">
        <v>267</v>
      </c>
      <c r="D67" s="179" t="s">
        <v>1</v>
      </c>
      <c r="E67" s="179" t="s">
        <v>267</v>
      </c>
      <c r="F67" s="180" t="s">
        <v>65</v>
      </c>
      <c r="G67" s="180" t="s">
        <v>66</v>
      </c>
      <c r="H67" s="181" t="s">
        <v>6</v>
      </c>
      <c r="I67" s="181" t="s">
        <v>639</v>
      </c>
      <c r="J67" s="181" t="s">
        <v>497</v>
      </c>
      <c r="K67" s="182">
        <v>14507</v>
      </c>
      <c r="L67" s="183">
        <v>8</v>
      </c>
      <c r="M67" s="183" t="s">
        <v>2</v>
      </c>
      <c r="N67" s="139" t="s">
        <v>994</v>
      </c>
      <c r="O67" s="46"/>
    </row>
    <row r="68" spans="2:15" ht="18">
      <c r="B68" s="138" t="s">
        <v>80</v>
      </c>
      <c r="C68" s="179" t="s">
        <v>789</v>
      </c>
      <c r="D68" s="179" t="s">
        <v>488</v>
      </c>
      <c r="E68" s="179" t="s">
        <v>149</v>
      </c>
      <c r="F68" s="180" t="s">
        <v>76</v>
      </c>
      <c r="G68" s="180" t="s">
        <v>81</v>
      </c>
      <c r="H68" s="181" t="s">
        <v>6</v>
      </c>
      <c r="I68" s="181" t="s">
        <v>639</v>
      </c>
      <c r="J68" s="181" t="s">
        <v>497</v>
      </c>
      <c r="K68" s="182">
        <v>16167</v>
      </c>
      <c r="L68" s="183">
        <v>9</v>
      </c>
      <c r="M68" s="183" t="s">
        <v>2</v>
      </c>
      <c r="N68" s="139" t="s">
        <v>950</v>
      </c>
      <c r="O68" s="46"/>
    </row>
    <row r="69" spans="2:15" ht="18">
      <c r="B69" s="138" t="s">
        <v>83</v>
      </c>
      <c r="C69" s="179" t="s">
        <v>283</v>
      </c>
      <c r="D69" s="179" t="s">
        <v>1</v>
      </c>
      <c r="E69" s="179" t="s">
        <v>283</v>
      </c>
      <c r="F69" s="180" t="s">
        <v>84</v>
      </c>
      <c r="G69" s="180" t="s">
        <v>85</v>
      </c>
      <c r="H69" s="181" t="s">
        <v>0</v>
      </c>
      <c r="I69" s="181" t="s">
        <v>639</v>
      </c>
      <c r="J69" s="181" t="s">
        <v>497</v>
      </c>
      <c r="K69" s="182">
        <v>16369</v>
      </c>
      <c r="L69" s="183">
        <v>6</v>
      </c>
      <c r="M69" s="183" t="s">
        <v>8</v>
      </c>
      <c r="N69" s="139" t="s">
        <v>950</v>
      </c>
      <c r="O69" s="46"/>
    </row>
    <row r="70" spans="2:15" ht="18">
      <c r="B70" s="138" t="s">
        <v>97</v>
      </c>
      <c r="C70" s="179" t="s">
        <v>805</v>
      </c>
      <c r="D70" s="179" t="s">
        <v>1</v>
      </c>
      <c r="E70" s="179" t="s">
        <v>283</v>
      </c>
      <c r="F70" s="180" t="s">
        <v>98</v>
      </c>
      <c r="G70" s="180" t="s">
        <v>99</v>
      </c>
      <c r="H70" s="181" t="s">
        <v>6</v>
      </c>
      <c r="I70" s="181" t="s">
        <v>639</v>
      </c>
      <c r="J70" s="181" t="s">
        <v>497</v>
      </c>
      <c r="K70" s="182">
        <v>16772</v>
      </c>
      <c r="L70" s="183">
        <v>7</v>
      </c>
      <c r="M70" s="183" t="s">
        <v>2</v>
      </c>
      <c r="N70" s="139" t="s">
        <v>950</v>
      </c>
      <c r="O70" s="46"/>
    </row>
    <row r="71" spans="2:15" ht="18">
      <c r="B71" s="138" t="s">
        <v>107</v>
      </c>
      <c r="C71" s="179" t="s">
        <v>797</v>
      </c>
      <c r="D71" s="179" t="s">
        <v>488</v>
      </c>
      <c r="E71" s="179" t="s">
        <v>491</v>
      </c>
      <c r="F71" s="180" t="s">
        <v>108</v>
      </c>
      <c r="G71" s="180" t="s">
        <v>109</v>
      </c>
      <c r="H71" s="181" t="s">
        <v>0</v>
      </c>
      <c r="I71" s="181" t="s">
        <v>639</v>
      </c>
      <c r="J71" s="181" t="s">
        <v>497</v>
      </c>
      <c r="K71" s="182">
        <v>14124</v>
      </c>
      <c r="L71" s="183">
        <v>12</v>
      </c>
      <c r="M71" s="183" t="s">
        <v>7</v>
      </c>
      <c r="N71" s="139" t="s">
        <v>994</v>
      </c>
      <c r="O71" s="46"/>
    </row>
    <row r="72" spans="2:15" ht="18">
      <c r="B72" s="138" t="s">
        <v>963</v>
      </c>
      <c r="C72" s="179" t="s">
        <v>801</v>
      </c>
      <c r="D72" s="179" t="s">
        <v>488</v>
      </c>
      <c r="E72" s="179" t="s">
        <v>418</v>
      </c>
      <c r="F72" s="180" t="s">
        <v>724</v>
      </c>
      <c r="G72" s="180" t="s">
        <v>1001</v>
      </c>
      <c r="H72" s="181" t="s">
        <v>0</v>
      </c>
      <c r="I72" s="181" t="s">
        <v>639</v>
      </c>
      <c r="J72" s="181" t="s">
        <v>497</v>
      </c>
      <c r="K72" s="182">
        <v>32498</v>
      </c>
      <c r="L72" s="183">
        <v>7</v>
      </c>
      <c r="M72" s="183" t="s">
        <v>2</v>
      </c>
      <c r="N72" s="139" t="s">
        <v>861</v>
      </c>
      <c r="O72" s="46"/>
    </row>
    <row r="73" spans="2:15" ht="18">
      <c r="B73" s="138" t="s">
        <v>110</v>
      </c>
      <c r="C73" s="179" t="s">
        <v>488</v>
      </c>
      <c r="D73" s="179" t="s">
        <v>1</v>
      </c>
      <c r="E73" s="179" t="s">
        <v>488</v>
      </c>
      <c r="F73" s="180" t="s">
        <v>111</v>
      </c>
      <c r="G73" s="180" t="s">
        <v>66</v>
      </c>
      <c r="H73" s="181" t="s">
        <v>6</v>
      </c>
      <c r="I73" s="181" t="s">
        <v>639</v>
      </c>
      <c r="J73" s="181" t="s">
        <v>497</v>
      </c>
      <c r="K73" s="182">
        <v>13623</v>
      </c>
      <c r="L73" s="183">
        <v>9</v>
      </c>
      <c r="M73" s="183" t="s">
        <v>2</v>
      </c>
      <c r="N73" s="139" t="s">
        <v>994</v>
      </c>
      <c r="O73" s="46"/>
    </row>
    <row r="74" spans="2:15" ht="18">
      <c r="B74" s="138" t="s">
        <v>717</v>
      </c>
      <c r="C74" s="179" t="s">
        <v>418</v>
      </c>
      <c r="D74" s="179" t="s">
        <v>1</v>
      </c>
      <c r="E74" s="179" t="s">
        <v>418</v>
      </c>
      <c r="F74" s="180" t="s">
        <v>718</v>
      </c>
      <c r="G74" s="180" t="s">
        <v>719</v>
      </c>
      <c r="H74" s="181" t="s">
        <v>0</v>
      </c>
      <c r="I74" s="181" t="s">
        <v>639</v>
      </c>
      <c r="J74" s="181" t="s">
        <v>497</v>
      </c>
      <c r="K74" s="182">
        <v>29849</v>
      </c>
      <c r="L74" s="183">
        <v>2</v>
      </c>
      <c r="M74" s="183" t="s">
        <v>20</v>
      </c>
      <c r="N74" s="139" t="s">
        <v>861</v>
      </c>
      <c r="O74" s="46"/>
    </row>
    <row r="75" spans="2:15" ht="18">
      <c r="B75" s="138" t="s">
        <v>112</v>
      </c>
      <c r="C75" s="179" t="s">
        <v>532</v>
      </c>
      <c r="D75" s="179" t="s">
        <v>488</v>
      </c>
      <c r="E75" s="179" t="s">
        <v>1</v>
      </c>
      <c r="F75" s="180" t="s">
        <v>84</v>
      </c>
      <c r="G75" s="180" t="s">
        <v>113</v>
      </c>
      <c r="H75" s="181" t="s">
        <v>0</v>
      </c>
      <c r="I75" s="181" t="s">
        <v>639</v>
      </c>
      <c r="J75" s="181" t="s">
        <v>497</v>
      </c>
      <c r="K75" s="182">
        <v>17060</v>
      </c>
      <c r="L75" s="183">
        <v>4</v>
      </c>
      <c r="M75" s="183" t="s">
        <v>8</v>
      </c>
      <c r="N75" s="139" t="s">
        <v>950</v>
      </c>
      <c r="O75" s="46"/>
    </row>
    <row r="76" spans="2:15" ht="18">
      <c r="B76" s="138" t="s">
        <v>114</v>
      </c>
      <c r="C76" s="179" t="s">
        <v>358</v>
      </c>
      <c r="D76" s="179" t="s">
        <v>1</v>
      </c>
      <c r="E76" s="179" t="s">
        <v>358</v>
      </c>
      <c r="F76" s="180" t="s">
        <v>115</v>
      </c>
      <c r="G76" s="180" t="s">
        <v>116</v>
      </c>
      <c r="H76" s="181" t="s">
        <v>0</v>
      </c>
      <c r="I76" s="181" t="s">
        <v>639</v>
      </c>
      <c r="J76" s="181" t="s">
        <v>497</v>
      </c>
      <c r="K76" s="182">
        <v>17828</v>
      </c>
      <c r="L76" s="183">
        <v>6</v>
      </c>
      <c r="M76" s="183" t="s">
        <v>8</v>
      </c>
      <c r="N76" s="139" t="s">
        <v>950</v>
      </c>
      <c r="O76" s="46"/>
    </row>
    <row r="77" spans="2:15" ht="18">
      <c r="B77" s="138" t="s">
        <v>117</v>
      </c>
      <c r="C77" s="179" t="s">
        <v>807</v>
      </c>
      <c r="D77" s="179" t="s">
        <v>1</v>
      </c>
      <c r="E77" s="179" t="s">
        <v>393</v>
      </c>
      <c r="F77" s="180" t="s">
        <v>115</v>
      </c>
      <c r="G77" s="180" t="s">
        <v>118</v>
      </c>
      <c r="H77" s="181" t="s">
        <v>6</v>
      </c>
      <c r="I77" s="181" t="s">
        <v>639</v>
      </c>
      <c r="J77" s="181" t="s">
        <v>497</v>
      </c>
      <c r="K77" s="182">
        <v>20212</v>
      </c>
      <c r="L77" s="183">
        <v>8</v>
      </c>
      <c r="M77" s="183" t="s">
        <v>2</v>
      </c>
      <c r="N77" s="139" t="s">
        <v>861</v>
      </c>
      <c r="O77" s="46"/>
    </row>
    <row r="78" spans="2:15" ht="18">
      <c r="B78" s="138" t="s">
        <v>119</v>
      </c>
      <c r="C78" s="179" t="s">
        <v>51</v>
      </c>
      <c r="D78" s="179" t="s">
        <v>1</v>
      </c>
      <c r="E78" s="179" t="s">
        <v>51</v>
      </c>
      <c r="F78" s="180" t="s">
        <v>115</v>
      </c>
      <c r="G78" s="180" t="s">
        <v>120</v>
      </c>
      <c r="H78" s="181" t="s">
        <v>0</v>
      </c>
      <c r="I78" s="181" t="s">
        <v>639</v>
      </c>
      <c r="J78" s="181" t="s">
        <v>497</v>
      </c>
      <c r="K78" s="182">
        <v>16365</v>
      </c>
      <c r="L78" s="183">
        <v>5</v>
      </c>
      <c r="M78" s="183" t="s">
        <v>8</v>
      </c>
      <c r="N78" s="139" t="s">
        <v>950</v>
      </c>
      <c r="O78" s="46"/>
    </row>
    <row r="79" spans="2:15" ht="18">
      <c r="B79" s="138" t="s">
        <v>269</v>
      </c>
      <c r="C79" s="179" t="s">
        <v>801</v>
      </c>
      <c r="D79" s="179" t="s">
        <v>488</v>
      </c>
      <c r="E79" s="179" t="s">
        <v>418</v>
      </c>
      <c r="F79" s="180" t="s">
        <v>72</v>
      </c>
      <c r="G79" s="180" t="s">
        <v>150</v>
      </c>
      <c r="H79" s="181" t="s">
        <v>0</v>
      </c>
      <c r="I79" s="181" t="s">
        <v>653</v>
      </c>
      <c r="J79" s="181" t="s">
        <v>503</v>
      </c>
      <c r="K79" s="182">
        <v>14704</v>
      </c>
      <c r="L79" s="183">
        <v>9</v>
      </c>
      <c r="M79" s="183" t="s">
        <v>2</v>
      </c>
      <c r="N79" s="139" t="s">
        <v>994</v>
      </c>
      <c r="O79" s="46"/>
    </row>
    <row r="80" spans="2:15" ht="18">
      <c r="B80" s="138" t="s">
        <v>270</v>
      </c>
      <c r="C80" s="179" t="s">
        <v>124</v>
      </c>
      <c r="D80" s="179" t="s">
        <v>1</v>
      </c>
      <c r="E80" s="179" t="s">
        <v>124</v>
      </c>
      <c r="F80" s="180" t="s">
        <v>268</v>
      </c>
      <c r="G80" s="180" t="s">
        <v>271</v>
      </c>
      <c r="H80" s="181" t="s">
        <v>0</v>
      </c>
      <c r="I80" s="181" t="s">
        <v>653</v>
      </c>
      <c r="J80" s="181" t="s">
        <v>503</v>
      </c>
      <c r="K80" s="182">
        <v>21219</v>
      </c>
      <c r="L80" s="183">
        <v>2</v>
      </c>
      <c r="M80" s="183" t="s">
        <v>20</v>
      </c>
      <c r="N80" s="139" t="s">
        <v>861</v>
      </c>
      <c r="O80" s="46"/>
    </row>
    <row r="81" spans="2:15" ht="18">
      <c r="B81" s="138" t="s">
        <v>275</v>
      </c>
      <c r="C81" s="179" t="s">
        <v>411</v>
      </c>
      <c r="D81" s="179" t="s">
        <v>1</v>
      </c>
      <c r="E81" s="179" t="s">
        <v>411</v>
      </c>
      <c r="F81" s="180" t="s">
        <v>276</v>
      </c>
      <c r="G81" s="180" t="s">
        <v>277</v>
      </c>
      <c r="H81" s="181" t="s">
        <v>6</v>
      </c>
      <c r="I81" s="181" t="s">
        <v>653</v>
      </c>
      <c r="J81" s="181" t="s">
        <v>503</v>
      </c>
      <c r="K81" s="182">
        <v>26024</v>
      </c>
      <c r="L81" s="183">
        <v>6</v>
      </c>
      <c r="M81" s="183" t="s">
        <v>8</v>
      </c>
      <c r="N81" s="139" t="s">
        <v>861</v>
      </c>
      <c r="O81" s="46"/>
    </row>
    <row r="82" spans="2:15" ht="18">
      <c r="B82" s="138" t="s">
        <v>278</v>
      </c>
      <c r="C82" s="179" t="s">
        <v>802</v>
      </c>
      <c r="D82" s="179" t="s">
        <v>1</v>
      </c>
      <c r="E82" s="179" t="s">
        <v>51</v>
      </c>
      <c r="F82" s="180" t="s">
        <v>279</v>
      </c>
      <c r="G82" s="180" t="s">
        <v>280</v>
      </c>
      <c r="H82" s="181" t="s">
        <v>0</v>
      </c>
      <c r="I82" s="181" t="s">
        <v>653</v>
      </c>
      <c r="J82" s="181" t="s">
        <v>503</v>
      </c>
      <c r="K82" s="182">
        <v>17592</v>
      </c>
      <c r="L82" s="183">
        <v>12</v>
      </c>
      <c r="M82" s="183" t="s">
        <v>7</v>
      </c>
      <c r="N82" s="139" t="s">
        <v>950</v>
      </c>
      <c r="O82" s="46"/>
    </row>
    <row r="83" spans="2:15" ht="18">
      <c r="B83" s="138" t="s">
        <v>828</v>
      </c>
      <c r="C83" s="179" t="s">
        <v>793</v>
      </c>
      <c r="D83" s="179" t="s">
        <v>488</v>
      </c>
      <c r="E83" s="179" t="s">
        <v>267</v>
      </c>
      <c r="F83" s="180" t="s">
        <v>847</v>
      </c>
      <c r="G83" s="180" t="s">
        <v>848</v>
      </c>
      <c r="H83" s="181" t="s">
        <v>0</v>
      </c>
      <c r="I83" s="181" t="s">
        <v>653</v>
      </c>
      <c r="J83" s="181" t="s">
        <v>503</v>
      </c>
      <c r="K83" s="182">
        <v>19037</v>
      </c>
      <c r="L83" s="183">
        <v>12</v>
      </c>
      <c r="M83" s="183" t="s">
        <v>7</v>
      </c>
      <c r="N83" s="139" t="s">
        <v>861</v>
      </c>
      <c r="O83" s="46"/>
    </row>
    <row r="84" spans="2:15" ht="18">
      <c r="B84" s="138" t="s">
        <v>933</v>
      </c>
      <c r="C84" s="179" t="s">
        <v>790</v>
      </c>
      <c r="D84" s="179" t="s">
        <v>488</v>
      </c>
      <c r="E84" s="179" t="s">
        <v>204</v>
      </c>
      <c r="F84" s="180" t="s">
        <v>934</v>
      </c>
      <c r="G84" s="180" t="s">
        <v>47</v>
      </c>
      <c r="H84" s="181" t="s">
        <v>0</v>
      </c>
      <c r="I84" s="181" t="s">
        <v>653</v>
      </c>
      <c r="J84" s="181" t="s">
        <v>503</v>
      </c>
      <c r="K84" s="182">
        <v>21169</v>
      </c>
      <c r="L84" s="183">
        <v>5</v>
      </c>
      <c r="M84" s="183" t="s">
        <v>8</v>
      </c>
      <c r="N84" s="139" t="s">
        <v>861</v>
      </c>
      <c r="O84" s="46"/>
    </row>
    <row r="85" spans="2:15" ht="18">
      <c r="B85" s="138" t="s">
        <v>164</v>
      </c>
      <c r="C85" s="179" t="s">
        <v>802</v>
      </c>
      <c r="D85" s="179" t="s">
        <v>1</v>
      </c>
      <c r="E85" s="179" t="s">
        <v>51</v>
      </c>
      <c r="F85" s="180" t="s">
        <v>165</v>
      </c>
      <c r="G85" s="180" t="s">
        <v>166</v>
      </c>
      <c r="H85" s="181" t="s">
        <v>0</v>
      </c>
      <c r="I85" s="181" t="s">
        <v>640</v>
      </c>
      <c r="J85" s="181" t="s">
        <v>500</v>
      </c>
      <c r="K85" s="182">
        <v>13189</v>
      </c>
      <c r="L85" s="183">
        <v>9</v>
      </c>
      <c r="M85" s="183" t="s">
        <v>2</v>
      </c>
      <c r="N85" s="139" t="s">
        <v>994</v>
      </c>
      <c r="O85" s="46"/>
    </row>
    <row r="86" spans="2:15" ht="18">
      <c r="B86" s="138" t="s">
        <v>908</v>
      </c>
      <c r="C86" s="179" t="s">
        <v>805</v>
      </c>
      <c r="D86" s="179" t="s">
        <v>1</v>
      </c>
      <c r="E86" s="179" t="s">
        <v>283</v>
      </c>
      <c r="F86" s="180" t="s">
        <v>909</v>
      </c>
      <c r="G86" s="180" t="s">
        <v>910</v>
      </c>
      <c r="H86" s="181" t="s">
        <v>6</v>
      </c>
      <c r="I86" s="181" t="s">
        <v>640</v>
      </c>
      <c r="J86" s="181" t="s">
        <v>500</v>
      </c>
      <c r="K86" s="182">
        <v>13844</v>
      </c>
      <c r="L86" s="183">
        <v>12</v>
      </c>
      <c r="M86" s="183" t="s">
        <v>7</v>
      </c>
      <c r="N86" s="139" t="s">
        <v>994</v>
      </c>
      <c r="O86" s="46"/>
    </row>
    <row r="87" spans="2:15" ht="18">
      <c r="B87" s="138" t="s">
        <v>892</v>
      </c>
      <c r="C87" s="179" t="s">
        <v>956</v>
      </c>
      <c r="D87" s="179" t="s">
        <v>488</v>
      </c>
      <c r="E87" s="179" t="s">
        <v>393</v>
      </c>
      <c r="F87" s="180" t="s">
        <v>911</v>
      </c>
      <c r="G87" s="180" t="s">
        <v>912</v>
      </c>
      <c r="H87" s="181" t="s">
        <v>0</v>
      </c>
      <c r="I87" s="181" t="s">
        <v>640</v>
      </c>
      <c r="J87" s="181" t="s">
        <v>500</v>
      </c>
      <c r="K87" s="182">
        <v>20205</v>
      </c>
      <c r="L87" s="183">
        <v>9</v>
      </c>
      <c r="M87" s="183" t="s">
        <v>2</v>
      </c>
      <c r="N87" s="139" t="s">
        <v>861</v>
      </c>
      <c r="O87" s="46"/>
    </row>
    <row r="88" spans="2:15" ht="18">
      <c r="B88" s="138" t="s">
        <v>913</v>
      </c>
      <c r="C88" s="179" t="s">
        <v>881</v>
      </c>
      <c r="D88" s="179" t="s">
        <v>488</v>
      </c>
      <c r="E88" s="179" t="s">
        <v>283</v>
      </c>
      <c r="F88" s="180" t="s">
        <v>914</v>
      </c>
      <c r="G88" s="180" t="s">
        <v>106</v>
      </c>
      <c r="H88" s="181" t="s">
        <v>6</v>
      </c>
      <c r="I88" s="181" t="s">
        <v>640</v>
      </c>
      <c r="J88" s="181" t="s">
        <v>500</v>
      </c>
      <c r="K88" s="182">
        <v>15849</v>
      </c>
      <c r="L88" s="183">
        <v>12</v>
      </c>
      <c r="M88" s="183" t="s">
        <v>7</v>
      </c>
      <c r="N88" s="139" t="s">
        <v>950</v>
      </c>
      <c r="O88" s="46"/>
    </row>
    <row r="89" spans="2:15" ht="18">
      <c r="B89" s="138" t="s">
        <v>893</v>
      </c>
      <c r="C89" s="179" t="s">
        <v>789</v>
      </c>
      <c r="D89" s="179" t="s">
        <v>488</v>
      </c>
      <c r="E89" s="179" t="s">
        <v>149</v>
      </c>
      <c r="F89" s="180" t="s">
        <v>909</v>
      </c>
      <c r="G89" s="180" t="s">
        <v>917</v>
      </c>
      <c r="H89" s="181" t="s">
        <v>6</v>
      </c>
      <c r="I89" s="181" t="s">
        <v>640</v>
      </c>
      <c r="J89" s="181" t="s">
        <v>500</v>
      </c>
      <c r="K89" s="182">
        <v>23351</v>
      </c>
      <c r="L89" s="183">
        <v>12</v>
      </c>
      <c r="M89" s="183" t="s">
        <v>7</v>
      </c>
      <c r="N89" s="139" t="s">
        <v>861</v>
      </c>
      <c r="O89" s="46"/>
    </row>
    <row r="90" spans="2:15" ht="18">
      <c r="B90" s="138" t="s">
        <v>918</v>
      </c>
      <c r="C90" s="179" t="s">
        <v>791</v>
      </c>
      <c r="D90" s="179" t="s">
        <v>488</v>
      </c>
      <c r="E90" s="179" t="s">
        <v>242</v>
      </c>
      <c r="F90" s="180" t="s">
        <v>914</v>
      </c>
      <c r="G90" s="180" t="s">
        <v>135</v>
      </c>
      <c r="H90" s="181" t="s">
        <v>0</v>
      </c>
      <c r="I90" s="181" t="s">
        <v>640</v>
      </c>
      <c r="J90" s="181" t="s">
        <v>500</v>
      </c>
      <c r="K90" s="182">
        <v>15013</v>
      </c>
      <c r="L90" s="183">
        <v>7</v>
      </c>
      <c r="M90" s="183" t="s">
        <v>2</v>
      </c>
      <c r="N90" s="139" t="s">
        <v>994</v>
      </c>
      <c r="O90" s="46"/>
    </row>
    <row r="91" spans="2:15" ht="18">
      <c r="B91" s="138" t="s">
        <v>180</v>
      </c>
      <c r="C91" s="179" t="s">
        <v>204</v>
      </c>
      <c r="D91" s="179" t="s">
        <v>1</v>
      </c>
      <c r="E91" s="179" t="s">
        <v>204</v>
      </c>
      <c r="F91" s="180" t="s">
        <v>181</v>
      </c>
      <c r="G91" s="180" t="s">
        <v>182</v>
      </c>
      <c r="H91" s="181" t="s">
        <v>0</v>
      </c>
      <c r="I91" s="181" t="s">
        <v>640</v>
      </c>
      <c r="J91" s="181" t="s">
        <v>500</v>
      </c>
      <c r="K91" s="182">
        <v>17774</v>
      </c>
      <c r="L91" s="183">
        <v>1</v>
      </c>
      <c r="M91" s="183" t="s">
        <v>20</v>
      </c>
      <c r="N91" s="139" t="s">
        <v>950</v>
      </c>
      <c r="O91" s="46"/>
    </row>
    <row r="92" spans="2:15" ht="18">
      <c r="B92" s="138" t="s">
        <v>1127</v>
      </c>
      <c r="C92" s="179" t="s">
        <v>788</v>
      </c>
      <c r="D92" s="179" t="s">
        <v>488</v>
      </c>
      <c r="E92" s="179" t="s">
        <v>124</v>
      </c>
      <c r="F92" s="180" t="s">
        <v>1128</v>
      </c>
      <c r="G92" s="180" t="s">
        <v>1129</v>
      </c>
      <c r="H92" s="181" t="s">
        <v>6</v>
      </c>
      <c r="I92" s="181" t="s">
        <v>640</v>
      </c>
      <c r="J92" s="181" t="s">
        <v>500</v>
      </c>
      <c r="K92" s="182">
        <v>21451</v>
      </c>
      <c r="L92" s="183">
        <v>12</v>
      </c>
      <c r="M92" s="183" t="s">
        <v>7</v>
      </c>
      <c r="N92" s="139" t="s">
        <v>861</v>
      </c>
      <c r="O92" s="46"/>
    </row>
    <row r="93" spans="2:15" ht="18">
      <c r="B93" s="138" t="s">
        <v>599</v>
      </c>
      <c r="C93" s="179" t="s">
        <v>882</v>
      </c>
      <c r="D93" s="179" t="s">
        <v>488</v>
      </c>
      <c r="E93" s="179" t="s">
        <v>490</v>
      </c>
      <c r="F93" s="180" t="s">
        <v>317</v>
      </c>
      <c r="G93" s="180" t="s">
        <v>600</v>
      </c>
      <c r="H93" s="181" t="s">
        <v>0</v>
      </c>
      <c r="I93" s="181" t="s">
        <v>640</v>
      </c>
      <c r="J93" s="181" t="s">
        <v>500</v>
      </c>
      <c r="K93" s="182">
        <v>14088</v>
      </c>
      <c r="L93" s="183">
        <v>9</v>
      </c>
      <c r="M93" s="183" t="s">
        <v>2</v>
      </c>
      <c r="N93" s="139" t="s">
        <v>994</v>
      </c>
      <c r="O93" s="46"/>
    </row>
    <row r="94" spans="2:15" ht="18">
      <c r="B94" s="138" t="s">
        <v>641</v>
      </c>
      <c r="C94" s="179" t="s">
        <v>956</v>
      </c>
      <c r="D94" s="179" t="s">
        <v>488</v>
      </c>
      <c r="E94" s="179" t="s">
        <v>393</v>
      </c>
      <c r="F94" s="180" t="s">
        <v>642</v>
      </c>
      <c r="G94" s="180" t="s">
        <v>643</v>
      </c>
      <c r="H94" s="181" t="s">
        <v>0</v>
      </c>
      <c r="I94" s="181" t="s">
        <v>640</v>
      </c>
      <c r="J94" s="181" t="s">
        <v>500</v>
      </c>
      <c r="K94" s="182">
        <v>15766</v>
      </c>
      <c r="L94" s="183">
        <v>9</v>
      </c>
      <c r="M94" s="183" t="s">
        <v>2</v>
      </c>
      <c r="N94" s="139" t="s">
        <v>950</v>
      </c>
      <c r="O94" s="46"/>
    </row>
    <row r="95" spans="2:15" ht="18">
      <c r="B95" s="138" t="s">
        <v>433</v>
      </c>
      <c r="C95" s="179" t="s">
        <v>806</v>
      </c>
      <c r="D95" s="179" t="s">
        <v>1</v>
      </c>
      <c r="E95" s="179" t="s">
        <v>490</v>
      </c>
      <c r="F95" s="180" t="s">
        <v>446</v>
      </c>
      <c r="G95" s="180" t="s">
        <v>82</v>
      </c>
      <c r="H95" s="181" t="s">
        <v>0</v>
      </c>
      <c r="I95" s="181" t="s">
        <v>640</v>
      </c>
      <c r="J95" s="181" t="s">
        <v>500</v>
      </c>
      <c r="K95" s="182">
        <v>12082</v>
      </c>
      <c r="L95" s="183">
        <v>8</v>
      </c>
      <c r="M95" s="183" t="s">
        <v>2</v>
      </c>
      <c r="N95" s="139" t="s">
        <v>994</v>
      </c>
      <c r="O95" s="46"/>
    </row>
    <row r="96" spans="2:15" ht="18">
      <c r="B96" s="138" t="s">
        <v>434</v>
      </c>
      <c r="C96" s="179" t="s">
        <v>875</v>
      </c>
      <c r="D96" s="179" t="s">
        <v>1</v>
      </c>
      <c r="E96" s="179" t="s">
        <v>417</v>
      </c>
      <c r="F96" s="180" t="s">
        <v>446</v>
      </c>
      <c r="G96" s="180" t="s">
        <v>66</v>
      </c>
      <c r="H96" s="181" t="s">
        <v>6</v>
      </c>
      <c r="I96" s="181" t="s">
        <v>640</v>
      </c>
      <c r="J96" s="181" t="s">
        <v>500</v>
      </c>
      <c r="K96" s="182">
        <v>18129</v>
      </c>
      <c r="L96" s="183">
        <v>9</v>
      </c>
      <c r="M96" s="183" t="s">
        <v>2</v>
      </c>
      <c r="N96" s="139" t="s">
        <v>950</v>
      </c>
      <c r="O96" s="46"/>
    </row>
    <row r="97" spans="2:15" ht="18">
      <c r="B97" s="138" t="s">
        <v>435</v>
      </c>
      <c r="C97" s="179" t="s">
        <v>242</v>
      </c>
      <c r="D97" s="179" t="s">
        <v>1</v>
      </c>
      <c r="E97" s="179" t="s">
        <v>242</v>
      </c>
      <c r="F97" s="180" t="s">
        <v>422</v>
      </c>
      <c r="G97" s="180" t="s">
        <v>454</v>
      </c>
      <c r="H97" s="181" t="s">
        <v>6</v>
      </c>
      <c r="I97" s="181" t="s">
        <v>640</v>
      </c>
      <c r="J97" s="181" t="s">
        <v>500</v>
      </c>
      <c r="K97" s="182">
        <v>19177</v>
      </c>
      <c r="L97" s="183">
        <v>9</v>
      </c>
      <c r="M97" s="183" t="s">
        <v>2</v>
      </c>
      <c r="N97" s="139" t="s">
        <v>861</v>
      </c>
      <c r="O97" s="46"/>
    </row>
    <row r="98" spans="2:15" ht="18">
      <c r="B98" s="138" t="s">
        <v>720</v>
      </c>
      <c r="C98" s="179" t="s">
        <v>417</v>
      </c>
      <c r="D98" s="179" t="s">
        <v>1</v>
      </c>
      <c r="E98" s="179" t="s">
        <v>417</v>
      </c>
      <c r="F98" s="180" t="s">
        <v>721</v>
      </c>
      <c r="G98" s="180" t="s">
        <v>722</v>
      </c>
      <c r="H98" s="181" t="s">
        <v>0</v>
      </c>
      <c r="I98" s="181" t="s">
        <v>640</v>
      </c>
      <c r="J98" s="181" t="s">
        <v>500</v>
      </c>
      <c r="K98" s="182">
        <v>21124</v>
      </c>
      <c r="L98" s="183">
        <v>3</v>
      </c>
      <c r="M98" s="183" t="s">
        <v>20</v>
      </c>
      <c r="N98" s="139" t="s">
        <v>861</v>
      </c>
      <c r="O98" s="46"/>
    </row>
    <row r="99" spans="2:15" ht="18">
      <c r="B99" s="138" t="s">
        <v>187</v>
      </c>
      <c r="C99" s="179" t="s">
        <v>411</v>
      </c>
      <c r="D99" s="179" t="s">
        <v>1</v>
      </c>
      <c r="E99" s="179" t="s">
        <v>411</v>
      </c>
      <c r="F99" s="180" t="s">
        <v>188</v>
      </c>
      <c r="G99" s="180" t="s">
        <v>73</v>
      </c>
      <c r="H99" s="181" t="s">
        <v>0</v>
      </c>
      <c r="I99" s="181" t="s">
        <v>640</v>
      </c>
      <c r="J99" s="181" t="s">
        <v>500</v>
      </c>
      <c r="K99" s="182">
        <v>18276</v>
      </c>
      <c r="L99" s="183">
        <v>6</v>
      </c>
      <c r="M99" s="183" t="s">
        <v>8</v>
      </c>
      <c r="N99" s="139" t="s">
        <v>950</v>
      </c>
      <c r="O99" s="46"/>
    </row>
    <row r="100" spans="2:15" ht="18">
      <c r="B100" s="138" t="s">
        <v>190</v>
      </c>
      <c r="C100" s="179" t="s">
        <v>800</v>
      </c>
      <c r="D100" s="179" t="s">
        <v>488</v>
      </c>
      <c r="E100" s="179" t="s">
        <v>417</v>
      </c>
      <c r="F100" s="180" t="s">
        <v>13</v>
      </c>
      <c r="G100" s="180" t="s">
        <v>191</v>
      </c>
      <c r="H100" s="181" t="s">
        <v>6</v>
      </c>
      <c r="I100" s="181" t="s">
        <v>640</v>
      </c>
      <c r="J100" s="181" t="s">
        <v>500</v>
      </c>
      <c r="K100" s="182">
        <v>20147</v>
      </c>
      <c r="L100" s="183">
        <v>12</v>
      </c>
      <c r="M100" s="183" t="s">
        <v>7</v>
      </c>
      <c r="N100" s="139" t="s">
        <v>861</v>
      </c>
      <c r="O100" s="46"/>
    </row>
    <row r="101" spans="2:15" ht="18">
      <c r="B101" s="138" t="s">
        <v>965</v>
      </c>
      <c r="C101" s="179" t="s">
        <v>804</v>
      </c>
      <c r="D101" s="179" t="s">
        <v>1</v>
      </c>
      <c r="E101" s="179" t="s">
        <v>257</v>
      </c>
      <c r="F101" s="180" t="s">
        <v>377</v>
      </c>
      <c r="G101" s="180" t="s">
        <v>1004</v>
      </c>
      <c r="H101" s="181" t="s">
        <v>0</v>
      </c>
      <c r="I101" s="181" t="s">
        <v>640</v>
      </c>
      <c r="J101" s="181" t="s">
        <v>500</v>
      </c>
      <c r="K101" s="182">
        <v>24162</v>
      </c>
      <c r="L101" s="183">
        <v>8</v>
      </c>
      <c r="M101" s="183" t="s">
        <v>2</v>
      </c>
      <c r="N101" s="139" t="s">
        <v>861</v>
      </c>
      <c r="O101" s="46"/>
    </row>
    <row r="102" spans="2:15" ht="18">
      <c r="B102" s="138" t="s">
        <v>968</v>
      </c>
      <c r="C102" s="179" t="s">
        <v>879</v>
      </c>
      <c r="D102" s="179" t="s">
        <v>488</v>
      </c>
      <c r="E102" s="179" t="s">
        <v>204</v>
      </c>
      <c r="F102" s="180" t="s">
        <v>1008</v>
      </c>
      <c r="G102" s="180" t="s">
        <v>58</v>
      </c>
      <c r="H102" s="181" t="s">
        <v>0</v>
      </c>
      <c r="I102" s="181" t="s">
        <v>640</v>
      </c>
      <c r="J102" s="181" t="s">
        <v>500</v>
      </c>
      <c r="K102" s="182">
        <v>17410</v>
      </c>
      <c r="L102" s="183">
        <v>12</v>
      </c>
      <c r="M102" s="183" t="s">
        <v>7</v>
      </c>
      <c r="N102" s="139" t="s">
        <v>950</v>
      </c>
      <c r="O102" s="46"/>
    </row>
    <row r="103" spans="2:15" ht="18">
      <c r="B103" s="138" t="s">
        <v>969</v>
      </c>
      <c r="C103" s="179" t="s">
        <v>787</v>
      </c>
      <c r="D103" s="179" t="s">
        <v>488</v>
      </c>
      <c r="E103" s="179" t="s">
        <v>489</v>
      </c>
      <c r="F103" s="180" t="s">
        <v>1009</v>
      </c>
      <c r="G103" s="180" t="s">
        <v>1010</v>
      </c>
      <c r="H103" s="181" t="s">
        <v>6</v>
      </c>
      <c r="I103" s="181" t="s">
        <v>640</v>
      </c>
      <c r="J103" s="181" t="s">
        <v>500</v>
      </c>
      <c r="K103" s="182">
        <v>19766</v>
      </c>
      <c r="L103" s="183">
        <v>12</v>
      </c>
      <c r="M103" s="183" t="s">
        <v>7</v>
      </c>
      <c r="N103" s="139" t="s">
        <v>861</v>
      </c>
      <c r="O103" s="46"/>
    </row>
    <row r="104" spans="2:15" ht="18">
      <c r="B104" s="138" t="s">
        <v>970</v>
      </c>
      <c r="C104" s="179" t="s">
        <v>786</v>
      </c>
      <c r="D104" s="179" t="s">
        <v>488</v>
      </c>
      <c r="E104" s="179" t="s">
        <v>51</v>
      </c>
      <c r="F104" s="180" t="s">
        <v>1011</v>
      </c>
      <c r="G104" s="180" t="s">
        <v>1012</v>
      </c>
      <c r="H104" s="181" t="s">
        <v>0</v>
      </c>
      <c r="I104" s="181" t="s">
        <v>640</v>
      </c>
      <c r="J104" s="181" t="s">
        <v>500</v>
      </c>
      <c r="K104" s="182">
        <v>19956</v>
      </c>
      <c r="L104" s="183">
        <v>12</v>
      </c>
      <c r="M104" s="183" t="s">
        <v>7</v>
      </c>
      <c r="N104" s="139" t="s">
        <v>861</v>
      </c>
      <c r="O104" s="46"/>
    </row>
    <row r="105" spans="2:15" ht="18">
      <c r="B105" s="138" t="s">
        <v>971</v>
      </c>
      <c r="C105" s="179" t="s">
        <v>801</v>
      </c>
      <c r="D105" s="179" t="s">
        <v>488</v>
      </c>
      <c r="E105" s="179" t="s">
        <v>418</v>
      </c>
      <c r="F105" s="180" t="s">
        <v>1013</v>
      </c>
      <c r="G105" s="180" t="s">
        <v>1014</v>
      </c>
      <c r="H105" s="181" t="s">
        <v>6</v>
      </c>
      <c r="I105" s="181" t="s">
        <v>640</v>
      </c>
      <c r="J105" s="181" t="s">
        <v>500</v>
      </c>
      <c r="K105" s="182">
        <v>28169</v>
      </c>
      <c r="L105" s="183">
        <v>12</v>
      </c>
      <c r="M105" s="183" t="s">
        <v>7</v>
      </c>
      <c r="N105" s="139" t="s">
        <v>861</v>
      </c>
      <c r="O105" s="46"/>
    </row>
    <row r="106" spans="2:15" ht="18">
      <c r="B106" s="138" t="s">
        <v>1135</v>
      </c>
      <c r="C106" s="179" t="s">
        <v>803</v>
      </c>
      <c r="D106" s="179" t="s">
        <v>1</v>
      </c>
      <c r="E106" s="179" t="s">
        <v>149</v>
      </c>
      <c r="F106" s="180" t="s">
        <v>1136</v>
      </c>
      <c r="G106" s="180" t="s">
        <v>1137</v>
      </c>
      <c r="H106" s="181" t="s">
        <v>6</v>
      </c>
      <c r="I106" s="181" t="s">
        <v>640</v>
      </c>
      <c r="J106" s="181" t="s">
        <v>500</v>
      </c>
      <c r="K106" s="182">
        <v>20185</v>
      </c>
      <c r="L106" s="183">
        <v>12</v>
      </c>
      <c r="M106" s="183" t="s">
        <v>7</v>
      </c>
      <c r="N106" s="139" t="s">
        <v>861</v>
      </c>
      <c r="O106" s="46"/>
    </row>
    <row r="107" spans="2:15" ht="18">
      <c r="B107" s="138" t="s">
        <v>200</v>
      </c>
      <c r="C107" s="179" t="s">
        <v>149</v>
      </c>
      <c r="D107" s="179" t="s">
        <v>1</v>
      </c>
      <c r="E107" s="179" t="s">
        <v>149</v>
      </c>
      <c r="F107" s="180" t="s">
        <v>54</v>
      </c>
      <c r="G107" s="180" t="s">
        <v>153</v>
      </c>
      <c r="H107" s="181" t="s">
        <v>0</v>
      </c>
      <c r="I107" s="181" t="s">
        <v>640</v>
      </c>
      <c r="J107" s="181" t="s">
        <v>500</v>
      </c>
      <c r="K107" s="182">
        <v>16524</v>
      </c>
      <c r="L107" s="183">
        <v>9</v>
      </c>
      <c r="M107" s="183" t="s">
        <v>2</v>
      </c>
      <c r="N107" s="139" t="s">
        <v>950</v>
      </c>
      <c r="O107" s="46"/>
    </row>
    <row r="108" spans="2:15" ht="18">
      <c r="B108" s="138" t="s">
        <v>829</v>
      </c>
      <c r="C108" s="179" t="s">
        <v>797</v>
      </c>
      <c r="D108" s="179" t="s">
        <v>488</v>
      </c>
      <c r="E108" s="179" t="s">
        <v>491</v>
      </c>
      <c r="F108" s="180" t="s">
        <v>841</v>
      </c>
      <c r="G108" s="180" t="s">
        <v>842</v>
      </c>
      <c r="H108" s="181" t="s">
        <v>0</v>
      </c>
      <c r="I108" s="181" t="s">
        <v>640</v>
      </c>
      <c r="J108" s="181" t="s">
        <v>500</v>
      </c>
      <c r="K108" s="182">
        <v>18271</v>
      </c>
      <c r="L108" s="183">
        <v>9</v>
      </c>
      <c r="M108" s="183" t="s">
        <v>2</v>
      </c>
      <c r="N108" s="139" t="s">
        <v>950</v>
      </c>
      <c r="O108" s="46"/>
    </row>
    <row r="109" spans="2:15" ht="18">
      <c r="B109" s="138" t="s">
        <v>894</v>
      </c>
      <c r="C109" s="179" t="s">
        <v>785</v>
      </c>
      <c r="D109" s="179" t="s">
        <v>488</v>
      </c>
      <c r="E109" s="179" t="s">
        <v>488</v>
      </c>
      <c r="F109" s="180" t="s">
        <v>909</v>
      </c>
      <c r="G109" s="180" t="s">
        <v>922</v>
      </c>
      <c r="H109" s="181" t="s">
        <v>0</v>
      </c>
      <c r="I109" s="181" t="s">
        <v>640</v>
      </c>
      <c r="J109" s="181" t="s">
        <v>500</v>
      </c>
      <c r="K109" s="182">
        <v>24027</v>
      </c>
      <c r="L109" s="183">
        <v>9</v>
      </c>
      <c r="M109" s="183" t="s">
        <v>2</v>
      </c>
      <c r="N109" s="139" t="s">
        <v>861</v>
      </c>
      <c r="O109" s="46"/>
    </row>
    <row r="110" spans="2:15" ht="18">
      <c r="B110" s="138" t="s">
        <v>895</v>
      </c>
      <c r="C110" s="179" t="s">
        <v>880</v>
      </c>
      <c r="D110" s="179" t="s">
        <v>488</v>
      </c>
      <c r="E110" s="179" t="s">
        <v>257</v>
      </c>
      <c r="F110" s="180" t="s">
        <v>923</v>
      </c>
      <c r="G110" s="180" t="s">
        <v>924</v>
      </c>
      <c r="H110" s="181" t="s">
        <v>0</v>
      </c>
      <c r="I110" s="181" t="s">
        <v>640</v>
      </c>
      <c r="J110" s="181" t="s">
        <v>500</v>
      </c>
      <c r="K110" s="182">
        <v>17489</v>
      </c>
      <c r="L110" s="183">
        <v>12</v>
      </c>
      <c r="M110" s="183" t="s">
        <v>7</v>
      </c>
      <c r="N110" s="139" t="s">
        <v>950</v>
      </c>
      <c r="O110" s="46"/>
    </row>
    <row r="111" spans="2:15" ht="18">
      <c r="B111" s="138" t="s">
        <v>281</v>
      </c>
      <c r="C111" s="179" t="s">
        <v>283</v>
      </c>
      <c r="D111" s="179" t="s">
        <v>1</v>
      </c>
      <c r="E111" s="179" t="s">
        <v>283</v>
      </c>
      <c r="F111" s="180" t="s">
        <v>282</v>
      </c>
      <c r="G111" s="180" t="s">
        <v>55</v>
      </c>
      <c r="H111" s="181" t="s">
        <v>0</v>
      </c>
      <c r="I111" s="181" t="s">
        <v>654</v>
      </c>
      <c r="J111" s="181" t="s">
        <v>504</v>
      </c>
      <c r="K111" s="182">
        <v>16818</v>
      </c>
      <c r="L111" s="183">
        <v>6</v>
      </c>
      <c r="M111" s="183" t="s">
        <v>8</v>
      </c>
      <c r="N111" s="139" t="s">
        <v>950</v>
      </c>
      <c r="O111" s="46"/>
    </row>
    <row r="112" spans="2:15" ht="18">
      <c r="B112" s="138" t="s">
        <v>284</v>
      </c>
      <c r="C112" s="179" t="s">
        <v>799</v>
      </c>
      <c r="D112" s="179" t="s">
        <v>488</v>
      </c>
      <c r="E112" s="179" t="s">
        <v>411</v>
      </c>
      <c r="F112" s="180" t="s">
        <v>282</v>
      </c>
      <c r="G112" s="180" t="s">
        <v>285</v>
      </c>
      <c r="H112" s="181" t="s">
        <v>0</v>
      </c>
      <c r="I112" s="181" t="s">
        <v>654</v>
      </c>
      <c r="J112" s="181" t="s">
        <v>504</v>
      </c>
      <c r="K112" s="182">
        <v>17962</v>
      </c>
      <c r="L112" s="183">
        <v>2</v>
      </c>
      <c r="M112" s="183" t="s">
        <v>20</v>
      </c>
      <c r="N112" s="139" t="s">
        <v>950</v>
      </c>
      <c r="O112" s="46"/>
    </row>
    <row r="113" spans="2:15" ht="18">
      <c r="B113" s="138" t="s">
        <v>292</v>
      </c>
      <c r="C113" s="179" t="s">
        <v>796</v>
      </c>
      <c r="D113" s="179" t="s">
        <v>488</v>
      </c>
      <c r="E113" s="179" t="s">
        <v>490</v>
      </c>
      <c r="F113" s="180" t="s">
        <v>293</v>
      </c>
      <c r="G113" s="180" t="s">
        <v>294</v>
      </c>
      <c r="H113" s="181" t="s">
        <v>0</v>
      </c>
      <c r="I113" s="181" t="s">
        <v>654</v>
      </c>
      <c r="J113" s="181" t="s">
        <v>504</v>
      </c>
      <c r="K113" s="182">
        <v>19194</v>
      </c>
      <c r="L113" s="183">
        <v>0</v>
      </c>
      <c r="M113" s="183" t="s">
        <v>20</v>
      </c>
      <c r="N113" s="139" t="s">
        <v>861</v>
      </c>
      <c r="O113" s="46"/>
    </row>
    <row r="114" spans="2:15" ht="18">
      <c r="B114" s="138" t="s">
        <v>298</v>
      </c>
      <c r="C114" s="179" t="s">
        <v>488</v>
      </c>
      <c r="D114" s="179" t="s">
        <v>1</v>
      </c>
      <c r="E114" s="179" t="s">
        <v>488</v>
      </c>
      <c r="F114" s="180" t="s">
        <v>296</v>
      </c>
      <c r="G114" s="180" t="s">
        <v>243</v>
      </c>
      <c r="H114" s="181" t="s">
        <v>0</v>
      </c>
      <c r="I114" s="181" t="s">
        <v>654</v>
      </c>
      <c r="J114" s="181" t="s">
        <v>504</v>
      </c>
      <c r="K114" s="182">
        <v>18980</v>
      </c>
      <c r="L114" s="183">
        <v>9</v>
      </c>
      <c r="M114" s="183" t="s">
        <v>2</v>
      </c>
      <c r="N114" s="139" t="s">
        <v>950</v>
      </c>
      <c r="O114" s="46"/>
    </row>
    <row r="115" spans="2:15" ht="18">
      <c r="B115" s="138" t="s">
        <v>307</v>
      </c>
      <c r="C115" s="179" t="s">
        <v>788</v>
      </c>
      <c r="D115" s="179" t="s">
        <v>488</v>
      </c>
      <c r="E115" s="179" t="s">
        <v>124</v>
      </c>
      <c r="F115" s="180" t="s">
        <v>54</v>
      </c>
      <c r="G115" s="180" t="s">
        <v>79</v>
      </c>
      <c r="H115" s="181" t="s">
        <v>0</v>
      </c>
      <c r="I115" s="181" t="s">
        <v>654</v>
      </c>
      <c r="J115" s="181" t="s">
        <v>504</v>
      </c>
      <c r="K115" s="182">
        <v>13814</v>
      </c>
      <c r="L115" s="183">
        <v>9</v>
      </c>
      <c r="M115" s="183" t="s">
        <v>2</v>
      </c>
      <c r="N115" s="139" t="s">
        <v>994</v>
      </c>
      <c r="O115" s="46"/>
    </row>
    <row r="116" spans="2:15" ht="18">
      <c r="B116" s="138" t="s">
        <v>312</v>
      </c>
      <c r="C116" s="179" t="s">
        <v>257</v>
      </c>
      <c r="D116" s="179" t="s">
        <v>1</v>
      </c>
      <c r="E116" s="179" t="s">
        <v>257</v>
      </c>
      <c r="F116" s="180" t="s">
        <v>311</v>
      </c>
      <c r="G116" s="180" t="s">
        <v>313</v>
      </c>
      <c r="H116" s="181" t="s">
        <v>0</v>
      </c>
      <c r="I116" s="181" t="s">
        <v>654</v>
      </c>
      <c r="J116" s="181" t="s">
        <v>504</v>
      </c>
      <c r="K116" s="182">
        <v>15516</v>
      </c>
      <c r="L116" s="183">
        <v>5</v>
      </c>
      <c r="M116" s="183" t="s">
        <v>8</v>
      </c>
      <c r="N116" s="139" t="s">
        <v>950</v>
      </c>
      <c r="O116" s="46"/>
    </row>
    <row r="117" spans="2:15" ht="18">
      <c r="B117" s="138" t="s">
        <v>318</v>
      </c>
      <c r="C117" s="179" t="s">
        <v>149</v>
      </c>
      <c r="D117" s="179" t="s">
        <v>1</v>
      </c>
      <c r="E117" s="179" t="s">
        <v>149</v>
      </c>
      <c r="F117" s="180" t="s">
        <v>319</v>
      </c>
      <c r="G117" s="180" t="s">
        <v>88</v>
      </c>
      <c r="H117" s="181" t="s">
        <v>0</v>
      </c>
      <c r="I117" s="181" t="s">
        <v>654</v>
      </c>
      <c r="J117" s="181" t="s">
        <v>504</v>
      </c>
      <c r="K117" s="182">
        <v>19890</v>
      </c>
      <c r="L117" s="183">
        <v>8</v>
      </c>
      <c r="M117" s="183" t="s">
        <v>2</v>
      </c>
      <c r="N117" s="139" t="s">
        <v>861</v>
      </c>
      <c r="O117" s="46"/>
    </row>
    <row r="118" spans="2:15" ht="18">
      <c r="B118" s="138" t="s">
        <v>562</v>
      </c>
      <c r="C118" s="179" t="s">
        <v>204</v>
      </c>
      <c r="D118" s="179" t="s">
        <v>1</v>
      </c>
      <c r="E118" s="179" t="s">
        <v>204</v>
      </c>
      <c r="F118" s="180" t="s">
        <v>321</v>
      </c>
      <c r="G118" s="180" t="s">
        <v>563</v>
      </c>
      <c r="H118" s="181" t="s">
        <v>0</v>
      </c>
      <c r="I118" s="181" t="s">
        <v>654</v>
      </c>
      <c r="J118" s="181" t="s">
        <v>504</v>
      </c>
      <c r="K118" s="182">
        <v>17495</v>
      </c>
      <c r="L118" s="183">
        <v>4</v>
      </c>
      <c r="M118" s="183" t="s">
        <v>8</v>
      </c>
      <c r="N118" s="139" t="s">
        <v>950</v>
      </c>
      <c r="O118" s="46"/>
    </row>
    <row r="119" spans="2:15" ht="18">
      <c r="B119" s="138" t="s">
        <v>320</v>
      </c>
      <c r="C119" s="179" t="s">
        <v>794</v>
      </c>
      <c r="D119" s="179" t="s">
        <v>488</v>
      </c>
      <c r="E119" s="179" t="s">
        <v>283</v>
      </c>
      <c r="F119" s="180" t="s">
        <v>321</v>
      </c>
      <c r="G119" s="180" t="s">
        <v>322</v>
      </c>
      <c r="H119" s="181" t="s">
        <v>0</v>
      </c>
      <c r="I119" s="181" t="s">
        <v>654</v>
      </c>
      <c r="J119" s="181" t="s">
        <v>504</v>
      </c>
      <c r="K119" s="182">
        <v>16676</v>
      </c>
      <c r="L119" s="183">
        <v>2</v>
      </c>
      <c r="M119" s="183" t="s">
        <v>20</v>
      </c>
      <c r="N119" s="139" t="s">
        <v>950</v>
      </c>
      <c r="O119" s="46"/>
    </row>
    <row r="120" spans="2:15" ht="18">
      <c r="B120" s="138" t="s">
        <v>1143</v>
      </c>
      <c r="C120" s="179" t="s">
        <v>802</v>
      </c>
      <c r="D120" s="179" t="s">
        <v>1</v>
      </c>
      <c r="E120" s="179" t="s">
        <v>51</v>
      </c>
      <c r="F120" s="180" t="s">
        <v>1144</v>
      </c>
      <c r="G120" s="180" t="s">
        <v>1145</v>
      </c>
      <c r="H120" s="181" t="s">
        <v>0</v>
      </c>
      <c r="I120" s="181" t="s">
        <v>654</v>
      </c>
      <c r="J120" s="181" t="s">
        <v>504</v>
      </c>
      <c r="K120" s="182">
        <v>21607</v>
      </c>
      <c r="L120" s="183">
        <v>12</v>
      </c>
      <c r="M120" s="183" t="s">
        <v>7</v>
      </c>
      <c r="N120" s="139" t="s">
        <v>861</v>
      </c>
      <c r="O120" s="46"/>
    </row>
    <row r="121" spans="2:15" ht="18">
      <c r="B121" s="138" t="s">
        <v>1146</v>
      </c>
      <c r="C121" s="179" t="s">
        <v>793</v>
      </c>
      <c r="D121" s="179" t="s">
        <v>488</v>
      </c>
      <c r="E121" s="179" t="s">
        <v>267</v>
      </c>
      <c r="F121" s="180" t="s">
        <v>1147</v>
      </c>
      <c r="G121" s="180" t="s">
        <v>1048</v>
      </c>
      <c r="H121" s="181" t="s">
        <v>6</v>
      </c>
      <c r="I121" s="181" t="s">
        <v>654</v>
      </c>
      <c r="J121" s="181" t="s">
        <v>504</v>
      </c>
      <c r="K121" s="182">
        <v>22208</v>
      </c>
      <c r="L121" s="183">
        <v>9</v>
      </c>
      <c r="M121" s="183" t="s">
        <v>2</v>
      </c>
      <c r="N121" s="139" t="s">
        <v>861</v>
      </c>
      <c r="O121" s="46"/>
    </row>
    <row r="122" spans="2:15" ht="18">
      <c r="B122" s="138" t="s">
        <v>131</v>
      </c>
      <c r="C122" s="179" t="s">
        <v>418</v>
      </c>
      <c r="D122" s="179" t="s">
        <v>1</v>
      </c>
      <c r="E122" s="179" t="s">
        <v>418</v>
      </c>
      <c r="F122" s="180" t="s">
        <v>43</v>
      </c>
      <c r="G122" s="180" t="s">
        <v>132</v>
      </c>
      <c r="H122" s="181" t="s">
        <v>0</v>
      </c>
      <c r="I122" s="181" t="s">
        <v>654</v>
      </c>
      <c r="J122" s="181" t="s">
        <v>504</v>
      </c>
      <c r="K122" s="182">
        <v>16582</v>
      </c>
      <c r="L122" s="183">
        <v>4</v>
      </c>
      <c r="M122" s="183" t="s">
        <v>8</v>
      </c>
      <c r="N122" s="139" t="s">
        <v>950</v>
      </c>
      <c r="O122" s="46"/>
    </row>
    <row r="123" spans="2:15" ht="18">
      <c r="B123" s="138" t="s">
        <v>605</v>
      </c>
      <c r="C123" s="179" t="s">
        <v>489</v>
      </c>
      <c r="D123" s="179" t="s">
        <v>1</v>
      </c>
      <c r="E123" s="179" t="s">
        <v>489</v>
      </c>
      <c r="F123" s="180" t="s">
        <v>138</v>
      </c>
      <c r="G123" s="180" t="s">
        <v>655</v>
      </c>
      <c r="H123" s="181" t="s">
        <v>6</v>
      </c>
      <c r="I123" s="181" t="s">
        <v>654</v>
      </c>
      <c r="J123" s="181" t="s">
        <v>504</v>
      </c>
      <c r="K123" s="182">
        <v>18638</v>
      </c>
      <c r="L123" s="183">
        <v>6</v>
      </c>
      <c r="M123" s="183" t="s">
        <v>8</v>
      </c>
      <c r="N123" s="139" t="s">
        <v>950</v>
      </c>
      <c r="O123" s="46"/>
    </row>
    <row r="124" spans="2:15" ht="18">
      <c r="B124" s="138" t="s">
        <v>606</v>
      </c>
      <c r="C124" s="179" t="s">
        <v>51</v>
      </c>
      <c r="D124" s="179" t="s">
        <v>1</v>
      </c>
      <c r="E124" s="179" t="s">
        <v>51</v>
      </c>
      <c r="F124" s="180" t="s">
        <v>138</v>
      </c>
      <c r="G124" s="180" t="s">
        <v>607</v>
      </c>
      <c r="H124" s="181" t="s">
        <v>0</v>
      </c>
      <c r="I124" s="181" t="s">
        <v>654</v>
      </c>
      <c r="J124" s="181" t="s">
        <v>504</v>
      </c>
      <c r="K124" s="182">
        <v>17547</v>
      </c>
      <c r="L124" s="183">
        <v>6</v>
      </c>
      <c r="M124" s="183" t="s">
        <v>8</v>
      </c>
      <c r="N124" s="139" t="s">
        <v>950</v>
      </c>
      <c r="O124" s="46"/>
    </row>
    <row r="125" spans="2:15" ht="18">
      <c r="B125" s="138" t="s">
        <v>624</v>
      </c>
      <c r="C125" s="179" t="s">
        <v>358</v>
      </c>
      <c r="D125" s="179" t="s">
        <v>1</v>
      </c>
      <c r="E125" s="179" t="s">
        <v>358</v>
      </c>
      <c r="F125" s="180" t="s">
        <v>625</v>
      </c>
      <c r="G125" s="180" t="s">
        <v>626</v>
      </c>
      <c r="H125" s="181" t="s">
        <v>0</v>
      </c>
      <c r="I125" s="181" t="s">
        <v>654</v>
      </c>
      <c r="J125" s="181" t="s">
        <v>504</v>
      </c>
      <c r="K125" s="182">
        <v>19959</v>
      </c>
      <c r="L125" s="183">
        <v>3</v>
      </c>
      <c r="M125" s="183" t="s">
        <v>20</v>
      </c>
      <c r="N125" s="139" t="s">
        <v>861</v>
      </c>
      <c r="O125" s="46"/>
    </row>
    <row r="126" spans="2:15" ht="18">
      <c r="B126" s="138" t="s">
        <v>627</v>
      </c>
      <c r="C126" s="179" t="s">
        <v>807</v>
      </c>
      <c r="D126" s="179" t="s">
        <v>1</v>
      </c>
      <c r="E126" s="179" t="s">
        <v>393</v>
      </c>
      <c r="F126" s="180" t="s">
        <v>54</v>
      </c>
      <c r="G126" s="180" t="s">
        <v>628</v>
      </c>
      <c r="H126" s="181" t="s">
        <v>0</v>
      </c>
      <c r="I126" s="181" t="s">
        <v>654</v>
      </c>
      <c r="J126" s="181" t="s">
        <v>504</v>
      </c>
      <c r="K126" s="182">
        <v>15912</v>
      </c>
      <c r="L126" s="183">
        <v>12</v>
      </c>
      <c r="M126" s="183" t="s">
        <v>7</v>
      </c>
      <c r="N126" s="139" t="s">
        <v>950</v>
      </c>
      <c r="O126" s="46"/>
    </row>
    <row r="127" spans="2:15" ht="18">
      <c r="B127" s="138" t="s">
        <v>629</v>
      </c>
      <c r="C127" s="179" t="s">
        <v>491</v>
      </c>
      <c r="D127" s="179" t="s">
        <v>1</v>
      </c>
      <c r="E127" s="179" t="s">
        <v>491</v>
      </c>
      <c r="F127" s="180" t="s">
        <v>630</v>
      </c>
      <c r="G127" s="180" t="s">
        <v>631</v>
      </c>
      <c r="H127" s="181" t="s">
        <v>6</v>
      </c>
      <c r="I127" s="181" t="s">
        <v>654</v>
      </c>
      <c r="J127" s="181" t="s">
        <v>504</v>
      </c>
      <c r="K127" s="182">
        <v>20585</v>
      </c>
      <c r="L127" s="183">
        <v>6</v>
      </c>
      <c r="M127" s="183" t="s">
        <v>8</v>
      </c>
      <c r="N127" s="139" t="s">
        <v>861</v>
      </c>
      <c r="O127" s="46"/>
    </row>
    <row r="128" spans="2:15" ht="18">
      <c r="B128" s="138" t="s">
        <v>368</v>
      </c>
      <c r="C128" s="179" t="s">
        <v>801</v>
      </c>
      <c r="D128" s="179" t="s">
        <v>488</v>
      </c>
      <c r="E128" s="179" t="s">
        <v>418</v>
      </c>
      <c r="F128" s="180" t="s">
        <v>369</v>
      </c>
      <c r="G128" s="180" t="s">
        <v>370</v>
      </c>
      <c r="H128" s="181" t="s">
        <v>0</v>
      </c>
      <c r="I128" s="181" t="s">
        <v>654</v>
      </c>
      <c r="J128" s="181" t="s">
        <v>504</v>
      </c>
      <c r="K128" s="182">
        <v>14496</v>
      </c>
      <c r="L128" s="183">
        <v>9</v>
      </c>
      <c r="M128" s="183" t="s">
        <v>2</v>
      </c>
      <c r="N128" s="139" t="s">
        <v>994</v>
      </c>
      <c r="O128" s="46"/>
    </row>
    <row r="129" spans="2:15" ht="18">
      <c r="B129" s="138" t="s">
        <v>424</v>
      </c>
      <c r="C129" s="179" t="s">
        <v>875</v>
      </c>
      <c r="D129" s="179" t="s">
        <v>1</v>
      </c>
      <c r="E129" s="179" t="s">
        <v>417</v>
      </c>
      <c r="F129" s="180" t="s">
        <v>449</v>
      </c>
      <c r="G129" s="180" t="s">
        <v>450</v>
      </c>
      <c r="H129" s="181" t="s">
        <v>6</v>
      </c>
      <c r="I129" s="181" t="s">
        <v>654</v>
      </c>
      <c r="J129" s="181" t="s">
        <v>504</v>
      </c>
      <c r="K129" s="182">
        <v>21429</v>
      </c>
      <c r="L129" s="183">
        <v>9</v>
      </c>
      <c r="M129" s="183" t="s">
        <v>2</v>
      </c>
      <c r="N129" s="139" t="s">
        <v>861</v>
      </c>
      <c r="O129" s="46"/>
    </row>
    <row r="130" spans="2:15" ht="18">
      <c r="B130" s="138" t="s">
        <v>439</v>
      </c>
      <c r="C130" s="179" t="s">
        <v>1</v>
      </c>
      <c r="D130" s="179" t="s">
        <v>1</v>
      </c>
      <c r="E130" s="179" t="s">
        <v>1</v>
      </c>
      <c r="F130" s="180" t="s">
        <v>534</v>
      </c>
      <c r="G130" s="180" t="s">
        <v>476</v>
      </c>
      <c r="H130" s="181" t="s">
        <v>6</v>
      </c>
      <c r="I130" s="181" t="s">
        <v>654</v>
      </c>
      <c r="J130" s="181" t="s">
        <v>504</v>
      </c>
      <c r="K130" s="182">
        <v>23251</v>
      </c>
      <c r="L130" s="183">
        <v>3</v>
      </c>
      <c r="M130" s="183" t="s">
        <v>20</v>
      </c>
      <c r="N130" s="139" t="s">
        <v>861</v>
      </c>
      <c r="O130" s="46"/>
    </row>
    <row r="131" spans="2:15" ht="18">
      <c r="B131" s="138" t="s">
        <v>441</v>
      </c>
      <c r="C131" s="179" t="s">
        <v>532</v>
      </c>
      <c r="D131" s="179" t="s">
        <v>488</v>
      </c>
      <c r="E131" s="179" t="s">
        <v>1</v>
      </c>
      <c r="F131" s="180" t="s">
        <v>477</v>
      </c>
      <c r="G131" s="180" t="s">
        <v>478</v>
      </c>
      <c r="H131" s="181" t="s">
        <v>0</v>
      </c>
      <c r="I131" s="181" t="s">
        <v>654</v>
      </c>
      <c r="J131" s="181" t="s">
        <v>504</v>
      </c>
      <c r="K131" s="182">
        <v>17774</v>
      </c>
      <c r="L131" s="183">
        <v>3</v>
      </c>
      <c r="M131" s="183" t="s">
        <v>20</v>
      </c>
      <c r="N131" s="139" t="s">
        <v>950</v>
      </c>
      <c r="O131" s="46"/>
    </row>
    <row r="132" spans="2:15" ht="18">
      <c r="B132" s="138" t="s">
        <v>535</v>
      </c>
      <c r="C132" s="179" t="s">
        <v>417</v>
      </c>
      <c r="D132" s="179" t="s">
        <v>1</v>
      </c>
      <c r="E132" s="179" t="s">
        <v>417</v>
      </c>
      <c r="F132" s="180" t="s">
        <v>564</v>
      </c>
      <c r="G132" s="180" t="s">
        <v>565</v>
      </c>
      <c r="H132" s="181" t="s">
        <v>0</v>
      </c>
      <c r="I132" s="181" t="s">
        <v>654</v>
      </c>
      <c r="J132" s="181" t="s">
        <v>504</v>
      </c>
      <c r="K132" s="182">
        <v>19681</v>
      </c>
      <c r="L132" s="183">
        <v>4</v>
      </c>
      <c r="M132" s="183" t="s">
        <v>8</v>
      </c>
      <c r="N132" s="139" t="s">
        <v>861</v>
      </c>
      <c r="O132" s="46"/>
    </row>
    <row r="133" spans="2:15" ht="18">
      <c r="B133" s="138" t="s">
        <v>333</v>
      </c>
      <c r="C133" s="179" t="s">
        <v>803</v>
      </c>
      <c r="D133" s="179" t="s">
        <v>1</v>
      </c>
      <c r="E133" s="179" t="s">
        <v>149</v>
      </c>
      <c r="F133" s="180" t="s">
        <v>334</v>
      </c>
      <c r="G133" s="180" t="s">
        <v>335</v>
      </c>
      <c r="H133" s="181" t="s">
        <v>0</v>
      </c>
      <c r="I133" s="181" t="s">
        <v>654</v>
      </c>
      <c r="J133" s="181" t="s">
        <v>504</v>
      </c>
      <c r="K133" s="182">
        <v>16509</v>
      </c>
      <c r="L133" s="183">
        <v>8</v>
      </c>
      <c r="M133" s="183" t="s">
        <v>2</v>
      </c>
      <c r="N133" s="139" t="s">
        <v>950</v>
      </c>
      <c r="O133" s="46"/>
    </row>
    <row r="134" spans="2:15" ht="18">
      <c r="B134" s="138" t="s">
        <v>336</v>
      </c>
      <c r="C134" s="179" t="s">
        <v>411</v>
      </c>
      <c r="D134" s="179" t="s">
        <v>1</v>
      </c>
      <c r="E134" s="179" t="s">
        <v>411</v>
      </c>
      <c r="F134" s="180" t="s">
        <v>70</v>
      </c>
      <c r="G134" s="180" t="s">
        <v>428</v>
      </c>
      <c r="H134" s="181" t="s">
        <v>6</v>
      </c>
      <c r="I134" s="181" t="s">
        <v>654</v>
      </c>
      <c r="J134" s="181" t="s">
        <v>504</v>
      </c>
      <c r="K134" s="182">
        <v>20589</v>
      </c>
      <c r="L134" s="183">
        <v>3</v>
      </c>
      <c r="M134" s="183" t="s">
        <v>20</v>
      </c>
      <c r="N134" s="139" t="s">
        <v>861</v>
      </c>
      <c r="O134" s="46"/>
    </row>
    <row r="135" spans="2:15" ht="18">
      <c r="B135" s="138" t="s">
        <v>729</v>
      </c>
      <c r="C135" s="179" t="s">
        <v>786</v>
      </c>
      <c r="D135" s="179" t="s">
        <v>488</v>
      </c>
      <c r="E135" s="179" t="s">
        <v>51</v>
      </c>
      <c r="F135" s="180" t="s">
        <v>321</v>
      </c>
      <c r="G135" s="180" t="s">
        <v>14</v>
      </c>
      <c r="H135" s="181" t="s">
        <v>0</v>
      </c>
      <c r="I135" s="181" t="s">
        <v>654</v>
      </c>
      <c r="J135" s="181" t="s">
        <v>504</v>
      </c>
      <c r="K135" s="182">
        <v>18155</v>
      </c>
      <c r="L135" s="183">
        <v>9</v>
      </c>
      <c r="M135" s="183" t="s">
        <v>2</v>
      </c>
      <c r="N135" s="139" t="s">
        <v>950</v>
      </c>
      <c r="O135" s="46"/>
    </row>
    <row r="136" spans="2:15" ht="18">
      <c r="B136" s="138" t="s">
        <v>730</v>
      </c>
      <c r="C136" s="179" t="s">
        <v>491</v>
      </c>
      <c r="D136" s="179" t="s">
        <v>1</v>
      </c>
      <c r="E136" s="179" t="s">
        <v>491</v>
      </c>
      <c r="F136" s="180" t="s">
        <v>731</v>
      </c>
      <c r="G136" s="180" t="s">
        <v>732</v>
      </c>
      <c r="H136" s="181" t="s">
        <v>0</v>
      </c>
      <c r="I136" s="181" t="s">
        <v>654</v>
      </c>
      <c r="J136" s="181" t="s">
        <v>504</v>
      </c>
      <c r="K136" s="182">
        <v>23165</v>
      </c>
      <c r="L136" s="183">
        <v>2</v>
      </c>
      <c r="M136" s="183" t="s">
        <v>20</v>
      </c>
      <c r="N136" s="139" t="s">
        <v>861</v>
      </c>
      <c r="O136" s="46"/>
    </row>
    <row r="137" spans="2:15" ht="18">
      <c r="B137" s="138" t="s">
        <v>733</v>
      </c>
      <c r="C137" s="179" t="s">
        <v>532</v>
      </c>
      <c r="D137" s="179" t="s">
        <v>488</v>
      </c>
      <c r="E137" s="179" t="s">
        <v>1</v>
      </c>
      <c r="F137" s="180" t="s">
        <v>734</v>
      </c>
      <c r="G137" s="180" t="s">
        <v>735</v>
      </c>
      <c r="H137" s="181" t="s">
        <v>0</v>
      </c>
      <c r="I137" s="181" t="s">
        <v>654</v>
      </c>
      <c r="J137" s="181" t="s">
        <v>504</v>
      </c>
      <c r="K137" s="182">
        <v>23071</v>
      </c>
      <c r="L137" s="183">
        <v>3</v>
      </c>
      <c r="M137" s="183" t="s">
        <v>20</v>
      </c>
      <c r="N137" s="139" t="s">
        <v>861</v>
      </c>
      <c r="O137" s="46"/>
    </row>
    <row r="138" spans="2:15" ht="18">
      <c r="B138" s="138" t="s">
        <v>831</v>
      </c>
      <c r="C138" s="179" t="s">
        <v>877</v>
      </c>
      <c r="D138" s="179" t="s">
        <v>488</v>
      </c>
      <c r="E138" s="179" t="s">
        <v>51</v>
      </c>
      <c r="F138" s="180" t="s">
        <v>45</v>
      </c>
      <c r="G138" s="180" t="s">
        <v>37</v>
      </c>
      <c r="H138" s="181" t="s">
        <v>0</v>
      </c>
      <c r="I138" s="181" t="s">
        <v>654</v>
      </c>
      <c r="J138" s="181" t="s">
        <v>504</v>
      </c>
      <c r="K138" s="182">
        <v>16850</v>
      </c>
      <c r="L138" s="183">
        <v>9</v>
      </c>
      <c r="M138" s="183" t="s">
        <v>2</v>
      </c>
      <c r="N138" s="139" t="s">
        <v>950</v>
      </c>
      <c r="O138" s="46"/>
    </row>
    <row r="139" spans="2:15" ht="18">
      <c r="B139" s="138" t="s">
        <v>736</v>
      </c>
      <c r="C139" s="179" t="s">
        <v>393</v>
      </c>
      <c r="D139" s="179" t="s">
        <v>1</v>
      </c>
      <c r="E139" s="179" t="s">
        <v>393</v>
      </c>
      <c r="F139" s="180" t="s">
        <v>737</v>
      </c>
      <c r="G139" s="180" t="s">
        <v>738</v>
      </c>
      <c r="H139" s="181" t="s">
        <v>0</v>
      </c>
      <c r="I139" s="181" t="s">
        <v>654</v>
      </c>
      <c r="J139" s="181" t="s">
        <v>504</v>
      </c>
      <c r="K139" s="182">
        <v>21731</v>
      </c>
      <c r="L139" s="183">
        <v>3</v>
      </c>
      <c r="M139" s="183" t="s">
        <v>20</v>
      </c>
      <c r="N139" s="139" t="s">
        <v>861</v>
      </c>
      <c r="O139" s="46"/>
    </row>
    <row r="140" spans="2:15" ht="18">
      <c r="B140" s="138" t="s">
        <v>538</v>
      </c>
      <c r="C140" s="179" t="s">
        <v>490</v>
      </c>
      <c r="D140" s="179" t="s">
        <v>1</v>
      </c>
      <c r="E140" s="179" t="s">
        <v>490</v>
      </c>
      <c r="F140" s="180" t="s">
        <v>539</v>
      </c>
      <c r="G140" s="180" t="s">
        <v>540</v>
      </c>
      <c r="H140" s="181" t="s">
        <v>0</v>
      </c>
      <c r="I140" s="181" t="s">
        <v>654</v>
      </c>
      <c r="J140" s="181" t="s">
        <v>504</v>
      </c>
      <c r="K140" s="182">
        <v>24674</v>
      </c>
      <c r="L140" s="183">
        <v>5</v>
      </c>
      <c r="M140" s="183" t="s">
        <v>8</v>
      </c>
      <c r="N140" s="139" t="s">
        <v>861</v>
      </c>
      <c r="O140" s="46"/>
    </row>
    <row r="141" spans="2:15" ht="18">
      <c r="B141" s="138" t="s">
        <v>566</v>
      </c>
      <c r="C141" s="179" t="s">
        <v>798</v>
      </c>
      <c r="D141" s="179" t="s">
        <v>488</v>
      </c>
      <c r="E141" s="179" t="s">
        <v>393</v>
      </c>
      <c r="F141" s="180" t="s">
        <v>567</v>
      </c>
      <c r="G141" s="180" t="s">
        <v>91</v>
      </c>
      <c r="H141" s="181" t="s">
        <v>0</v>
      </c>
      <c r="I141" s="181" t="s">
        <v>654</v>
      </c>
      <c r="J141" s="181" t="s">
        <v>504</v>
      </c>
      <c r="K141" s="182">
        <v>20900</v>
      </c>
      <c r="L141" s="183">
        <v>6</v>
      </c>
      <c r="M141" s="183" t="s">
        <v>8</v>
      </c>
      <c r="N141" s="139" t="s">
        <v>861</v>
      </c>
      <c r="O141" s="46"/>
    </row>
    <row r="142" spans="2:15" ht="18">
      <c r="B142" s="138" t="s">
        <v>834</v>
      </c>
      <c r="C142" s="179" t="s">
        <v>242</v>
      </c>
      <c r="D142" s="179" t="s">
        <v>1</v>
      </c>
      <c r="E142" s="179" t="s">
        <v>242</v>
      </c>
      <c r="F142" s="180" t="s">
        <v>173</v>
      </c>
      <c r="G142" s="180" t="s">
        <v>853</v>
      </c>
      <c r="H142" s="181" t="s">
        <v>0</v>
      </c>
      <c r="I142" s="181" t="s">
        <v>654</v>
      </c>
      <c r="J142" s="181" t="s">
        <v>504</v>
      </c>
      <c r="K142" s="182">
        <v>21351</v>
      </c>
      <c r="L142" s="183">
        <v>12</v>
      </c>
      <c r="M142" s="183" t="s">
        <v>7</v>
      </c>
      <c r="N142" s="139" t="s">
        <v>861</v>
      </c>
      <c r="O142" s="46"/>
    </row>
    <row r="143" spans="2:15" ht="18">
      <c r="B143" s="138" t="s">
        <v>570</v>
      </c>
      <c r="C143" s="179" t="s">
        <v>787</v>
      </c>
      <c r="D143" s="179" t="s">
        <v>488</v>
      </c>
      <c r="E143" s="179" t="s">
        <v>489</v>
      </c>
      <c r="F143" s="180" t="s">
        <v>571</v>
      </c>
      <c r="G143" s="180" t="s">
        <v>572</v>
      </c>
      <c r="H143" s="181" t="s">
        <v>0</v>
      </c>
      <c r="I143" s="181" t="s">
        <v>654</v>
      </c>
      <c r="J143" s="181" t="s">
        <v>504</v>
      </c>
      <c r="K143" s="182">
        <v>28815</v>
      </c>
      <c r="L143" s="183">
        <v>8</v>
      </c>
      <c r="M143" s="183" t="s">
        <v>2</v>
      </c>
      <c r="N143" s="139" t="s">
        <v>861</v>
      </c>
      <c r="O143" s="46"/>
    </row>
    <row r="144" spans="2:15" ht="18">
      <c r="B144" s="138" t="s">
        <v>350</v>
      </c>
      <c r="C144" s="179" t="s">
        <v>124</v>
      </c>
      <c r="D144" s="179" t="s">
        <v>1</v>
      </c>
      <c r="E144" s="179" t="s">
        <v>124</v>
      </c>
      <c r="F144" s="180" t="s">
        <v>111</v>
      </c>
      <c r="G144" s="180" t="s">
        <v>351</v>
      </c>
      <c r="H144" s="181" t="s">
        <v>6</v>
      </c>
      <c r="I144" s="181" t="s">
        <v>654</v>
      </c>
      <c r="J144" s="181" t="s">
        <v>504</v>
      </c>
      <c r="K144" s="182">
        <v>26932</v>
      </c>
      <c r="L144" s="183">
        <v>3</v>
      </c>
      <c r="M144" s="183" t="s">
        <v>20</v>
      </c>
      <c r="N144" s="139" t="s">
        <v>861</v>
      </c>
      <c r="O144" s="46"/>
    </row>
    <row r="145" spans="2:15" ht="18">
      <c r="B145" s="138" t="s">
        <v>354</v>
      </c>
      <c r="C145" s="179" t="s">
        <v>149</v>
      </c>
      <c r="D145" s="179" t="s">
        <v>1</v>
      </c>
      <c r="E145" s="179" t="s">
        <v>149</v>
      </c>
      <c r="F145" s="180" t="s">
        <v>355</v>
      </c>
      <c r="G145" s="180" t="s">
        <v>170</v>
      </c>
      <c r="H145" s="181" t="s">
        <v>6</v>
      </c>
      <c r="I145" s="181" t="s">
        <v>654</v>
      </c>
      <c r="J145" s="181" t="s">
        <v>504</v>
      </c>
      <c r="K145" s="182">
        <v>17840</v>
      </c>
      <c r="L145" s="183">
        <v>9</v>
      </c>
      <c r="M145" s="183" t="s">
        <v>2</v>
      </c>
      <c r="N145" s="139" t="s">
        <v>950</v>
      </c>
      <c r="O145" s="46"/>
    </row>
    <row r="146" spans="2:15" ht="18">
      <c r="B146" s="138" t="s">
        <v>574</v>
      </c>
      <c r="C146" s="179" t="s">
        <v>790</v>
      </c>
      <c r="D146" s="179" t="s">
        <v>488</v>
      </c>
      <c r="E146" s="179" t="s">
        <v>204</v>
      </c>
      <c r="F146" s="180" t="s">
        <v>404</v>
      </c>
      <c r="G146" s="180" t="s">
        <v>854</v>
      </c>
      <c r="H146" s="181" t="s">
        <v>0</v>
      </c>
      <c r="I146" s="181" t="s">
        <v>654</v>
      </c>
      <c r="J146" s="181" t="s">
        <v>504</v>
      </c>
      <c r="K146" s="182">
        <v>16973</v>
      </c>
      <c r="L146" s="183">
        <v>1</v>
      </c>
      <c r="M146" s="183" t="s">
        <v>20</v>
      </c>
      <c r="N146" s="139" t="s">
        <v>950</v>
      </c>
      <c r="O146" s="46"/>
    </row>
    <row r="147" spans="2:15" ht="18">
      <c r="B147" s="138" t="s">
        <v>575</v>
      </c>
      <c r="C147" s="179" t="s">
        <v>794</v>
      </c>
      <c r="D147" s="179" t="s">
        <v>488</v>
      </c>
      <c r="E147" s="179" t="s">
        <v>283</v>
      </c>
      <c r="F147" s="180" t="s">
        <v>576</v>
      </c>
      <c r="G147" s="180" t="s">
        <v>577</v>
      </c>
      <c r="H147" s="181" t="s">
        <v>6</v>
      </c>
      <c r="I147" s="181" t="s">
        <v>654</v>
      </c>
      <c r="J147" s="181" t="s">
        <v>504</v>
      </c>
      <c r="K147" s="182">
        <v>22219</v>
      </c>
      <c r="L147" s="183">
        <v>1</v>
      </c>
      <c r="M147" s="183" t="s">
        <v>20</v>
      </c>
      <c r="N147" s="139" t="s">
        <v>861</v>
      </c>
      <c r="O147" s="46"/>
    </row>
    <row r="148" spans="2:15" ht="18">
      <c r="B148" s="138" t="s">
        <v>750</v>
      </c>
      <c r="C148" s="179" t="s">
        <v>804</v>
      </c>
      <c r="D148" s="179" t="s">
        <v>1</v>
      </c>
      <c r="E148" s="179" t="s">
        <v>257</v>
      </c>
      <c r="F148" s="180" t="s">
        <v>751</v>
      </c>
      <c r="G148" s="180" t="s">
        <v>134</v>
      </c>
      <c r="H148" s="181" t="s">
        <v>0</v>
      </c>
      <c r="I148" s="181" t="s">
        <v>654</v>
      </c>
      <c r="J148" s="181" t="s">
        <v>504</v>
      </c>
      <c r="K148" s="182">
        <v>14732</v>
      </c>
      <c r="L148" s="183">
        <v>12</v>
      </c>
      <c r="M148" s="183" t="s">
        <v>7</v>
      </c>
      <c r="N148" s="139" t="s">
        <v>994</v>
      </c>
      <c r="O148" s="46"/>
    </row>
    <row r="149" spans="2:15" ht="18">
      <c r="B149" s="138" t="s">
        <v>865</v>
      </c>
      <c r="C149" s="179" t="s">
        <v>878</v>
      </c>
      <c r="D149" s="179" t="s">
        <v>488</v>
      </c>
      <c r="E149" s="179" t="s">
        <v>124</v>
      </c>
      <c r="F149" s="180" t="s">
        <v>873</v>
      </c>
      <c r="G149" s="180" t="s">
        <v>863</v>
      </c>
      <c r="H149" s="181" t="s">
        <v>6</v>
      </c>
      <c r="I149" s="181" t="s">
        <v>654</v>
      </c>
      <c r="J149" s="181" t="s">
        <v>504</v>
      </c>
      <c r="K149" s="182">
        <v>23484</v>
      </c>
      <c r="L149" s="183">
        <v>9</v>
      </c>
      <c r="M149" s="183" t="s">
        <v>2</v>
      </c>
      <c r="N149" s="139" t="s">
        <v>861</v>
      </c>
      <c r="O149" s="46"/>
    </row>
    <row r="150" spans="2:15" ht="18">
      <c r="B150" s="138" t="s">
        <v>3</v>
      </c>
      <c r="C150" s="179" t="s">
        <v>798</v>
      </c>
      <c r="D150" s="179" t="s">
        <v>488</v>
      </c>
      <c r="E150" s="179" t="s">
        <v>393</v>
      </c>
      <c r="F150" s="180" t="s">
        <v>4</v>
      </c>
      <c r="G150" s="180" t="s">
        <v>5</v>
      </c>
      <c r="H150" s="181" t="s">
        <v>0</v>
      </c>
      <c r="I150" s="181" t="s">
        <v>635</v>
      </c>
      <c r="J150" s="181" t="s">
        <v>498</v>
      </c>
      <c r="K150" s="182">
        <v>24985</v>
      </c>
      <c r="L150" s="183">
        <v>4</v>
      </c>
      <c r="M150" s="183" t="s">
        <v>8</v>
      </c>
      <c r="N150" s="139" t="s">
        <v>861</v>
      </c>
      <c r="O150" s="46"/>
    </row>
    <row r="151" spans="2:15" ht="18">
      <c r="B151" s="138" t="s">
        <v>18</v>
      </c>
      <c r="C151" s="179" t="s">
        <v>51</v>
      </c>
      <c r="D151" s="179" t="s">
        <v>1</v>
      </c>
      <c r="E151" s="179" t="s">
        <v>51</v>
      </c>
      <c r="F151" s="180" t="s">
        <v>15</v>
      </c>
      <c r="G151" s="180" t="s">
        <v>19</v>
      </c>
      <c r="H151" s="181" t="s">
        <v>0</v>
      </c>
      <c r="I151" s="181" t="s">
        <v>635</v>
      </c>
      <c r="J151" s="181" t="s">
        <v>498</v>
      </c>
      <c r="K151" s="182">
        <v>14323</v>
      </c>
      <c r="L151" s="183">
        <v>6</v>
      </c>
      <c r="M151" s="183" t="s">
        <v>8</v>
      </c>
      <c r="N151" s="139" t="s">
        <v>994</v>
      </c>
      <c r="O151" s="46"/>
    </row>
    <row r="152" spans="2:15" ht="18">
      <c r="B152" s="138" t="s">
        <v>22</v>
      </c>
      <c r="C152" s="179" t="s">
        <v>796</v>
      </c>
      <c r="D152" s="179" t="s">
        <v>488</v>
      </c>
      <c r="E152" s="179" t="s">
        <v>490</v>
      </c>
      <c r="F152" s="180" t="s">
        <v>23</v>
      </c>
      <c r="G152" s="180" t="s">
        <v>24</v>
      </c>
      <c r="H152" s="181" t="s">
        <v>0</v>
      </c>
      <c r="I152" s="181" t="s">
        <v>635</v>
      </c>
      <c r="J152" s="181" t="s">
        <v>498</v>
      </c>
      <c r="K152" s="182">
        <v>15336</v>
      </c>
      <c r="L152" s="183">
        <v>3</v>
      </c>
      <c r="M152" s="183" t="s">
        <v>20</v>
      </c>
      <c r="N152" s="139" t="s">
        <v>994</v>
      </c>
      <c r="O152" s="46"/>
    </row>
    <row r="153" spans="2:15" ht="18">
      <c r="B153" s="138" t="s">
        <v>25</v>
      </c>
      <c r="C153" s="179" t="s">
        <v>802</v>
      </c>
      <c r="D153" s="179" t="s">
        <v>1</v>
      </c>
      <c r="E153" s="179" t="s">
        <v>51</v>
      </c>
      <c r="F153" s="180" t="s">
        <v>26</v>
      </c>
      <c r="G153" s="180" t="s">
        <v>27</v>
      </c>
      <c r="H153" s="181" t="s">
        <v>0</v>
      </c>
      <c r="I153" s="181" t="s">
        <v>635</v>
      </c>
      <c r="J153" s="181" t="s">
        <v>498</v>
      </c>
      <c r="K153" s="182">
        <v>15479</v>
      </c>
      <c r="L153" s="183">
        <v>9</v>
      </c>
      <c r="M153" s="183" t="s">
        <v>2</v>
      </c>
      <c r="N153" s="139" t="s">
        <v>950</v>
      </c>
      <c r="O153" s="46"/>
    </row>
    <row r="154" spans="2:15" ht="18">
      <c r="B154" s="138" t="s">
        <v>28</v>
      </c>
      <c r="C154" s="179" t="s">
        <v>881</v>
      </c>
      <c r="D154" s="179" t="s">
        <v>488</v>
      </c>
      <c r="E154" s="179" t="s">
        <v>283</v>
      </c>
      <c r="F154" s="180" t="s">
        <v>26</v>
      </c>
      <c r="G154" s="180" t="s">
        <v>29</v>
      </c>
      <c r="H154" s="181" t="s">
        <v>6</v>
      </c>
      <c r="I154" s="181" t="s">
        <v>635</v>
      </c>
      <c r="J154" s="181" t="s">
        <v>498</v>
      </c>
      <c r="K154" s="182">
        <v>15668</v>
      </c>
      <c r="L154" s="183">
        <v>9</v>
      </c>
      <c r="M154" s="183" t="s">
        <v>2</v>
      </c>
      <c r="N154" s="139" t="s">
        <v>950</v>
      </c>
      <c r="O154" s="46"/>
    </row>
    <row r="155" spans="2:15" ht="18">
      <c r="B155" s="138" t="s">
        <v>31</v>
      </c>
      <c r="C155" s="179" t="s">
        <v>792</v>
      </c>
      <c r="D155" s="179" t="s">
        <v>488</v>
      </c>
      <c r="E155" s="179" t="s">
        <v>257</v>
      </c>
      <c r="F155" s="180" t="s">
        <v>32</v>
      </c>
      <c r="G155" s="180" t="s">
        <v>33</v>
      </c>
      <c r="H155" s="181" t="s">
        <v>6</v>
      </c>
      <c r="I155" s="181" t="s">
        <v>635</v>
      </c>
      <c r="J155" s="181" t="s">
        <v>498</v>
      </c>
      <c r="K155" s="182">
        <v>14975</v>
      </c>
      <c r="L155" s="183">
        <v>9</v>
      </c>
      <c r="M155" s="183" t="s">
        <v>2</v>
      </c>
      <c r="N155" s="139" t="s">
        <v>994</v>
      </c>
      <c r="O155" s="46"/>
    </row>
    <row r="156" spans="2:15" ht="18">
      <c r="B156" s="138" t="s">
        <v>38</v>
      </c>
      <c r="C156" s="179" t="s">
        <v>490</v>
      </c>
      <c r="D156" s="179" t="s">
        <v>1</v>
      </c>
      <c r="E156" s="179" t="s">
        <v>490</v>
      </c>
      <c r="F156" s="180" t="s">
        <v>23</v>
      </c>
      <c r="G156" s="180" t="s">
        <v>39</v>
      </c>
      <c r="H156" s="181" t="s">
        <v>6</v>
      </c>
      <c r="I156" s="181" t="s">
        <v>635</v>
      </c>
      <c r="J156" s="181" t="s">
        <v>498</v>
      </c>
      <c r="K156" s="182">
        <v>15977</v>
      </c>
      <c r="L156" s="183">
        <v>5</v>
      </c>
      <c r="M156" s="183" t="s">
        <v>8</v>
      </c>
      <c r="N156" s="139" t="s">
        <v>950</v>
      </c>
      <c r="O156" s="46"/>
    </row>
    <row r="157" spans="2:15" ht="18">
      <c r="B157" s="138" t="s">
        <v>1102</v>
      </c>
      <c r="C157" s="179" t="s">
        <v>803</v>
      </c>
      <c r="D157" s="179" t="s">
        <v>1</v>
      </c>
      <c r="E157" s="179" t="s">
        <v>149</v>
      </c>
      <c r="F157" s="180" t="s">
        <v>1103</v>
      </c>
      <c r="G157" s="180" t="s">
        <v>1104</v>
      </c>
      <c r="H157" s="181" t="s">
        <v>6</v>
      </c>
      <c r="I157" s="181" t="s">
        <v>635</v>
      </c>
      <c r="J157" s="181" t="s">
        <v>498</v>
      </c>
      <c r="K157" s="182">
        <v>23097</v>
      </c>
      <c r="L157" s="183">
        <v>12</v>
      </c>
      <c r="M157" s="183" t="s">
        <v>7</v>
      </c>
      <c r="N157" s="139" t="s">
        <v>861</v>
      </c>
      <c r="O157" s="46"/>
    </row>
    <row r="158" spans="2:15" ht="18">
      <c r="B158" s="138" t="s">
        <v>585</v>
      </c>
      <c r="C158" s="179" t="s">
        <v>790</v>
      </c>
      <c r="D158" s="179" t="s">
        <v>488</v>
      </c>
      <c r="E158" s="179" t="s">
        <v>204</v>
      </c>
      <c r="F158" s="180" t="s">
        <v>90</v>
      </c>
      <c r="G158" s="180" t="s">
        <v>586</v>
      </c>
      <c r="H158" s="181" t="s">
        <v>0</v>
      </c>
      <c r="I158" s="181" t="s">
        <v>635</v>
      </c>
      <c r="J158" s="181" t="s">
        <v>498</v>
      </c>
      <c r="K158" s="182" t="s">
        <v>808</v>
      </c>
      <c r="L158" s="183">
        <v>4</v>
      </c>
      <c r="M158" s="183" t="s">
        <v>8</v>
      </c>
      <c r="N158" s="139" t="s">
        <v>861</v>
      </c>
      <c r="O158" s="46"/>
    </row>
    <row r="159" spans="2:15" ht="18">
      <c r="B159" s="138" t="s">
        <v>587</v>
      </c>
      <c r="C159" s="179" t="s">
        <v>489</v>
      </c>
      <c r="D159" s="179" t="s">
        <v>1</v>
      </c>
      <c r="E159" s="179" t="s">
        <v>489</v>
      </c>
      <c r="F159" s="180" t="s">
        <v>681</v>
      </c>
      <c r="G159" s="180" t="s">
        <v>588</v>
      </c>
      <c r="H159" s="181" t="s">
        <v>0</v>
      </c>
      <c r="I159" s="181" t="s">
        <v>635</v>
      </c>
      <c r="J159" s="181" t="s">
        <v>498</v>
      </c>
      <c r="K159" s="182">
        <v>23045</v>
      </c>
      <c r="L159" s="183">
        <v>5</v>
      </c>
      <c r="M159" s="183" t="s">
        <v>8</v>
      </c>
      <c r="N159" s="139" t="s">
        <v>861</v>
      </c>
      <c r="O159" s="46"/>
    </row>
    <row r="160" spans="2:15" ht="18">
      <c r="B160" s="138" t="s">
        <v>901</v>
      </c>
      <c r="C160" s="179" t="s">
        <v>800</v>
      </c>
      <c r="D160" s="179" t="s">
        <v>488</v>
      </c>
      <c r="E160" s="179" t="s">
        <v>417</v>
      </c>
      <c r="F160" s="180" t="s">
        <v>899</v>
      </c>
      <c r="G160" s="180" t="s">
        <v>902</v>
      </c>
      <c r="H160" s="181" t="s">
        <v>6</v>
      </c>
      <c r="I160" s="181" t="s">
        <v>635</v>
      </c>
      <c r="J160" s="181" t="s">
        <v>498</v>
      </c>
      <c r="K160" s="182">
        <v>21828</v>
      </c>
      <c r="L160" s="183">
        <v>12</v>
      </c>
      <c r="M160" s="183" t="s">
        <v>7</v>
      </c>
      <c r="N160" s="139" t="s">
        <v>861</v>
      </c>
      <c r="O160" s="46"/>
    </row>
    <row r="161" spans="2:15" ht="18">
      <c r="B161" s="138" t="s">
        <v>694</v>
      </c>
      <c r="C161" s="179" t="s">
        <v>794</v>
      </c>
      <c r="D161" s="179" t="s">
        <v>488</v>
      </c>
      <c r="E161" s="179" t="s">
        <v>283</v>
      </c>
      <c r="F161" s="180" t="s">
        <v>695</v>
      </c>
      <c r="G161" s="180" t="s">
        <v>696</v>
      </c>
      <c r="H161" s="181" t="s">
        <v>0</v>
      </c>
      <c r="I161" s="181" t="s">
        <v>635</v>
      </c>
      <c r="J161" s="181" t="s">
        <v>498</v>
      </c>
      <c r="K161" s="182">
        <v>22800</v>
      </c>
      <c r="L161" s="183">
        <v>4</v>
      </c>
      <c r="M161" s="183" t="s">
        <v>8</v>
      </c>
      <c r="N161" s="139" t="s">
        <v>861</v>
      </c>
      <c r="O161" s="46"/>
    </row>
    <row r="162" spans="2:15" ht="18">
      <c r="B162" s="138" t="s">
        <v>636</v>
      </c>
      <c r="C162" s="179" t="s">
        <v>878</v>
      </c>
      <c r="D162" s="179" t="s">
        <v>488</v>
      </c>
      <c r="E162" s="179" t="s">
        <v>124</v>
      </c>
      <c r="F162" s="180" t="s">
        <v>637</v>
      </c>
      <c r="G162" s="180" t="s">
        <v>638</v>
      </c>
      <c r="H162" s="181" t="s">
        <v>0</v>
      </c>
      <c r="I162" s="181" t="s">
        <v>635</v>
      </c>
      <c r="J162" s="181" t="s">
        <v>498</v>
      </c>
      <c r="K162" s="182">
        <v>16893</v>
      </c>
      <c r="L162" s="183">
        <v>8</v>
      </c>
      <c r="M162" s="183" t="s">
        <v>2</v>
      </c>
      <c r="N162" s="139" t="s">
        <v>950</v>
      </c>
      <c r="O162" s="46"/>
    </row>
    <row r="163" spans="2:15" ht="18">
      <c r="B163" s="138" t="s">
        <v>960</v>
      </c>
      <c r="C163" s="179" t="s">
        <v>879</v>
      </c>
      <c r="D163" s="179" t="s">
        <v>488</v>
      </c>
      <c r="E163" s="179" t="s">
        <v>204</v>
      </c>
      <c r="F163" s="180" t="s">
        <v>995</v>
      </c>
      <c r="G163" s="180" t="s">
        <v>996</v>
      </c>
      <c r="H163" s="181" t="s">
        <v>0</v>
      </c>
      <c r="I163" s="181" t="s">
        <v>635</v>
      </c>
      <c r="J163" s="181" t="s">
        <v>498</v>
      </c>
      <c r="K163" s="182">
        <v>21065</v>
      </c>
      <c r="L163" s="183">
        <v>11</v>
      </c>
      <c r="M163" s="183" t="s">
        <v>7</v>
      </c>
      <c r="N163" s="139" t="s">
        <v>861</v>
      </c>
      <c r="O163" s="46"/>
    </row>
    <row r="164" spans="2:15" ht="18">
      <c r="B164" s="138" t="s">
        <v>46</v>
      </c>
      <c r="C164" s="179" t="s">
        <v>789</v>
      </c>
      <c r="D164" s="179" t="s">
        <v>488</v>
      </c>
      <c r="E164" s="179" t="s">
        <v>149</v>
      </c>
      <c r="F164" s="180" t="s">
        <v>45</v>
      </c>
      <c r="G164" s="180" t="s">
        <v>47</v>
      </c>
      <c r="H164" s="181" t="s">
        <v>0</v>
      </c>
      <c r="I164" s="181" t="s">
        <v>635</v>
      </c>
      <c r="J164" s="181" t="s">
        <v>498</v>
      </c>
      <c r="K164" s="182">
        <v>29247</v>
      </c>
      <c r="L164" s="183">
        <v>9</v>
      </c>
      <c r="M164" s="183" t="s">
        <v>2</v>
      </c>
      <c r="N164" s="139" t="s">
        <v>861</v>
      </c>
      <c r="O164" s="46"/>
    </row>
    <row r="165" spans="2:15" ht="18">
      <c r="B165" s="138" t="s">
        <v>1115</v>
      </c>
      <c r="C165" s="179" t="s">
        <v>794</v>
      </c>
      <c r="D165" s="179" t="s">
        <v>488</v>
      </c>
      <c r="E165" s="179" t="s">
        <v>283</v>
      </c>
      <c r="F165" s="180" t="s">
        <v>1116</v>
      </c>
      <c r="G165" s="180" t="s">
        <v>1117</v>
      </c>
      <c r="H165" s="181" t="s">
        <v>0</v>
      </c>
      <c r="I165" s="181" t="s">
        <v>635</v>
      </c>
      <c r="J165" s="181" t="s">
        <v>498</v>
      </c>
      <c r="K165" s="182">
        <v>41082</v>
      </c>
      <c r="L165" s="183">
        <v>12</v>
      </c>
      <c r="M165" s="183" t="s">
        <v>7</v>
      </c>
      <c r="N165" s="139" t="s">
        <v>861</v>
      </c>
      <c r="O165" s="46"/>
    </row>
    <row r="166" spans="2:15" ht="18">
      <c r="B166" s="138" t="s">
        <v>1118</v>
      </c>
      <c r="C166" s="179" t="s">
        <v>796</v>
      </c>
      <c r="D166" s="179" t="s">
        <v>488</v>
      </c>
      <c r="E166" s="179" t="s">
        <v>490</v>
      </c>
      <c r="F166" s="180" t="s">
        <v>1113</v>
      </c>
      <c r="G166" s="180" t="s">
        <v>1119</v>
      </c>
      <c r="H166" s="181" t="s">
        <v>0</v>
      </c>
      <c r="I166" s="181" t="s">
        <v>635</v>
      </c>
      <c r="J166" s="181" t="s">
        <v>498</v>
      </c>
      <c r="K166" s="182">
        <v>41116</v>
      </c>
      <c r="L166" s="183">
        <v>12</v>
      </c>
      <c r="M166" s="183" t="s">
        <v>7</v>
      </c>
      <c r="N166" s="139" t="s">
        <v>861</v>
      </c>
      <c r="O166" s="46"/>
    </row>
    <row r="167" spans="2:15" ht="18">
      <c r="B167" s="138" t="s">
        <v>836</v>
      </c>
      <c r="C167" s="179" t="s">
        <v>795</v>
      </c>
      <c r="D167" s="179" t="s">
        <v>488</v>
      </c>
      <c r="E167" s="179" t="s">
        <v>358</v>
      </c>
      <c r="F167" s="180" t="s">
        <v>839</v>
      </c>
      <c r="G167" s="180" t="s">
        <v>840</v>
      </c>
      <c r="H167" s="181" t="s">
        <v>6</v>
      </c>
      <c r="I167" s="181" t="s">
        <v>635</v>
      </c>
      <c r="J167" s="181" t="s">
        <v>498</v>
      </c>
      <c r="K167" s="182">
        <v>18970</v>
      </c>
      <c r="L167" s="183">
        <v>12</v>
      </c>
      <c r="M167" s="183" t="s">
        <v>7</v>
      </c>
      <c r="N167" s="139" t="s">
        <v>950</v>
      </c>
      <c r="O167" s="46"/>
    </row>
    <row r="168" spans="2:15" ht="18">
      <c r="B168" s="138" t="s">
        <v>897</v>
      </c>
      <c r="C168" s="179" t="s">
        <v>791</v>
      </c>
      <c r="D168" s="179" t="s">
        <v>488</v>
      </c>
      <c r="E168" s="179" t="s">
        <v>242</v>
      </c>
      <c r="F168" s="180" t="s">
        <v>931</v>
      </c>
      <c r="G168" s="180" t="s">
        <v>932</v>
      </c>
      <c r="H168" s="181" t="s">
        <v>6</v>
      </c>
      <c r="I168" s="181" t="s">
        <v>635</v>
      </c>
      <c r="J168" s="181" t="s">
        <v>498</v>
      </c>
      <c r="K168" s="182">
        <v>16884</v>
      </c>
      <c r="L168" s="183">
        <v>12</v>
      </c>
      <c r="M168" s="183" t="s">
        <v>7</v>
      </c>
      <c r="N168" s="139" t="s">
        <v>950</v>
      </c>
      <c r="O168" s="46"/>
    </row>
    <row r="169" spans="2:15" ht="18">
      <c r="B169" s="138" t="s">
        <v>866</v>
      </c>
      <c r="C169" s="179" t="s">
        <v>876</v>
      </c>
      <c r="D169" s="179" t="s">
        <v>488</v>
      </c>
      <c r="E169" s="179" t="s">
        <v>1</v>
      </c>
      <c r="F169" s="180" t="s">
        <v>251</v>
      </c>
      <c r="G169" s="180" t="s">
        <v>219</v>
      </c>
      <c r="H169" s="181" t="s">
        <v>0</v>
      </c>
      <c r="I169" s="181" t="s">
        <v>635</v>
      </c>
      <c r="J169" s="181" t="s">
        <v>498</v>
      </c>
      <c r="K169" s="182">
        <v>19729</v>
      </c>
      <c r="L169" s="183">
        <v>8</v>
      </c>
      <c r="M169" s="183" t="s">
        <v>2</v>
      </c>
      <c r="N169" s="139" t="s">
        <v>861</v>
      </c>
      <c r="O169" s="46"/>
    </row>
    <row r="170" spans="2:15" ht="18">
      <c r="B170" s="138" t="s">
        <v>264</v>
      </c>
      <c r="C170" s="179" t="s">
        <v>257</v>
      </c>
      <c r="D170" s="179" t="s">
        <v>1</v>
      </c>
      <c r="E170" s="179" t="s">
        <v>257</v>
      </c>
      <c r="F170" s="180" t="s">
        <v>265</v>
      </c>
      <c r="G170" s="180" t="s">
        <v>266</v>
      </c>
      <c r="H170" s="181" t="s">
        <v>0</v>
      </c>
      <c r="I170" s="181" t="s">
        <v>635</v>
      </c>
      <c r="J170" s="181" t="s">
        <v>498</v>
      </c>
      <c r="K170" s="182">
        <v>19641</v>
      </c>
      <c r="L170" s="183">
        <v>1</v>
      </c>
      <c r="M170" s="183" t="s">
        <v>20</v>
      </c>
      <c r="N170" s="139" t="s">
        <v>861</v>
      </c>
      <c r="O170" s="46"/>
    </row>
    <row r="171" spans="2:15" ht="18">
      <c r="B171" s="138" t="s">
        <v>240</v>
      </c>
      <c r="C171" s="179" t="s">
        <v>1</v>
      </c>
      <c r="D171" s="179" t="s">
        <v>1</v>
      </c>
      <c r="E171" s="179" t="s">
        <v>1</v>
      </c>
      <c r="F171" s="180" t="s">
        <v>241</v>
      </c>
      <c r="G171" s="180" t="s">
        <v>154</v>
      </c>
      <c r="H171" s="181" t="s">
        <v>0</v>
      </c>
      <c r="I171" s="181" t="s">
        <v>651</v>
      </c>
      <c r="J171" s="181" t="s">
        <v>502</v>
      </c>
      <c r="K171" s="182">
        <v>15177</v>
      </c>
      <c r="L171" s="183">
        <v>5</v>
      </c>
      <c r="M171" s="183" t="s">
        <v>8</v>
      </c>
      <c r="N171" s="139" t="s">
        <v>994</v>
      </c>
      <c r="O171" s="46"/>
    </row>
    <row r="172" spans="2:15" ht="18">
      <c r="B172" s="138" t="s">
        <v>244</v>
      </c>
      <c r="C172" s="179" t="s">
        <v>793</v>
      </c>
      <c r="D172" s="179" t="s">
        <v>488</v>
      </c>
      <c r="E172" s="179" t="s">
        <v>267</v>
      </c>
      <c r="F172" s="180" t="s">
        <v>241</v>
      </c>
      <c r="G172" s="180" t="s">
        <v>245</v>
      </c>
      <c r="H172" s="181" t="s">
        <v>6</v>
      </c>
      <c r="I172" s="181" t="s">
        <v>651</v>
      </c>
      <c r="J172" s="181" t="s">
        <v>502</v>
      </c>
      <c r="K172" s="182">
        <v>17739</v>
      </c>
      <c r="L172" s="183">
        <v>7</v>
      </c>
      <c r="M172" s="183" t="s">
        <v>2</v>
      </c>
      <c r="N172" s="139" t="s">
        <v>950</v>
      </c>
      <c r="O172" s="46"/>
    </row>
    <row r="173" spans="2:15" ht="18">
      <c r="B173" s="138" t="s">
        <v>255</v>
      </c>
      <c r="C173" s="179" t="s">
        <v>785</v>
      </c>
      <c r="D173" s="179" t="s">
        <v>488</v>
      </c>
      <c r="E173" s="179" t="s">
        <v>488</v>
      </c>
      <c r="F173" s="180" t="s">
        <v>256</v>
      </c>
      <c r="G173" s="180" t="s">
        <v>5</v>
      </c>
      <c r="H173" s="181" t="s">
        <v>0</v>
      </c>
      <c r="I173" s="181" t="s">
        <v>651</v>
      </c>
      <c r="J173" s="181" t="s">
        <v>502</v>
      </c>
      <c r="K173" s="182">
        <v>14528</v>
      </c>
      <c r="L173" s="183">
        <v>9</v>
      </c>
      <c r="M173" s="183" t="s">
        <v>2</v>
      </c>
      <c r="N173" s="139" t="s">
        <v>994</v>
      </c>
      <c r="O173" s="46"/>
    </row>
    <row r="174" spans="2:15" ht="18">
      <c r="B174" s="138" t="s">
        <v>16</v>
      </c>
      <c r="C174" s="179" t="s">
        <v>283</v>
      </c>
      <c r="D174" s="179" t="s">
        <v>1</v>
      </c>
      <c r="E174" s="179" t="s">
        <v>283</v>
      </c>
      <c r="F174" s="180" t="s">
        <v>15</v>
      </c>
      <c r="G174" s="180" t="s">
        <v>17</v>
      </c>
      <c r="H174" s="181" t="s">
        <v>6</v>
      </c>
      <c r="I174" s="181" t="s">
        <v>651</v>
      </c>
      <c r="J174" s="181" t="s">
        <v>502</v>
      </c>
      <c r="K174" s="182">
        <v>26516</v>
      </c>
      <c r="L174" s="183">
        <v>3</v>
      </c>
      <c r="M174" s="183" t="s">
        <v>20</v>
      </c>
      <c r="N174" s="139" t="s">
        <v>861</v>
      </c>
      <c r="O174" s="46"/>
    </row>
    <row r="175" spans="2:15" ht="18">
      <c r="B175" s="138" t="s">
        <v>253</v>
      </c>
      <c r="C175" s="179" t="s">
        <v>799</v>
      </c>
      <c r="D175" s="179" t="s">
        <v>488</v>
      </c>
      <c r="E175" s="179" t="s">
        <v>411</v>
      </c>
      <c r="F175" s="180" t="s">
        <v>70</v>
      </c>
      <c r="G175" s="180" t="s">
        <v>145</v>
      </c>
      <c r="H175" s="181" t="s">
        <v>0</v>
      </c>
      <c r="I175" s="181" t="s">
        <v>651</v>
      </c>
      <c r="J175" s="181" t="s">
        <v>502</v>
      </c>
      <c r="K175" s="182">
        <v>18070</v>
      </c>
      <c r="L175" s="183">
        <v>0</v>
      </c>
      <c r="M175" s="183" t="s">
        <v>20</v>
      </c>
      <c r="N175" s="139" t="s">
        <v>950</v>
      </c>
      <c r="O175" s="46"/>
    </row>
    <row r="176" spans="2:15" ht="18">
      <c r="B176" s="138" t="s">
        <v>602</v>
      </c>
      <c r="C176" s="179" t="s">
        <v>786</v>
      </c>
      <c r="D176" s="179" t="s">
        <v>488</v>
      </c>
      <c r="E176" s="179" t="s">
        <v>51</v>
      </c>
      <c r="F176" s="180" t="s">
        <v>603</v>
      </c>
      <c r="G176" s="180" t="s">
        <v>604</v>
      </c>
      <c r="H176" s="181" t="s">
        <v>6</v>
      </c>
      <c r="I176" s="181" t="s">
        <v>651</v>
      </c>
      <c r="J176" s="181" t="s">
        <v>502</v>
      </c>
      <c r="K176" s="182">
        <v>18579</v>
      </c>
      <c r="L176" s="183">
        <v>9</v>
      </c>
      <c r="M176" s="183" t="s">
        <v>2</v>
      </c>
      <c r="N176" s="139" t="s">
        <v>950</v>
      </c>
      <c r="O176" s="46"/>
    </row>
    <row r="177" spans="2:15" ht="18">
      <c r="B177" s="138" t="s">
        <v>1170</v>
      </c>
      <c r="C177" s="179" t="s">
        <v>789</v>
      </c>
      <c r="D177" s="179" t="s">
        <v>488</v>
      </c>
      <c r="E177" s="179" t="s">
        <v>149</v>
      </c>
      <c r="F177" s="180" t="s">
        <v>1171</v>
      </c>
      <c r="G177" s="180" t="s">
        <v>1172</v>
      </c>
      <c r="H177" s="181" t="s">
        <v>0</v>
      </c>
      <c r="I177" s="181" t="s">
        <v>651</v>
      </c>
      <c r="J177" s="181" t="s">
        <v>502</v>
      </c>
      <c r="K177" s="182">
        <v>21219</v>
      </c>
      <c r="L177" s="183">
        <v>10</v>
      </c>
      <c r="M177" s="183" t="s">
        <v>7</v>
      </c>
      <c r="N177" s="139" t="s">
        <v>861</v>
      </c>
      <c r="O177" s="46"/>
    </row>
    <row r="178" spans="2:15" ht="18">
      <c r="B178" s="138" t="s">
        <v>426</v>
      </c>
      <c r="C178" s="179" t="s">
        <v>257</v>
      </c>
      <c r="D178" s="179" t="s">
        <v>1</v>
      </c>
      <c r="E178" s="179" t="s">
        <v>257</v>
      </c>
      <c r="F178" s="180" t="s">
        <v>254</v>
      </c>
      <c r="G178" s="180" t="s">
        <v>445</v>
      </c>
      <c r="H178" s="181" t="s">
        <v>0</v>
      </c>
      <c r="I178" s="181" t="s">
        <v>651</v>
      </c>
      <c r="J178" s="181" t="s">
        <v>502</v>
      </c>
      <c r="K178" s="182">
        <v>25717</v>
      </c>
      <c r="L178" s="183">
        <v>3</v>
      </c>
      <c r="M178" s="183" t="s">
        <v>20</v>
      </c>
      <c r="N178" s="139" t="s">
        <v>861</v>
      </c>
      <c r="O178" s="46"/>
    </row>
    <row r="179" spans="2:15" ht="18">
      <c r="B179" s="138" t="s">
        <v>261</v>
      </c>
      <c r="C179" s="179" t="s">
        <v>358</v>
      </c>
      <c r="D179" s="179" t="s">
        <v>1</v>
      </c>
      <c r="E179" s="179" t="s">
        <v>358</v>
      </c>
      <c r="F179" s="180" t="s">
        <v>260</v>
      </c>
      <c r="G179" s="180" t="s">
        <v>172</v>
      </c>
      <c r="H179" s="181" t="s">
        <v>0</v>
      </c>
      <c r="I179" s="181" t="s">
        <v>651</v>
      </c>
      <c r="J179" s="181" t="s">
        <v>502</v>
      </c>
      <c r="K179" s="182">
        <v>24451</v>
      </c>
      <c r="L179" s="183">
        <v>2</v>
      </c>
      <c r="M179" s="183" t="s">
        <v>20</v>
      </c>
      <c r="N179" s="139" t="s">
        <v>861</v>
      </c>
      <c r="O179" s="46"/>
    </row>
    <row r="180" spans="2:15" ht="18">
      <c r="B180" s="138" t="s">
        <v>262</v>
      </c>
      <c r="C180" s="179" t="s">
        <v>393</v>
      </c>
      <c r="D180" s="179" t="s">
        <v>1</v>
      </c>
      <c r="E180" s="179" t="s">
        <v>393</v>
      </c>
      <c r="F180" s="180" t="s">
        <v>260</v>
      </c>
      <c r="G180" s="180" t="s">
        <v>263</v>
      </c>
      <c r="H180" s="181" t="s">
        <v>6</v>
      </c>
      <c r="I180" s="181" t="s">
        <v>651</v>
      </c>
      <c r="J180" s="181" t="s">
        <v>502</v>
      </c>
      <c r="K180" s="182">
        <v>23722</v>
      </c>
      <c r="L180" s="183">
        <v>4</v>
      </c>
      <c r="M180" s="183" t="s">
        <v>8</v>
      </c>
      <c r="N180" s="139" t="s">
        <v>861</v>
      </c>
      <c r="O180" s="46"/>
    </row>
    <row r="181" spans="2:15" ht="18">
      <c r="B181" s="138" t="s">
        <v>102</v>
      </c>
      <c r="C181" s="179" t="s">
        <v>283</v>
      </c>
      <c r="D181" s="179" t="s">
        <v>1</v>
      </c>
      <c r="E181" s="179" t="s">
        <v>283</v>
      </c>
      <c r="F181" s="180" t="s">
        <v>103</v>
      </c>
      <c r="G181" s="180" t="s">
        <v>104</v>
      </c>
      <c r="H181" s="181" t="s">
        <v>0</v>
      </c>
      <c r="I181" s="181" t="s">
        <v>675</v>
      </c>
      <c r="J181" s="181" t="s">
        <v>508</v>
      </c>
      <c r="K181" s="182">
        <v>13681</v>
      </c>
      <c r="L181" s="183">
        <v>6</v>
      </c>
      <c r="M181" s="183" t="s">
        <v>8</v>
      </c>
      <c r="N181" s="139" t="s">
        <v>994</v>
      </c>
      <c r="O181" s="46"/>
    </row>
    <row r="182" spans="2:15" ht="18">
      <c r="B182" s="138" t="s">
        <v>676</v>
      </c>
      <c r="C182" s="179" t="s">
        <v>491</v>
      </c>
      <c r="D182" s="179" t="s">
        <v>1</v>
      </c>
      <c r="E182" s="179" t="s">
        <v>491</v>
      </c>
      <c r="F182" s="180" t="s">
        <v>677</v>
      </c>
      <c r="G182" s="180" t="s">
        <v>678</v>
      </c>
      <c r="H182" s="181" t="s">
        <v>0</v>
      </c>
      <c r="I182" s="181" t="s">
        <v>675</v>
      </c>
      <c r="J182" s="181" t="s">
        <v>508</v>
      </c>
      <c r="K182" s="182">
        <v>21411</v>
      </c>
      <c r="L182" s="183">
        <v>6</v>
      </c>
      <c r="M182" s="183" t="s">
        <v>8</v>
      </c>
      <c r="N182" s="139" t="s">
        <v>861</v>
      </c>
      <c r="O182" s="46"/>
    </row>
    <row r="183" spans="2:15" ht="18">
      <c r="B183" s="138" t="s">
        <v>1168</v>
      </c>
      <c r="C183" s="179" t="s">
        <v>1</v>
      </c>
      <c r="D183" s="179" t="s">
        <v>1</v>
      </c>
      <c r="E183" s="179" t="s">
        <v>1</v>
      </c>
      <c r="F183" s="180" t="s">
        <v>71</v>
      </c>
      <c r="G183" s="180" t="s">
        <v>1169</v>
      </c>
      <c r="H183" s="181" t="s">
        <v>0</v>
      </c>
      <c r="I183" s="181" t="s">
        <v>675</v>
      </c>
      <c r="J183" s="181" t="s">
        <v>508</v>
      </c>
      <c r="K183" s="182">
        <v>27163</v>
      </c>
      <c r="L183" s="183">
        <v>2</v>
      </c>
      <c r="M183" s="183" t="s">
        <v>20</v>
      </c>
      <c r="N183" s="139" t="s">
        <v>861</v>
      </c>
      <c r="O183" s="46"/>
    </row>
    <row r="184" spans="2:15" ht="18">
      <c r="B184" s="138" t="s">
        <v>783</v>
      </c>
      <c r="C184" s="179" t="s">
        <v>488</v>
      </c>
      <c r="D184" s="179" t="s">
        <v>1</v>
      </c>
      <c r="E184" s="179" t="s">
        <v>488</v>
      </c>
      <c r="F184" s="180" t="s">
        <v>701</v>
      </c>
      <c r="G184" s="180" t="s">
        <v>201</v>
      </c>
      <c r="H184" s="181" t="s">
        <v>6</v>
      </c>
      <c r="I184" s="181" t="s">
        <v>675</v>
      </c>
      <c r="J184" s="181" t="s">
        <v>508</v>
      </c>
      <c r="K184" s="182">
        <v>22044</v>
      </c>
      <c r="L184" s="183">
        <v>9</v>
      </c>
      <c r="M184" s="183" t="s">
        <v>2</v>
      </c>
      <c r="N184" s="139" t="s">
        <v>861</v>
      </c>
      <c r="O184" s="46"/>
    </row>
    <row r="185" spans="2:15" ht="18">
      <c r="B185" s="138" t="s">
        <v>993</v>
      </c>
      <c r="C185" s="179" t="s">
        <v>805</v>
      </c>
      <c r="D185" s="179" t="s">
        <v>1</v>
      </c>
      <c r="E185" s="179" t="s">
        <v>283</v>
      </c>
      <c r="F185" s="180" t="s">
        <v>1046</v>
      </c>
      <c r="G185" s="180" t="s">
        <v>1047</v>
      </c>
      <c r="H185" s="181" t="s">
        <v>6</v>
      </c>
      <c r="I185" s="181" t="s">
        <v>675</v>
      </c>
      <c r="J185" s="181" t="s">
        <v>508</v>
      </c>
      <c r="K185" s="182">
        <v>21554</v>
      </c>
      <c r="L185" s="183">
        <v>12</v>
      </c>
      <c r="M185" s="183" t="s">
        <v>7</v>
      </c>
      <c r="N185" s="139" t="s">
        <v>861</v>
      </c>
      <c r="O185" s="46"/>
    </row>
    <row r="186" spans="2:15" ht="18">
      <c r="B186" s="138" t="s">
        <v>959</v>
      </c>
      <c r="C186" s="179" t="s">
        <v>787</v>
      </c>
      <c r="D186" s="179" t="s">
        <v>488</v>
      </c>
      <c r="E186" s="179" t="s">
        <v>489</v>
      </c>
      <c r="F186" s="180" t="s">
        <v>1049</v>
      </c>
      <c r="G186" s="180" t="s">
        <v>1050</v>
      </c>
      <c r="H186" s="181" t="s">
        <v>6</v>
      </c>
      <c r="I186" s="181" t="s">
        <v>675</v>
      </c>
      <c r="J186" s="181" t="s">
        <v>508</v>
      </c>
      <c r="K186" s="182">
        <v>25513</v>
      </c>
      <c r="L186" s="183">
        <v>12</v>
      </c>
      <c r="M186" s="183" t="s">
        <v>7</v>
      </c>
      <c r="N186" s="139" t="s">
        <v>861</v>
      </c>
      <c r="O186" s="46"/>
    </row>
    <row r="187" spans="2:15" ht="18">
      <c r="B187" s="138" t="s">
        <v>957</v>
      </c>
      <c r="C187" s="179" t="s">
        <v>785</v>
      </c>
      <c r="D187" s="179" t="s">
        <v>488</v>
      </c>
      <c r="E187" s="179" t="s">
        <v>488</v>
      </c>
      <c r="F187" s="180" t="s">
        <v>1051</v>
      </c>
      <c r="G187" s="180" t="s">
        <v>1052</v>
      </c>
      <c r="H187" s="181" t="s">
        <v>0</v>
      </c>
      <c r="I187" s="181" t="s">
        <v>675</v>
      </c>
      <c r="J187" s="181" t="s">
        <v>508</v>
      </c>
      <c r="K187" s="182">
        <v>24988</v>
      </c>
      <c r="L187" s="183">
        <v>12</v>
      </c>
      <c r="M187" s="183" t="s">
        <v>7</v>
      </c>
      <c r="N187" s="139" t="s">
        <v>861</v>
      </c>
      <c r="O187" s="46"/>
    </row>
    <row r="188" spans="2:15" ht="18">
      <c r="B188" s="138" t="s">
        <v>958</v>
      </c>
      <c r="C188" s="179" t="s">
        <v>807</v>
      </c>
      <c r="D188" s="179" t="s">
        <v>1</v>
      </c>
      <c r="E188" s="179" t="s">
        <v>393</v>
      </c>
      <c r="F188" s="180" t="s">
        <v>1053</v>
      </c>
      <c r="G188" s="180" t="s">
        <v>1054</v>
      </c>
      <c r="H188" s="181" t="s">
        <v>0</v>
      </c>
      <c r="I188" s="181" t="s">
        <v>675</v>
      </c>
      <c r="J188" s="181" t="s">
        <v>508</v>
      </c>
      <c r="K188" s="182">
        <v>32057</v>
      </c>
      <c r="L188" s="183">
        <v>11</v>
      </c>
      <c r="M188" s="183" t="s">
        <v>7</v>
      </c>
      <c r="N188" s="139" t="s">
        <v>861</v>
      </c>
      <c r="O188" s="46"/>
    </row>
    <row r="189" spans="2:15" ht="18">
      <c r="B189" s="138" t="s">
        <v>784</v>
      </c>
      <c r="C189" s="179" t="s">
        <v>791</v>
      </c>
      <c r="D189" s="179" t="s">
        <v>488</v>
      </c>
      <c r="E189" s="179" t="s">
        <v>242</v>
      </c>
      <c r="F189" s="180" t="s">
        <v>775</v>
      </c>
      <c r="G189" s="180" t="s">
        <v>776</v>
      </c>
      <c r="H189" s="181" t="s">
        <v>0</v>
      </c>
      <c r="I189" s="181" t="s">
        <v>675</v>
      </c>
      <c r="J189" s="181" t="s">
        <v>508</v>
      </c>
      <c r="K189" s="182">
        <v>16918</v>
      </c>
      <c r="L189" s="183">
        <v>9</v>
      </c>
      <c r="M189" s="183" t="s">
        <v>2</v>
      </c>
      <c r="N189" s="139" t="s">
        <v>950</v>
      </c>
      <c r="O189" s="46"/>
    </row>
    <row r="190" spans="2:15" ht="18">
      <c r="B190" s="138" t="s">
        <v>889</v>
      </c>
      <c r="C190" s="179" t="s">
        <v>797</v>
      </c>
      <c r="D190" s="179" t="s">
        <v>488</v>
      </c>
      <c r="E190" s="179" t="s">
        <v>491</v>
      </c>
      <c r="F190" s="180" t="s">
        <v>946</v>
      </c>
      <c r="G190" s="180" t="s">
        <v>947</v>
      </c>
      <c r="H190" s="181" t="s">
        <v>6</v>
      </c>
      <c r="I190" s="181" t="s">
        <v>675</v>
      </c>
      <c r="J190" s="181" t="s">
        <v>508</v>
      </c>
      <c r="K190" s="182">
        <v>19630</v>
      </c>
      <c r="L190" s="183">
        <v>12</v>
      </c>
      <c r="M190" s="183" t="s">
        <v>7</v>
      </c>
      <c r="N190" s="139" t="s">
        <v>861</v>
      </c>
      <c r="O190" s="46"/>
    </row>
    <row r="191" spans="2:15" ht="18">
      <c r="B191" s="138" t="s">
        <v>890</v>
      </c>
      <c r="C191" s="179" t="s">
        <v>267</v>
      </c>
      <c r="D191" s="179" t="s">
        <v>1</v>
      </c>
      <c r="E191" s="179" t="s">
        <v>267</v>
      </c>
      <c r="F191" s="180" t="s">
        <v>946</v>
      </c>
      <c r="G191" s="180" t="s">
        <v>207</v>
      </c>
      <c r="H191" s="181" t="s">
        <v>6</v>
      </c>
      <c r="I191" s="181" t="s">
        <v>675</v>
      </c>
      <c r="J191" s="181" t="s">
        <v>508</v>
      </c>
      <c r="K191" s="182">
        <v>20800</v>
      </c>
      <c r="L191" s="183">
        <v>12</v>
      </c>
      <c r="M191" s="183" t="s">
        <v>7</v>
      </c>
      <c r="N191" s="139" t="s">
        <v>861</v>
      </c>
      <c r="O191" s="46"/>
    </row>
    <row r="192" spans="2:15" ht="18">
      <c r="B192" s="138" t="s">
        <v>948</v>
      </c>
      <c r="C192" s="179" t="s">
        <v>786</v>
      </c>
      <c r="D192" s="179" t="s">
        <v>488</v>
      </c>
      <c r="E192" s="179" t="s">
        <v>51</v>
      </c>
      <c r="F192" s="180" t="s">
        <v>949</v>
      </c>
      <c r="G192" s="180" t="s">
        <v>289</v>
      </c>
      <c r="H192" s="181" t="s">
        <v>6</v>
      </c>
      <c r="I192" s="181" t="s">
        <v>675</v>
      </c>
      <c r="J192" s="181" t="s">
        <v>508</v>
      </c>
      <c r="K192" s="182">
        <v>20897</v>
      </c>
      <c r="L192" s="183">
        <v>12</v>
      </c>
      <c r="M192" s="183" t="s">
        <v>7</v>
      </c>
      <c r="N192" s="139" t="s">
        <v>861</v>
      </c>
      <c r="O192" s="46"/>
    </row>
    <row r="193" spans="2:15" ht="18">
      <c r="B193" s="138" t="s">
        <v>419</v>
      </c>
      <c r="C193" s="179" t="s">
        <v>204</v>
      </c>
      <c r="D193" s="179" t="s">
        <v>1</v>
      </c>
      <c r="E193" s="179" t="s">
        <v>204</v>
      </c>
      <c r="F193" s="180" t="s">
        <v>236</v>
      </c>
      <c r="G193" s="180" t="s">
        <v>151</v>
      </c>
      <c r="H193" s="181" t="s">
        <v>0</v>
      </c>
      <c r="I193" s="181" t="s">
        <v>675</v>
      </c>
      <c r="J193" s="181" t="s">
        <v>508</v>
      </c>
      <c r="K193" s="182">
        <v>16304</v>
      </c>
      <c r="L193" s="183">
        <v>3</v>
      </c>
      <c r="M193" s="183" t="s">
        <v>20</v>
      </c>
      <c r="N193" s="139" t="s">
        <v>950</v>
      </c>
      <c r="O193" s="46"/>
    </row>
    <row r="194" spans="2:15" ht="18">
      <c r="B194" s="138" t="s">
        <v>420</v>
      </c>
      <c r="C194" s="179" t="s">
        <v>795</v>
      </c>
      <c r="D194" s="179" t="s">
        <v>488</v>
      </c>
      <c r="E194" s="179" t="s">
        <v>358</v>
      </c>
      <c r="F194" s="180" t="s">
        <v>421</v>
      </c>
      <c r="G194" s="180" t="s">
        <v>81</v>
      </c>
      <c r="H194" s="181" t="s">
        <v>6</v>
      </c>
      <c r="I194" s="181" t="s">
        <v>675</v>
      </c>
      <c r="J194" s="181" t="s">
        <v>508</v>
      </c>
      <c r="K194" s="182">
        <v>14991</v>
      </c>
      <c r="L194" s="183">
        <v>9</v>
      </c>
      <c r="M194" s="183" t="s">
        <v>2</v>
      </c>
      <c r="N194" s="139" t="s">
        <v>994</v>
      </c>
      <c r="O194" s="46"/>
    </row>
    <row r="195" spans="2:15" ht="18">
      <c r="B195" s="138" t="s">
        <v>770</v>
      </c>
      <c r="C195" s="179" t="s">
        <v>267</v>
      </c>
      <c r="D195" s="179" t="s">
        <v>1</v>
      </c>
      <c r="E195" s="179" t="s">
        <v>267</v>
      </c>
      <c r="F195" s="180" t="s">
        <v>702</v>
      </c>
      <c r="G195" s="180" t="s">
        <v>555</v>
      </c>
      <c r="H195" s="181" t="s">
        <v>0</v>
      </c>
      <c r="I195" s="181" t="s">
        <v>673</v>
      </c>
      <c r="J195" s="181" t="s">
        <v>506</v>
      </c>
      <c r="K195" s="182">
        <v>21936</v>
      </c>
      <c r="L195" s="183">
        <v>7</v>
      </c>
      <c r="M195" s="183" t="s">
        <v>2</v>
      </c>
      <c r="N195" s="139" t="s">
        <v>861</v>
      </c>
      <c r="O195" s="46"/>
    </row>
    <row r="196" spans="2:15" ht="18">
      <c r="B196" s="138" t="s">
        <v>412</v>
      </c>
      <c r="C196" s="179" t="s">
        <v>532</v>
      </c>
      <c r="D196" s="179" t="s">
        <v>488</v>
      </c>
      <c r="E196" s="179" t="s">
        <v>1</v>
      </c>
      <c r="F196" s="180" t="s">
        <v>1043</v>
      </c>
      <c r="G196" s="180" t="s">
        <v>245</v>
      </c>
      <c r="H196" s="181" t="s">
        <v>6</v>
      </c>
      <c r="I196" s="181" t="s">
        <v>673</v>
      </c>
      <c r="J196" s="181" t="s">
        <v>506</v>
      </c>
      <c r="K196" s="182">
        <v>23431</v>
      </c>
      <c r="L196" s="183">
        <v>3</v>
      </c>
      <c r="M196" s="183" t="s">
        <v>20</v>
      </c>
      <c r="N196" s="139" t="s">
        <v>861</v>
      </c>
      <c r="O196" s="46"/>
    </row>
    <row r="197" spans="2:15" ht="18">
      <c r="B197" s="138" t="s">
        <v>413</v>
      </c>
      <c r="C197" s="179" t="s">
        <v>1</v>
      </c>
      <c r="D197" s="179" t="s">
        <v>1</v>
      </c>
      <c r="E197" s="179" t="s">
        <v>1</v>
      </c>
      <c r="F197" s="180" t="s">
        <v>1044</v>
      </c>
      <c r="G197" s="180" t="s">
        <v>1045</v>
      </c>
      <c r="H197" s="181" t="s">
        <v>0</v>
      </c>
      <c r="I197" s="181" t="s">
        <v>673</v>
      </c>
      <c r="J197" s="181" t="s">
        <v>506</v>
      </c>
      <c r="K197" s="182">
        <v>19749</v>
      </c>
      <c r="L197" s="183">
        <v>1</v>
      </c>
      <c r="M197" s="183" t="s">
        <v>20</v>
      </c>
      <c r="N197" s="139" t="s">
        <v>861</v>
      </c>
      <c r="O197" s="46"/>
    </row>
    <row r="198" spans="2:15" ht="18">
      <c r="B198" s="138" t="s">
        <v>554</v>
      </c>
      <c r="C198" s="179" t="s">
        <v>876</v>
      </c>
      <c r="D198" s="179" t="s">
        <v>488</v>
      </c>
      <c r="E198" s="179" t="s">
        <v>1</v>
      </c>
      <c r="F198" s="180" t="s">
        <v>416</v>
      </c>
      <c r="G198" s="180" t="s">
        <v>555</v>
      </c>
      <c r="H198" s="181" t="s">
        <v>0</v>
      </c>
      <c r="I198" s="181" t="s">
        <v>673</v>
      </c>
      <c r="J198" s="181" t="s">
        <v>506</v>
      </c>
      <c r="K198" s="182">
        <v>21818</v>
      </c>
      <c r="L198" s="183">
        <v>7</v>
      </c>
      <c r="M198" s="183" t="s">
        <v>2</v>
      </c>
      <c r="N198" s="139" t="s">
        <v>861</v>
      </c>
      <c r="O198" s="46"/>
    </row>
    <row r="199" spans="2:15" ht="18">
      <c r="B199" s="138" t="s">
        <v>774</v>
      </c>
      <c r="C199" s="179" t="s">
        <v>489</v>
      </c>
      <c r="D199" s="179" t="s">
        <v>1</v>
      </c>
      <c r="E199" s="179" t="s">
        <v>489</v>
      </c>
      <c r="F199" s="180" t="s">
        <v>809</v>
      </c>
      <c r="G199" s="180" t="s">
        <v>810</v>
      </c>
      <c r="H199" s="181" t="s">
        <v>0</v>
      </c>
      <c r="I199" s="181" t="s">
        <v>673</v>
      </c>
      <c r="J199" s="181" t="s">
        <v>506</v>
      </c>
      <c r="K199" s="182">
        <v>27041</v>
      </c>
      <c r="L199" s="183">
        <v>5</v>
      </c>
      <c r="M199" s="183" t="s">
        <v>8</v>
      </c>
      <c r="N199" s="139" t="s">
        <v>861</v>
      </c>
      <c r="O199" s="46"/>
    </row>
    <row r="200" spans="2:15" ht="18">
      <c r="B200" s="138" t="s">
        <v>415</v>
      </c>
      <c r="C200" s="179" t="s">
        <v>788</v>
      </c>
      <c r="D200" s="179" t="s">
        <v>488</v>
      </c>
      <c r="E200" s="179" t="s">
        <v>124</v>
      </c>
      <c r="F200" s="180" t="s">
        <v>286</v>
      </c>
      <c r="G200" s="180" t="s">
        <v>105</v>
      </c>
      <c r="H200" s="181" t="s">
        <v>6</v>
      </c>
      <c r="I200" s="181" t="s">
        <v>673</v>
      </c>
      <c r="J200" s="181" t="s">
        <v>506</v>
      </c>
      <c r="K200" s="182">
        <v>16657</v>
      </c>
      <c r="L200" s="183">
        <v>8</v>
      </c>
      <c r="M200" s="183" t="s">
        <v>2</v>
      </c>
      <c r="N200" s="139" t="s">
        <v>950</v>
      </c>
      <c r="O200" s="46"/>
    </row>
    <row r="201" spans="2:15" ht="18">
      <c r="B201" s="138" t="s">
        <v>581</v>
      </c>
      <c r="C201" s="179" t="s">
        <v>879</v>
      </c>
      <c r="D201" s="179" t="s">
        <v>488</v>
      </c>
      <c r="E201" s="179" t="s">
        <v>204</v>
      </c>
      <c r="F201" s="180" t="s">
        <v>582</v>
      </c>
      <c r="G201" s="180" t="s">
        <v>583</v>
      </c>
      <c r="H201" s="181" t="s">
        <v>0</v>
      </c>
      <c r="I201" s="181" t="s">
        <v>673</v>
      </c>
      <c r="J201" s="181" t="s">
        <v>506</v>
      </c>
      <c r="K201" s="182">
        <v>19733</v>
      </c>
      <c r="L201" s="183">
        <v>9</v>
      </c>
      <c r="M201" s="183" t="s">
        <v>2</v>
      </c>
      <c r="N201" s="139" t="s">
        <v>861</v>
      </c>
      <c r="O201" s="46"/>
    </row>
  </sheetData>
  <autoFilter ref="B3:N201" xr:uid="{00000000-0001-0000-0300-000000000000}"/>
  <mergeCells count="1">
    <mergeCell ref="B2:N2"/>
  </mergeCells>
  <printOptions horizontalCentered="1"/>
  <pageMargins left="0.23622047244094491" right="0.23622047244094491" top="0.19685039370078741" bottom="0.74803149606299213" header="0.31496062992125984" footer="0.31496062992125984"/>
  <pageSetup paperSize="9" scale="63" fitToHeight="0" orientation="landscape" horizontalDpi="360" verticalDpi="36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</sheetPr>
  <dimension ref="A1:AU256"/>
  <sheetViews>
    <sheetView showGridLines="0" zoomScale="70" zoomScaleNormal="70" workbookViewId="0">
      <pane ySplit="2" topLeftCell="A243" activePane="bottomLeft" state="frozen"/>
      <selection pane="bottomLeft" activeCell="I181" sqref="I181"/>
    </sheetView>
  </sheetViews>
  <sheetFormatPr defaultColWidth="9" defaultRowHeight="18.75" customHeight="1" outlineLevelCol="1"/>
  <cols>
    <col min="1" max="1" width="5.109375" style="119" bestFit="1" customWidth="1"/>
    <col min="2" max="4" width="5.109375" style="54" customWidth="1"/>
    <col min="5" max="5" width="19.88671875" style="55" bestFit="1" customWidth="1"/>
    <col min="6" max="6" width="16.44140625" style="55" bestFit="1" customWidth="1"/>
    <col min="7" max="7" width="4.109375" style="54" customWidth="1"/>
    <col min="8" max="8" width="9.6640625" style="54" customWidth="1"/>
    <col min="9" max="9" width="12.109375" style="58" customWidth="1"/>
    <col min="10" max="13" width="5" style="54" customWidth="1"/>
    <col min="14" max="14" width="7.33203125" style="54" customWidth="1"/>
    <col min="15" max="16" width="5.33203125" style="81" customWidth="1"/>
    <col min="17" max="17" width="7.33203125" style="56" customWidth="1"/>
    <col min="18" max="18" width="4.6640625" style="82" customWidth="1"/>
    <col min="19" max="20" width="4.5546875" style="82" customWidth="1"/>
    <col min="21" max="21" width="4.109375" style="82" bestFit="1" customWidth="1"/>
    <col min="22" max="25" width="4.109375" style="82" customWidth="1"/>
    <col min="26" max="29" width="2.109375" style="61" hidden="1" customWidth="1" outlineLevel="1"/>
    <col min="30" max="30" width="3" style="61" hidden="1" customWidth="1" outlineLevel="1"/>
    <col min="31" max="33" width="2.109375" style="61" hidden="1" customWidth="1" outlineLevel="1"/>
    <col min="34" max="34" width="5.88671875" style="54" bestFit="1" customWidth="1" collapsed="1"/>
    <col min="35" max="35" width="7.88671875" style="57" customWidth="1"/>
    <col min="36" max="36" width="10.5546875" style="60" hidden="1" customWidth="1" outlineLevel="1"/>
    <col min="37" max="37" width="11.5546875" style="61" hidden="1" customWidth="1" outlineLevel="1"/>
    <col min="38" max="38" width="11.88671875" style="54" customWidth="1" collapsed="1"/>
    <col min="39" max="39" width="11.5546875" style="61" hidden="1" customWidth="1" outlineLevel="1"/>
    <col min="40" max="40" width="11.109375" style="54" customWidth="1" collapsed="1"/>
    <col min="41" max="41" width="7.5546875" style="54" customWidth="1"/>
    <col min="42" max="42" width="11" style="55" bestFit="1" customWidth="1"/>
    <col min="43" max="43" width="10.44140625" style="323" bestFit="1" customWidth="1"/>
    <col min="44" max="44" width="10.5546875" style="54" bestFit="1" customWidth="1"/>
    <col min="45" max="45" width="9" style="54"/>
    <col min="46" max="46" width="10.5546875" style="55" bestFit="1" customWidth="1"/>
    <col min="47" max="47" width="10.5546875" style="54" bestFit="1" customWidth="1"/>
    <col min="48" max="16384" width="9" style="54"/>
  </cols>
  <sheetData>
    <row r="1" spans="1:47" ht="18.75" customHeight="1">
      <c r="A1" s="54">
        <f>COUNTA(A3:A1048576)</f>
        <v>197</v>
      </c>
      <c r="O1" s="343" t="s">
        <v>634</v>
      </c>
      <c r="P1" s="343"/>
      <c r="R1" s="343" t="s">
        <v>634</v>
      </c>
      <c r="S1" s="343"/>
      <c r="T1" s="343"/>
      <c r="U1" s="343"/>
      <c r="V1" s="343" t="s">
        <v>634</v>
      </c>
      <c r="W1" s="343"/>
      <c r="X1" s="343"/>
      <c r="Y1" s="343"/>
      <c r="Z1" s="350" t="s">
        <v>531</v>
      </c>
      <c r="AA1" s="350"/>
      <c r="AB1" s="350"/>
      <c r="AC1" s="350"/>
      <c r="AD1" s="350" t="s">
        <v>531</v>
      </c>
      <c r="AE1" s="350"/>
      <c r="AF1" s="350"/>
      <c r="AG1" s="350"/>
      <c r="AJ1" s="60" t="s">
        <v>531</v>
      </c>
      <c r="AK1" s="60" t="s">
        <v>531</v>
      </c>
      <c r="AL1" s="54">
        <f>MAX(AL3:AL1048576)</f>
        <v>197</v>
      </c>
      <c r="AM1" s="60" t="s">
        <v>531</v>
      </c>
      <c r="AN1" s="54">
        <f>MAX(AN3:AN1048576)</f>
        <v>197</v>
      </c>
    </row>
    <row r="2" spans="1:47" s="69" customFormat="1" ht="33.75" customHeight="1">
      <c r="A2" s="120" t="s">
        <v>517</v>
      </c>
      <c r="B2" s="62" t="s">
        <v>556</v>
      </c>
      <c r="C2" s="62" t="s">
        <v>558</v>
      </c>
      <c r="D2" s="62" t="s">
        <v>557</v>
      </c>
      <c r="E2" s="62" t="s">
        <v>461</v>
      </c>
      <c r="F2" s="62" t="s">
        <v>518</v>
      </c>
      <c r="G2" s="62" t="s">
        <v>463</v>
      </c>
      <c r="H2" s="62" t="s">
        <v>528</v>
      </c>
      <c r="I2" s="63" t="s">
        <v>465</v>
      </c>
      <c r="J2" s="62" t="s">
        <v>519</v>
      </c>
      <c r="K2" s="62" t="s">
        <v>520</v>
      </c>
      <c r="L2" s="62" t="s">
        <v>680</v>
      </c>
      <c r="M2" s="62" t="s">
        <v>521</v>
      </c>
      <c r="N2" s="62" t="s">
        <v>522</v>
      </c>
      <c r="O2" s="80" t="s">
        <v>523</v>
      </c>
      <c r="P2" s="80" t="s">
        <v>524</v>
      </c>
      <c r="Q2" s="64" t="s">
        <v>525</v>
      </c>
      <c r="R2" s="344" t="s">
        <v>515</v>
      </c>
      <c r="S2" s="345"/>
      <c r="T2" s="345"/>
      <c r="U2" s="346"/>
      <c r="V2" s="344" t="s">
        <v>516</v>
      </c>
      <c r="W2" s="345"/>
      <c r="X2" s="345"/>
      <c r="Y2" s="346"/>
      <c r="Z2" s="347" t="s">
        <v>513</v>
      </c>
      <c r="AA2" s="348"/>
      <c r="AB2" s="348"/>
      <c r="AC2" s="349"/>
      <c r="AD2" s="347" t="s">
        <v>514</v>
      </c>
      <c r="AE2" s="348"/>
      <c r="AF2" s="348"/>
      <c r="AG2" s="349"/>
      <c r="AH2" s="65" t="s">
        <v>494</v>
      </c>
      <c r="AI2" s="66" t="s">
        <v>510</v>
      </c>
      <c r="AJ2" s="67" t="s">
        <v>862</v>
      </c>
      <c r="AK2" s="68" t="s">
        <v>862</v>
      </c>
      <c r="AL2" s="65" t="s">
        <v>526</v>
      </c>
      <c r="AM2" s="68" t="s">
        <v>862</v>
      </c>
      <c r="AN2" s="65" t="s">
        <v>527</v>
      </c>
      <c r="AO2" s="65" t="s">
        <v>529</v>
      </c>
      <c r="AP2" s="97"/>
      <c r="AQ2" s="324" t="s">
        <v>559</v>
      </c>
      <c r="AT2" s="97"/>
    </row>
    <row r="3" spans="1:47" s="25" customFormat="1" ht="18.75" customHeight="1">
      <c r="A3" s="86" t="s">
        <v>413</v>
      </c>
      <c r="B3" s="87" t="s">
        <v>1</v>
      </c>
      <c r="C3" s="87" t="s">
        <v>1</v>
      </c>
      <c r="D3" s="87" t="s">
        <v>1</v>
      </c>
      <c r="E3" s="116" t="str">
        <f>IF(A3:A3&gt;0,VLOOKUP(A3,'BASE FEDERAÇÃO'!$B:$M,2,FALSE),"")</f>
        <v>TANIGUTI</v>
      </c>
      <c r="F3" s="220" t="str">
        <f>IF(A3:A3&gt;0,VLOOKUP(A3,'BASE FEDERAÇÃO'!$B:$M,3,FALSE),"")</f>
        <v>PAULO HIDEAKI</v>
      </c>
      <c r="G3" s="88" t="str">
        <f>IF(A3:A3&gt;0,VLOOKUP(A3,'BASE FEDERAÇÃO'!$B:$M,4,FALSE),"")</f>
        <v>M</v>
      </c>
      <c r="H3" s="88" t="str">
        <f>IF(A3:A3&gt;0,VLOOKUP(A3,'BASE FEDERAÇÃO'!$B:$O,5,FALSE),"")</f>
        <v>16. SUM</v>
      </c>
      <c r="I3" s="117">
        <f>IF(A3:A3&gt;0,VLOOKUP(A3,'BASE FEDERAÇÃO'!$B:$M,6,FALSE),"")</f>
        <v>19749</v>
      </c>
      <c r="J3" s="88">
        <f>IF(A3:A3&gt;0,VLOOKUP(A3,'BASE FEDERAÇÃO'!$B:$M,7,FALSE),"")</f>
        <v>1</v>
      </c>
      <c r="K3" s="88" t="str">
        <f>IF(A3:A3&gt;0,VLOOKUP(A3,'BASE FEDERAÇÃO'!$B:$M,8,FALSE),"")</f>
        <v>EX</v>
      </c>
      <c r="L3" s="88" t="str">
        <f>IF(A3:A3&gt;0,VLOOKUP(A3,'BASE FEDERAÇÃO'!$B:$M,9,FALSE),"")</f>
        <v>NSR</v>
      </c>
      <c r="M3" s="116" t="str">
        <f>IF(A3:A3&gt;0,VLOOKUP(A3,'BASE FEDERAÇÃO'!$B:$O,10,FALSE),"")</f>
        <v/>
      </c>
      <c r="N3" s="88" t="str">
        <f>IF(A3:A3&gt;0,VLOOKUP(A3,'BASE FEDERAÇÃO'!$B:$O,11,FALSE),"")</f>
        <v>LIB2026</v>
      </c>
      <c r="O3" s="89">
        <v>51</v>
      </c>
      <c r="P3" s="89">
        <v>43</v>
      </c>
      <c r="Q3" s="90">
        <f t="shared" ref="Q3:Q66" si="0">IF(A3&gt;0,O3+P3,"")</f>
        <v>94</v>
      </c>
      <c r="R3" s="91"/>
      <c r="S3" s="91"/>
      <c r="T3" s="91"/>
      <c r="U3" s="91"/>
      <c r="V3" s="92">
        <v>4</v>
      </c>
      <c r="W3" s="92"/>
      <c r="X3" s="92"/>
      <c r="Y3" s="92"/>
      <c r="Z3" s="93">
        <f>IF(R3&gt;0,VLOOKUP(R3,Base!$A:$B,2,0),0)</f>
        <v>0</v>
      </c>
      <c r="AA3" s="94">
        <f>IF(S3&gt;0,VLOOKUP(S3,Base!$A:$B,2,0),0)</f>
        <v>0</v>
      </c>
      <c r="AB3" s="94">
        <f>IF(T3&gt;0,VLOOKUP(T3,Base!$A:$B,2,0),0)</f>
        <v>0</v>
      </c>
      <c r="AC3" s="94">
        <f>IF(U3&gt;0,VLOOKUP(U3,Base!$A:$B,2,0),0)</f>
        <v>0</v>
      </c>
      <c r="AD3" s="94">
        <f>IF(V3&gt;0,VLOOKUP(V3,Base!$D:$E,2,0),0)</f>
        <v>3</v>
      </c>
      <c r="AE3" s="94">
        <f>IF(W3&gt;0,VLOOKUP(W3,Base!$D:$E,2,0),0)</f>
        <v>0</v>
      </c>
      <c r="AF3" s="94">
        <f>IF(X3&gt;0,VLOOKUP(X3,Base!$D:$E,2,0),0)</f>
        <v>0</v>
      </c>
      <c r="AG3" s="94">
        <f>IF(Y3&gt;0,VLOOKUP(Y3,Base!$D:$E,2,0),0)</f>
        <v>0</v>
      </c>
      <c r="AH3" s="88">
        <f>IF(OR(R3&gt;0,V3&gt;0),SUM(Z3:AG3),"")</f>
        <v>3</v>
      </c>
      <c r="AI3" s="90">
        <f t="shared" ref="AI3" si="1">IF(A3&gt;0,Q3-J3*2,"")</f>
        <v>92</v>
      </c>
      <c r="AJ3" s="95">
        <f>I3</f>
        <v>19749</v>
      </c>
      <c r="AK3" s="94">
        <f t="shared" ref="AK3" si="2">IF(A3&gt;0,999.999999-Q3+(J3*0.01)+(AJ3*-0.000000001),"")</f>
        <v>906.009979251</v>
      </c>
      <c r="AL3" s="88">
        <f t="shared" ref="AL3" si="3">IF(A3&gt;0,RANK(AK3,AK:AK),"")</f>
        <v>2</v>
      </c>
      <c r="AM3" s="94">
        <f>IF(A3&gt;0,999.999999-AI3+(0.12-(J3*0.01))+(AJ3*-0.00000001)," ")</f>
        <v>908.10980151000001</v>
      </c>
      <c r="AN3" s="88">
        <f t="shared" ref="AN3" si="4">IF(A3&gt;0,RANK(AM3,AM:AM),"")</f>
        <v>10</v>
      </c>
      <c r="AO3" s="88">
        <f>IF(OR(R3&lt;&gt;"",V3&lt;&gt;""),COUNT(R3:Y3),"")</f>
        <v>1</v>
      </c>
      <c r="AP3" s="24"/>
      <c r="AQ3" s="133">
        <f ca="1">(TODAY()-I3)/365</f>
        <v>72.142465753424659</v>
      </c>
      <c r="AR3" s="133"/>
      <c r="AT3" s="184"/>
      <c r="AU3" s="132"/>
    </row>
    <row r="4" spans="1:47" s="25" customFormat="1" ht="18.75" customHeight="1">
      <c r="A4" s="86" t="s">
        <v>1168</v>
      </c>
      <c r="B4" s="87" t="s">
        <v>1</v>
      </c>
      <c r="C4" s="87" t="s">
        <v>1</v>
      </c>
      <c r="D4" s="87" t="s">
        <v>1</v>
      </c>
      <c r="E4" s="116" t="str">
        <f>IF(A4:A4&gt;0,VLOOKUP(A4,'BASE FEDERAÇÃO'!$B:$M,2,FALSE),"")</f>
        <v>TAKAHASHI</v>
      </c>
      <c r="F4" s="220" t="str">
        <f>IF(A4:A4&gt;0,VLOOKUP(A4,'BASE FEDERAÇÃO'!$B:$M,3,FALSE),"")</f>
        <v>EDSON SHOJI</v>
      </c>
      <c r="G4" s="88" t="str">
        <f>IF(A4:A4&gt;0,VLOOKUP(A4,'BASE FEDERAÇÃO'!$B:$M,4,FALSE),"")</f>
        <v>M</v>
      </c>
      <c r="H4" s="88" t="str">
        <f>IF(A4:A4&gt;0,VLOOKUP(A4,'BASE FEDERAÇÃO'!$B:$O,5,FALSE),"")</f>
        <v>18. SOR</v>
      </c>
      <c r="I4" s="117">
        <f>IF(A4:A4&gt;0,VLOOKUP(A4,'BASE FEDERAÇÃO'!$B:$M,6,FALSE),"")</f>
        <v>27163</v>
      </c>
      <c r="J4" s="88">
        <f>IF(A4:A4&gt;0,VLOOKUP(A4,'BASE FEDERAÇÃO'!$B:$M,7,FALSE),"")</f>
        <v>2</v>
      </c>
      <c r="K4" s="88" t="str">
        <f>IF(A4:A4&gt;0,VLOOKUP(A4,'BASE FEDERAÇÃO'!$B:$M,8,FALSE),"")</f>
        <v>EX</v>
      </c>
      <c r="L4" s="88" t="str">
        <f>IF(A4:A4&gt;0,VLOOKUP(A4,'BASE FEDERAÇÃO'!$B:$M,9,FALSE),"")</f>
        <v>NSR</v>
      </c>
      <c r="M4" s="116" t="str">
        <f>IF(A4:A4&gt;0,VLOOKUP(A4,'BASE FEDERAÇÃO'!$B:$O,10,FALSE),"")</f>
        <v/>
      </c>
      <c r="N4" s="88" t="str">
        <f>IF(A4:A4&gt;0,VLOOKUP(A4,'BASE FEDERAÇÃO'!$B:$O,11,FALSE),"")</f>
        <v>LIB2026</v>
      </c>
      <c r="O4" s="89">
        <v>54</v>
      </c>
      <c r="P4" s="89">
        <v>59</v>
      </c>
      <c r="Q4" s="90">
        <f t="shared" si="0"/>
        <v>113</v>
      </c>
      <c r="R4" s="91"/>
      <c r="S4" s="91"/>
      <c r="T4" s="91"/>
      <c r="U4" s="91"/>
      <c r="V4" s="92"/>
      <c r="W4" s="92"/>
      <c r="X4" s="92"/>
      <c r="Y4" s="92"/>
      <c r="Z4" s="93">
        <f>IF(R4&gt;0,VLOOKUP(R4,Base!$A:$B,2,0),0)</f>
        <v>0</v>
      </c>
      <c r="AA4" s="94">
        <f>IF(S4&gt;0,VLOOKUP(S4,Base!$A:$B,2,0),0)</f>
        <v>0</v>
      </c>
      <c r="AB4" s="94">
        <f>IF(T4&gt;0,VLOOKUP(T4,Base!$A:$B,2,0),0)</f>
        <v>0</v>
      </c>
      <c r="AC4" s="94">
        <f>IF(U4&gt;0,VLOOKUP(U4,Base!$A:$B,2,0),0)</f>
        <v>0</v>
      </c>
      <c r="AD4" s="94">
        <f>IF(V4&gt;0,VLOOKUP(V4,Base!$D:$E,2,0),0)</f>
        <v>0</v>
      </c>
      <c r="AE4" s="94">
        <f>IF(W4&gt;0,VLOOKUP(W4,Base!$D:$E,2,0),0)</f>
        <v>0</v>
      </c>
      <c r="AF4" s="94">
        <f>IF(X4&gt;0,VLOOKUP(X4,Base!$D:$E,2,0),0)</f>
        <v>0</v>
      </c>
      <c r="AG4" s="94">
        <f>IF(Y4&gt;0,VLOOKUP(Y4,Base!$D:$E,2,0),0)</f>
        <v>0</v>
      </c>
      <c r="AH4" s="88" t="str">
        <f t="shared" ref="AH4:AH67" si="5">IF(OR(R4&gt;0,V4&gt;0),SUM(Z4:AG4),"")</f>
        <v/>
      </c>
      <c r="AI4" s="90">
        <f t="shared" ref="AI4:AI67" si="6">IF(A4&gt;0,Q4-J4*2,"")</f>
        <v>109</v>
      </c>
      <c r="AJ4" s="95">
        <f t="shared" ref="AJ4:AJ67" si="7">I4</f>
        <v>27163</v>
      </c>
      <c r="AK4" s="94">
        <f t="shared" ref="AK4:AK67" si="8">IF(A4&gt;0,999.999999-Q4+(J4*0.01)+(AJ4*-0.000000001),"")</f>
        <v>887.01997183699996</v>
      </c>
      <c r="AL4" s="88">
        <f t="shared" ref="AL4:AL67" si="9">IF(A4&gt;0,RANK(AK4,AK:AK),"")</f>
        <v>82</v>
      </c>
      <c r="AM4" s="94">
        <f t="shared" ref="AM4:AM67" si="10">IF(A4&gt;0,999.999999-AI4+(0.12-(J4*0.01))+(AJ4*-0.00000001)," ")</f>
        <v>891.09972736999998</v>
      </c>
      <c r="AN4" s="88">
        <f t="shared" ref="AN4:AN67" si="11">IF(A4&gt;0,RANK(AM4,AM:AM),"")</f>
        <v>169</v>
      </c>
      <c r="AO4" s="88" t="str">
        <f t="shared" ref="AO4:AO67" si="12">IF(OR(R4&lt;&gt;"",V4&lt;&gt;""),COUNT(R4:Y4),"")</f>
        <v/>
      </c>
      <c r="AP4" s="24"/>
      <c r="AQ4" s="133">
        <f t="shared" ref="AQ4:AQ6" ca="1" si="13">(TODAY()-I4)/365</f>
        <v>51.830136986301369</v>
      </c>
      <c r="AR4" s="133"/>
      <c r="AT4" s="184"/>
      <c r="AU4" s="132"/>
    </row>
    <row r="5" spans="1:47" s="25" customFormat="1" ht="18.75" customHeight="1">
      <c r="A5" s="86" t="s">
        <v>439</v>
      </c>
      <c r="B5" s="87" t="s">
        <v>1</v>
      </c>
      <c r="C5" s="87" t="s">
        <v>1</v>
      </c>
      <c r="D5" s="87" t="s">
        <v>1</v>
      </c>
      <c r="E5" s="116" t="str">
        <f>IF(A5:A5&gt;0,VLOOKUP(A5,'BASE FEDERAÇÃO'!$B:$M,2,FALSE),"")</f>
        <v>RIBEIRO DE SOUZA</v>
      </c>
      <c r="F5" s="220" t="str">
        <f>IF(A5:A5&gt;0,VLOOKUP(A5,'BASE FEDERAÇÃO'!$B:$M,3,FALSE),"")</f>
        <v>TANIA DE FATIMA</v>
      </c>
      <c r="G5" s="88" t="str">
        <f>IF(A5:A5&gt;0,VLOOKUP(A5,'BASE FEDERAÇÃO'!$B:$M,4,FALSE),"")</f>
        <v>F</v>
      </c>
      <c r="H5" s="88" t="str">
        <f>IF(A5:A5&gt;0,VLOOKUP(A5,'BASE FEDERAÇÃO'!$B:$O,5,FALSE),"")</f>
        <v>11. NCC</v>
      </c>
      <c r="I5" s="117">
        <f>IF(A5:A5&gt;0,VLOOKUP(A5,'BASE FEDERAÇÃO'!$B:$M,6,FALSE),"")</f>
        <v>23251</v>
      </c>
      <c r="J5" s="88">
        <f>IF(A5:A5&gt;0,VLOOKUP(A5,'BASE FEDERAÇÃO'!$B:$M,7,FALSE),"")</f>
        <v>3</v>
      </c>
      <c r="K5" s="88" t="str">
        <f>IF(A5:A5&gt;0,VLOOKUP(A5,'BASE FEDERAÇÃO'!$B:$M,8,FALSE),"")</f>
        <v>EX</v>
      </c>
      <c r="L5" s="88" t="str">
        <f>IF(A5:A5&gt;0,VLOOKUP(A5,'BASE FEDERAÇÃO'!$B:$M,9,FALSE),"")</f>
        <v>NSR</v>
      </c>
      <c r="M5" s="116" t="str">
        <f>IF(A5:A5&gt;0,VLOOKUP(A5,'BASE FEDERAÇÃO'!$B:$O,10,FALSE),"")</f>
        <v>X</v>
      </c>
      <c r="N5" s="88" t="str">
        <f>IF(A5:A5&gt;0,VLOOKUP(A5,'BASE FEDERAÇÃO'!$B:$O,11,FALSE),"")</f>
        <v>LIB2026</v>
      </c>
      <c r="O5" s="89">
        <v>55</v>
      </c>
      <c r="P5" s="89">
        <v>51</v>
      </c>
      <c r="Q5" s="90">
        <f t="shared" si="0"/>
        <v>106</v>
      </c>
      <c r="R5" s="91"/>
      <c r="S5" s="91"/>
      <c r="T5" s="91"/>
      <c r="U5" s="91"/>
      <c r="V5" s="92"/>
      <c r="W5" s="92"/>
      <c r="X5" s="92"/>
      <c r="Y5" s="92"/>
      <c r="Z5" s="93">
        <f>IF(R5&gt;0,VLOOKUP(R5,Base!$A:$B,2,0),0)</f>
        <v>0</v>
      </c>
      <c r="AA5" s="94">
        <f>IF(S5&gt;0,VLOOKUP(S5,Base!$A:$B,2,0),0)</f>
        <v>0</v>
      </c>
      <c r="AB5" s="94">
        <f>IF(T5&gt;0,VLOOKUP(T5,Base!$A:$B,2,0),0)</f>
        <v>0</v>
      </c>
      <c r="AC5" s="94">
        <f>IF(U5&gt;0,VLOOKUP(U5,Base!$A:$B,2,0),0)</f>
        <v>0</v>
      </c>
      <c r="AD5" s="94">
        <f>IF(V5&gt;0,VLOOKUP(V5,Base!$D:$E,2,0),0)</f>
        <v>0</v>
      </c>
      <c r="AE5" s="94">
        <f>IF(W5&gt;0,VLOOKUP(W5,Base!$D:$E,2,0),0)</f>
        <v>0</v>
      </c>
      <c r="AF5" s="94">
        <f>IF(X5&gt;0,VLOOKUP(X5,Base!$D:$E,2,0),0)</f>
        <v>0</v>
      </c>
      <c r="AG5" s="94">
        <f>IF(Y5&gt;0,VLOOKUP(Y5,Base!$D:$E,2,0),0)</f>
        <v>0</v>
      </c>
      <c r="AH5" s="88" t="str">
        <f t="shared" si="5"/>
        <v/>
      </c>
      <c r="AI5" s="90">
        <f t="shared" si="6"/>
        <v>100</v>
      </c>
      <c r="AJ5" s="95">
        <f t="shared" si="7"/>
        <v>23251</v>
      </c>
      <c r="AK5" s="94">
        <f t="shared" si="8"/>
        <v>894.02997574899996</v>
      </c>
      <c r="AL5" s="88">
        <f t="shared" si="9"/>
        <v>36</v>
      </c>
      <c r="AM5" s="94">
        <f t="shared" si="10"/>
        <v>900.08976648999999</v>
      </c>
      <c r="AN5" s="88">
        <f t="shared" si="11"/>
        <v>76</v>
      </c>
      <c r="AO5" s="88" t="str">
        <f t="shared" si="12"/>
        <v/>
      </c>
      <c r="AP5" s="24"/>
      <c r="AQ5" s="133">
        <f t="shared" ca="1" si="13"/>
        <v>62.547945205479451</v>
      </c>
      <c r="AR5" s="133"/>
      <c r="AT5" s="184"/>
      <c r="AU5" s="132"/>
    </row>
    <row r="6" spans="1:47" s="25" customFormat="1" ht="18.75" customHeight="1">
      <c r="A6" s="86" t="s">
        <v>240</v>
      </c>
      <c r="B6" s="87" t="s">
        <v>1</v>
      </c>
      <c r="C6" s="87" t="s">
        <v>1</v>
      </c>
      <c r="D6" s="87" t="s">
        <v>1</v>
      </c>
      <c r="E6" s="116" t="str">
        <f>IF(A6:A6&gt;0,VLOOKUP(A6,'BASE FEDERAÇÃO'!$B:$M,2,FALSE),"")</f>
        <v>FUGIKAWA</v>
      </c>
      <c r="F6" s="220" t="str">
        <f>IF(A6:A6&gt;0,VLOOKUP(A6,'BASE FEDERAÇÃO'!$B:$M,3,FALSE),"")</f>
        <v>WATARU</v>
      </c>
      <c r="G6" s="88" t="str">
        <f>IF(A6:A6&gt;0,VLOOKUP(A6,'BASE FEDERAÇÃO'!$B:$M,4,FALSE),"")</f>
        <v>M</v>
      </c>
      <c r="H6" s="88" t="str">
        <f>IF(A6:A6&gt;0,VLOOKUP(A6,'BASE FEDERAÇÃO'!$B:$O,5,FALSE),"")</f>
        <v>08. SMA</v>
      </c>
      <c r="I6" s="117">
        <f>IF(A6:A6&gt;0,VLOOKUP(A6,'BASE FEDERAÇÃO'!$B:$M,6,FALSE),"")</f>
        <v>15177</v>
      </c>
      <c r="J6" s="88">
        <f>IF(A6:A6&gt;0,VLOOKUP(A6,'BASE FEDERAÇÃO'!$B:$M,7,FALSE),"")</f>
        <v>5</v>
      </c>
      <c r="K6" s="88" t="str">
        <f>IF(A6:A6&gt;0,VLOOKUP(A6,'BASE FEDERAÇÃO'!$B:$M,8,FALSE),"")</f>
        <v>A</v>
      </c>
      <c r="L6" s="88" t="str">
        <f>IF(A6:A6&gt;0,VLOOKUP(A6,'BASE FEDERAÇÃO'!$B:$M,9,FALSE),"")</f>
        <v>MR</v>
      </c>
      <c r="M6" s="116" t="str">
        <f>IF(A6:A6&gt;0,VLOOKUP(A6,'BASE FEDERAÇÃO'!$B:$O,10,FALSE),"")</f>
        <v>X</v>
      </c>
      <c r="N6" s="88" t="str">
        <f>IF(A6:A6&gt;0,VLOOKUP(A6,'BASE FEDERAÇÃO'!$B:$O,11,FALSE),"")</f>
        <v>LIB2026</v>
      </c>
      <c r="O6" s="89">
        <v>60</v>
      </c>
      <c r="P6" s="89">
        <v>51</v>
      </c>
      <c r="Q6" s="90">
        <f t="shared" si="0"/>
        <v>111</v>
      </c>
      <c r="R6" s="91"/>
      <c r="S6" s="91"/>
      <c r="T6" s="91"/>
      <c r="U6" s="91"/>
      <c r="V6" s="92"/>
      <c r="W6" s="92"/>
      <c r="X6" s="92"/>
      <c r="Y6" s="92"/>
      <c r="Z6" s="93">
        <f>IF(R6&gt;0,VLOOKUP(R6,Base!$A:$B,2,0),0)</f>
        <v>0</v>
      </c>
      <c r="AA6" s="94">
        <f>IF(S6&gt;0,VLOOKUP(S6,Base!$A:$B,2,0),0)</f>
        <v>0</v>
      </c>
      <c r="AB6" s="94">
        <f>IF(T6&gt;0,VLOOKUP(T6,Base!$A:$B,2,0),0)</f>
        <v>0</v>
      </c>
      <c r="AC6" s="94">
        <f>IF(U6&gt;0,VLOOKUP(U6,Base!$A:$B,2,0),0)</f>
        <v>0</v>
      </c>
      <c r="AD6" s="94">
        <f>IF(V6&gt;0,VLOOKUP(V6,Base!$D:$E,2,0),0)</f>
        <v>0</v>
      </c>
      <c r="AE6" s="94">
        <f>IF(W6&gt;0,VLOOKUP(W6,Base!$D:$E,2,0),0)</f>
        <v>0</v>
      </c>
      <c r="AF6" s="94">
        <f>IF(X6&gt;0,VLOOKUP(X6,Base!$D:$E,2,0),0)</f>
        <v>0</v>
      </c>
      <c r="AG6" s="94">
        <f>IF(Y6&gt;0,VLOOKUP(Y6,Base!$D:$E,2,0),0)</f>
        <v>0</v>
      </c>
      <c r="AH6" s="88" t="str">
        <f t="shared" si="5"/>
        <v/>
      </c>
      <c r="AI6" s="90">
        <f t="shared" si="6"/>
        <v>101</v>
      </c>
      <c r="AJ6" s="95">
        <f t="shared" si="7"/>
        <v>15177</v>
      </c>
      <c r="AK6" s="94">
        <f t="shared" si="8"/>
        <v>889.04998382299993</v>
      </c>
      <c r="AL6" s="88">
        <f t="shared" si="9"/>
        <v>66</v>
      </c>
      <c r="AM6" s="94">
        <f t="shared" si="10"/>
        <v>899.06984723000005</v>
      </c>
      <c r="AN6" s="88">
        <f t="shared" si="11"/>
        <v>99</v>
      </c>
      <c r="AO6" s="88" t="str">
        <f t="shared" si="12"/>
        <v/>
      </c>
      <c r="AP6" s="24"/>
      <c r="AQ6" s="133">
        <f t="shared" ca="1" si="13"/>
        <v>84.668493150684938</v>
      </c>
      <c r="AR6" s="133"/>
      <c r="AT6" s="184"/>
      <c r="AU6" s="132"/>
    </row>
    <row r="7" spans="1:47" s="25" customFormat="1" ht="18.75" customHeight="1">
      <c r="A7" s="251"/>
      <c r="B7" s="252"/>
      <c r="C7" s="252"/>
      <c r="D7" s="252"/>
      <c r="E7" s="116" t="str">
        <f>IF(A7:A7&gt;0,VLOOKUP(A7,'BASE FEDERAÇÃO'!$B:$M,2,FALSE),"")</f>
        <v/>
      </c>
      <c r="F7" s="220" t="str">
        <f>IF(A7:A7&gt;0,VLOOKUP(A7,'BASE FEDERAÇÃO'!$B:$M,3,FALSE),"")</f>
        <v/>
      </c>
      <c r="G7" s="88" t="str">
        <f>IF(A7:A7&gt;0,VLOOKUP(A7,'BASE FEDERAÇÃO'!$B:$M,4,FALSE),"")</f>
        <v/>
      </c>
      <c r="H7" s="88" t="str">
        <f>IF(A7:A7&gt;0,VLOOKUP(A7,'BASE FEDERAÇÃO'!$B:$O,5,FALSE),"")</f>
        <v/>
      </c>
      <c r="I7" s="117" t="str">
        <f>IF(A7:A7&gt;0,VLOOKUP(A7,'BASE FEDERAÇÃO'!$B:$M,6,FALSE),"")</f>
        <v/>
      </c>
      <c r="J7" s="88" t="str">
        <f>IF(A7:A7&gt;0,VLOOKUP(A7,'BASE FEDERAÇÃO'!$B:$M,7,FALSE),"")</f>
        <v/>
      </c>
      <c r="K7" s="88" t="str">
        <f>IF(A7:A7&gt;0,VLOOKUP(A7,'BASE FEDERAÇÃO'!$B:$M,8,FALSE),"")</f>
        <v/>
      </c>
      <c r="L7" s="88" t="str">
        <f>IF(A7:A7&gt;0,VLOOKUP(A7,'BASE FEDERAÇÃO'!$B:$M,9,FALSE),"")</f>
        <v/>
      </c>
      <c r="M7" s="116" t="str">
        <f>IF(A7:A7&gt;0,VLOOKUP(A7,'BASE FEDERAÇÃO'!$B:$O,10,FALSE),"")</f>
        <v/>
      </c>
      <c r="N7" s="88" t="str">
        <f>IF(A7:A7&gt;0,VLOOKUP(A7,'BASE FEDERAÇÃO'!$B:$O,11,FALSE),"")</f>
        <v/>
      </c>
      <c r="O7" s="89"/>
      <c r="P7" s="89"/>
      <c r="Q7" s="90" t="str">
        <f t="shared" si="0"/>
        <v/>
      </c>
      <c r="R7" s="91"/>
      <c r="S7" s="91"/>
      <c r="T7" s="91"/>
      <c r="U7" s="91"/>
      <c r="V7" s="92"/>
      <c r="W7" s="92"/>
      <c r="X7" s="92"/>
      <c r="Y7" s="92"/>
      <c r="Z7" s="93">
        <f>IF(R7&gt;0,VLOOKUP(R7,Base!$A:$B,2,0),0)</f>
        <v>0</v>
      </c>
      <c r="AA7" s="94">
        <f>IF(S7&gt;0,VLOOKUP(S7,Base!$A:$B,2,0),0)</f>
        <v>0</v>
      </c>
      <c r="AB7" s="94">
        <f>IF(T7&gt;0,VLOOKUP(T7,Base!$A:$B,2,0),0)</f>
        <v>0</v>
      </c>
      <c r="AC7" s="94">
        <f>IF(U7&gt;0,VLOOKUP(U7,Base!$A:$B,2,0),0)</f>
        <v>0</v>
      </c>
      <c r="AD7" s="94">
        <f>IF(V7&gt;0,VLOOKUP(V7,Base!$D:$E,2,0),0)</f>
        <v>0</v>
      </c>
      <c r="AE7" s="94">
        <f>IF(W7&gt;0,VLOOKUP(W7,Base!$D:$E,2,0),0)</f>
        <v>0</v>
      </c>
      <c r="AF7" s="94">
        <f>IF(X7&gt;0,VLOOKUP(X7,Base!$D:$E,2,0),0)</f>
        <v>0</v>
      </c>
      <c r="AG7" s="94">
        <f>IF(Y7&gt;0,VLOOKUP(Y7,Base!$D:$E,2,0),0)</f>
        <v>0</v>
      </c>
      <c r="AH7" s="88" t="str">
        <f t="shared" si="5"/>
        <v/>
      </c>
      <c r="AI7" s="90" t="str">
        <f t="shared" si="6"/>
        <v/>
      </c>
      <c r="AJ7" s="95" t="str">
        <f t="shared" si="7"/>
        <v/>
      </c>
      <c r="AK7" s="94" t="str">
        <f t="shared" si="8"/>
        <v/>
      </c>
      <c r="AL7" s="88" t="str">
        <f t="shared" si="9"/>
        <v/>
      </c>
      <c r="AM7" s="94" t="str">
        <f t="shared" si="10"/>
        <v xml:space="preserve"> </v>
      </c>
      <c r="AN7" s="88" t="str">
        <f t="shared" si="11"/>
        <v/>
      </c>
      <c r="AO7" s="88" t="str">
        <f t="shared" si="12"/>
        <v/>
      </c>
      <c r="AP7" s="24"/>
      <c r="AR7" s="135"/>
      <c r="AT7" s="184"/>
      <c r="AU7" s="136"/>
    </row>
    <row r="8" spans="1:47" s="25" customFormat="1" ht="18.75" customHeight="1">
      <c r="A8" s="86" t="s">
        <v>298</v>
      </c>
      <c r="B8" s="87" t="s">
        <v>488</v>
      </c>
      <c r="C8" s="87" t="s">
        <v>1</v>
      </c>
      <c r="D8" s="87" t="s">
        <v>488</v>
      </c>
      <c r="E8" s="116" t="str">
        <f>IF(A8:A8&gt;0,VLOOKUP(A8,'BASE FEDERAÇÃO'!$B:$M,2,FALSE),"")</f>
        <v>UTSUNOMIYA</v>
      </c>
      <c r="F8" s="220" t="str">
        <f>IF(A8:A8&gt;0,VLOOKUP(A8,'BASE FEDERAÇÃO'!$B:$M,3,FALSE),"")</f>
        <v>YUKIO</v>
      </c>
      <c r="G8" s="88" t="str">
        <f>IF(A8:A8&gt;0,VLOOKUP(A8,'BASE FEDERAÇÃO'!$B:$M,4,FALSE),"")</f>
        <v>M</v>
      </c>
      <c r="H8" s="88" t="str">
        <f>IF(A8:A8&gt;0,VLOOKUP(A8,'BASE FEDERAÇÃO'!$B:$O,5,FALSE),"")</f>
        <v>11. NCC</v>
      </c>
      <c r="I8" s="117">
        <f>IF(A8:A8&gt;0,VLOOKUP(A8,'BASE FEDERAÇÃO'!$B:$M,6,FALSE),"")</f>
        <v>18980</v>
      </c>
      <c r="J8" s="88">
        <f>IF(A8:A8&gt;0,VLOOKUP(A8,'BASE FEDERAÇÃO'!$B:$M,7,FALSE),"")</f>
        <v>9</v>
      </c>
      <c r="K8" s="88" t="str">
        <f>IF(A8:A8&gt;0,VLOOKUP(A8,'BASE FEDERAÇÃO'!$B:$M,8,FALSE),"")</f>
        <v>B</v>
      </c>
      <c r="L8" s="88" t="str">
        <f>IF(A8:A8&gt;0,VLOOKUP(A8,'BASE FEDERAÇÃO'!$B:$M,9,FALSE),"")</f>
        <v>SR</v>
      </c>
      <c r="M8" s="116" t="str">
        <f>IF(A8:A8&gt;0,VLOOKUP(A8,'BASE FEDERAÇÃO'!$B:$O,10,FALSE),"")</f>
        <v/>
      </c>
      <c r="N8" s="88" t="str">
        <f>IF(A8:A8&gt;0,VLOOKUP(A8,'BASE FEDERAÇÃO'!$B:$O,11,FALSE),"")</f>
        <v>LIB2026</v>
      </c>
      <c r="O8" s="89">
        <v>66</v>
      </c>
      <c r="P8" s="89">
        <v>66</v>
      </c>
      <c r="Q8" s="90">
        <f t="shared" si="0"/>
        <v>132</v>
      </c>
      <c r="R8" s="91"/>
      <c r="S8" s="91"/>
      <c r="T8" s="91"/>
      <c r="U8" s="91"/>
      <c r="V8" s="92"/>
      <c r="W8" s="92"/>
      <c r="X8" s="92"/>
      <c r="Y8" s="92"/>
      <c r="Z8" s="93">
        <f>IF(R8&gt;0,VLOOKUP(R8,Base!$A:$B,2,0),0)</f>
        <v>0</v>
      </c>
      <c r="AA8" s="94">
        <f>IF(S8&gt;0,VLOOKUP(S8,Base!$A:$B,2,0),0)</f>
        <v>0</v>
      </c>
      <c r="AB8" s="94">
        <f>IF(T8&gt;0,VLOOKUP(T8,Base!$A:$B,2,0),0)</f>
        <v>0</v>
      </c>
      <c r="AC8" s="94">
        <f>IF(U8&gt;0,VLOOKUP(U8,Base!$A:$B,2,0),0)</f>
        <v>0</v>
      </c>
      <c r="AD8" s="94">
        <f>IF(V8&gt;0,VLOOKUP(V8,Base!$D:$E,2,0),0)</f>
        <v>0</v>
      </c>
      <c r="AE8" s="94">
        <f>IF(W8&gt;0,VLOOKUP(W8,Base!$D:$E,2,0),0)</f>
        <v>0</v>
      </c>
      <c r="AF8" s="94">
        <f>IF(X8&gt;0,VLOOKUP(X8,Base!$D:$E,2,0),0)</f>
        <v>0</v>
      </c>
      <c r="AG8" s="94">
        <f>IF(Y8&gt;0,VLOOKUP(Y8,Base!$D:$E,2,0),0)</f>
        <v>0</v>
      </c>
      <c r="AH8" s="88" t="str">
        <f t="shared" si="5"/>
        <v/>
      </c>
      <c r="AI8" s="90">
        <f t="shared" si="6"/>
        <v>114</v>
      </c>
      <c r="AJ8" s="95">
        <f t="shared" si="7"/>
        <v>18980</v>
      </c>
      <c r="AK8" s="94">
        <f t="shared" si="8"/>
        <v>868.08998001999998</v>
      </c>
      <c r="AL8" s="88">
        <f t="shared" si="9"/>
        <v>186</v>
      </c>
      <c r="AM8" s="94">
        <f t="shared" si="10"/>
        <v>886.02980919999993</v>
      </c>
      <c r="AN8" s="88">
        <f t="shared" si="11"/>
        <v>190</v>
      </c>
      <c r="AO8" s="88" t="str">
        <f t="shared" si="12"/>
        <v/>
      </c>
      <c r="AP8" s="24"/>
      <c r="AQ8" s="133">
        <f t="shared" ref="AQ8:AQ10" ca="1" si="14">(TODAY()-I8)/365</f>
        <v>74.249315068493146</v>
      </c>
      <c r="AR8" s="133"/>
      <c r="AT8" s="184"/>
      <c r="AU8" s="132"/>
    </row>
    <row r="9" spans="1:47" s="25" customFormat="1" ht="18.75" customHeight="1">
      <c r="A9" s="86" t="s">
        <v>783</v>
      </c>
      <c r="B9" s="87" t="s">
        <v>488</v>
      </c>
      <c r="C9" s="87" t="s">
        <v>1</v>
      </c>
      <c r="D9" s="87" t="s">
        <v>488</v>
      </c>
      <c r="E9" s="116" t="str">
        <f>IF(A9:A9&gt;0,VLOOKUP(A9,'BASE FEDERAÇÃO'!$B:$M,2,FALSE),"")</f>
        <v>P. DA S. DE OLIVEIRA</v>
      </c>
      <c r="F9" s="220" t="str">
        <f>IF(A9:A9&gt;0,VLOOKUP(A9,'BASE FEDERAÇÃO'!$B:$M,3,FALSE),"")</f>
        <v>MARIA APARECIDA</v>
      </c>
      <c r="G9" s="88" t="str">
        <f>IF(A9:A9&gt;0,VLOOKUP(A9,'BASE FEDERAÇÃO'!$B:$M,4,FALSE),"")</f>
        <v>F</v>
      </c>
      <c r="H9" s="88" t="str">
        <f>IF(A9:A9&gt;0,VLOOKUP(A9,'BASE FEDERAÇÃO'!$B:$O,5,FALSE),"")</f>
        <v>18. SOR</v>
      </c>
      <c r="I9" s="117">
        <f>IF(A9:A9&gt;0,VLOOKUP(A9,'BASE FEDERAÇÃO'!$B:$M,6,FALSE),"")</f>
        <v>22044</v>
      </c>
      <c r="J9" s="88">
        <f>IF(A9:A9&gt;0,VLOOKUP(A9,'BASE FEDERAÇÃO'!$B:$M,7,FALSE),"")</f>
        <v>9</v>
      </c>
      <c r="K9" s="88" t="str">
        <f>IF(A9:A9&gt;0,VLOOKUP(A9,'BASE FEDERAÇÃO'!$B:$M,8,FALSE),"")</f>
        <v>B</v>
      </c>
      <c r="L9" s="88" t="str">
        <f>IF(A9:A9&gt;0,VLOOKUP(A9,'BASE FEDERAÇÃO'!$B:$M,9,FALSE),"")</f>
        <v>NSR</v>
      </c>
      <c r="M9" s="116" t="str">
        <f>IF(A9:A9&gt;0,VLOOKUP(A9,'BASE FEDERAÇÃO'!$B:$O,10,FALSE),"")</f>
        <v/>
      </c>
      <c r="N9" s="88" t="str">
        <f>IF(A9:A9&gt;0,VLOOKUP(A9,'BASE FEDERAÇÃO'!$B:$O,11,FALSE),"")</f>
        <v>LIB2026</v>
      </c>
      <c r="O9" s="89">
        <v>55</v>
      </c>
      <c r="P9" s="89">
        <v>59</v>
      </c>
      <c r="Q9" s="90">
        <f t="shared" si="0"/>
        <v>114</v>
      </c>
      <c r="R9" s="91"/>
      <c r="S9" s="91"/>
      <c r="T9" s="91"/>
      <c r="U9" s="91"/>
      <c r="V9" s="92"/>
      <c r="W9" s="92"/>
      <c r="X9" s="92"/>
      <c r="Y9" s="92"/>
      <c r="Z9" s="93">
        <f>IF(R9&gt;0,VLOOKUP(R9,Base!$A:$B,2,0),0)</f>
        <v>0</v>
      </c>
      <c r="AA9" s="94">
        <f>IF(S9&gt;0,VLOOKUP(S9,Base!$A:$B,2,0),0)</f>
        <v>0</v>
      </c>
      <c r="AB9" s="94">
        <f>IF(T9&gt;0,VLOOKUP(T9,Base!$A:$B,2,0),0)</f>
        <v>0</v>
      </c>
      <c r="AC9" s="94">
        <f>IF(U9&gt;0,VLOOKUP(U9,Base!$A:$B,2,0),0)</f>
        <v>0</v>
      </c>
      <c r="AD9" s="94">
        <f>IF(V9&gt;0,VLOOKUP(V9,Base!$D:$E,2,0),0)</f>
        <v>0</v>
      </c>
      <c r="AE9" s="94">
        <f>IF(W9&gt;0,VLOOKUP(W9,Base!$D:$E,2,0),0)</f>
        <v>0</v>
      </c>
      <c r="AF9" s="94">
        <f>IF(X9&gt;0,VLOOKUP(X9,Base!$D:$E,2,0),0)</f>
        <v>0</v>
      </c>
      <c r="AG9" s="94">
        <f>IF(Y9&gt;0,VLOOKUP(Y9,Base!$D:$E,2,0),0)</f>
        <v>0</v>
      </c>
      <c r="AH9" s="88" t="str">
        <f t="shared" si="5"/>
        <v/>
      </c>
      <c r="AI9" s="90">
        <f t="shared" si="6"/>
        <v>96</v>
      </c>
      <c r="AJ9" s="95">
        <f t="shared" si="7"/>
        <v>22044</v>
      </c>
      <c r="AK9" s="94">
        <f t="shared" si="8"/>
        <v>886.08997695599999</v>
      </c>
      <c r="AL9" s="88">
        <f t="shared" si="9"/>
        <v>86</v>
      </c>
      <c r="AM9" s="94">
        <f t="shared" si="10"/>
        <v>904.02977855999995</v>
      </c>
      <c r="AN9" s="88">
        <f t="shared" si="11"/>
        <v>36</v>
      </c>
      <c r="AO9" s="88" t="str">
        <f t="shared" si="12"/>
        <v/>
      </c>
      <c r="AP9" s="24"/>
      <c r="AQ9" s="133">
        <f t="shared" ca="1" si="14"/>
        <v>65.854794520547941</v>
      </c>
      <c r="AR9" s="133"/>
      <c r="AT9" s="184"/>
      <c r="AU9" s="132"/>
    </row>
    <row r="10" spans="1:47" s="25" customFormat="1" ht="18.75" customHeight="1">
      <c r="A10" s="86" t="s">
        <v>110</v>
      </c>
      <c r="B10" s="87" t="s">
        <v>488</v>
      </c>
      <c r="C10" s="87" t="s">
        <v>1</v>
      </c>
      <c r="D10" s="87" t="s">
        <v>488</v>
      </c>
      <c r="E10" s="116" t="str">
        <f>IF(A10:A10&gt;0,VLOOKUP(A10,'BASE FEDERAÇÃO'!$B:$M,2,FALSE),"")</f>
        <v>MATSUMOTO</v>
      </c>
      <c r="F10" s="220" t="str">
        <f>IF(A10:A10&gt;0,VLOOKUP(A10,'BASE FEDERAÇÃO'!$B:$M,3,FALSE),"")</f>
        <v>KAZUKO</v>
      </c>
      <c r="G10" s="88" t="str">
        <f>IF(A10:A10&gt;0,VLOOKUP(A10,'BASE FEDERAÇÃO'!$B:$M,4,FALSE),"")</f>
        <v>F</v>
      </c>
      <c r="H10" s="88" t="str">
        <f>IF(A10:A10&gt;0,VLOOKUP(A10,'BASE FEDERAÇÃO'!$B:$O,5,FALSE),"")</f>
        <v>03. IBI</v>
      </c>
      <c r="I10" s="117">
        <f>IF(A10:A10&gt;0,VLOOKUP(A10,'BASE FEDERAÇÃO'!$B:$M,6,FALSE),"")</f>
        <v>13623</v>
      </c>
      <c r="J10" s="88">
        <f>IF(A10:A10&gt;0,VLOOKUP(A10,'BASE FEDERAÇÃO'!$B:$M,7,FALSE),"")</f>
        <v>9</v>
      </c>
      <c r="K10" s="88" t="str">
        <f>IF(A10:A10&gt;0,VLOOKUP(A10,'BASE FEDERAÇÃO'!$B:$M,8,FALSE),"")</f>
        <v>B</v>
      </c>
      <c r="L10" s="88" t="str">
        <f>IF(A10:A10&gt;0,VLOOKUP(A10,'BASE FEDERAÇÃO'!$B:$M,9,FALSE),"")</f>
        <v>MR</v>
      </c>
      <c r="M10" s="116" t="str">
        <f>IF(A10:A10&gt;0,VLOOKUP(A10,'BASE FEDERAÇÃO'!$B:$O,10,FALSE),"")</f>
        <v/>
      </c>
      <c r="N10" s="88" t="str">
        <f>IF(A10:A10&gt;0,VLOOKUP(A10,'BASE FEDERAÇÃO'!$B:$O,11,FALSE),"")</f>
        <v>LIB2026</v>
      </c>
      <c r="O10" s="89">
        <v>67</v>
      </c>
      <c r="P10" s="89">
        <v>59</v>
      </c>
      <c r="Q10" s="90">
        <f t="shared" si="0"/>
        <v>126</v>
      </c>
      <c r="R10" s="91"/>
      <c r="S10" s="91"/>
      <c r="T10" s="91"/>
      <c r="U10" s="91"/>
      <c r="V10" s="92"/>
      <c r="W10" s="92"/>
      <c r="X10" s="92"/>
      <c r="Y10" s="92"/>
      <c r="Z10" s="93">
        <f>IF(R10&gt;0,VLOOKUP(R10,Base!$A:$B,2,0),0)</f>
        <v>0</v>
      </c>
      <c r="AA10" s="94">
        <f>IF(S10&gt;0,VLOOKUP(S10,Base!$A:$B,2,0),0)</f>
        <v>0</v>
      </c>
      <c r="AB10" s="94">
        <f>IF(T10&gt;0,VLOOKUP(T10,Base!$A:$B,2,0),0)</f>
        <v>0</v>
      </c>
      <c r="AC10" s="94">
        <f>IF(U10&gt;0,VLOOKUP(U10,Base!$A:$B,2,0),0)</f>
        <v>0</v>
      </c>
      <c r="AD10" s="94">
        <f>IF(V10&gt;0,VLOOKUP(V10,Base!$D:$E,2,0),0)</f>
        <v>0</v>
      </c>
      <c r="AE10" s="94">
        <f>IF(W10&gt;0,VLOOKUP(W10,Base!$D:$E,2,0),0)</f>
        <v>0</v>
      </c>
      <c r="AF10" s="94">
        <f>IF(X10&gt;0,VLOOKUP(X10,Base!$D:$E,2,0),0)</f>
        <v>0</v>
      </c>
      <c r="AG10" s="94">
        <f>IF(Y10&gt;0,VLOOKUP(Y10,Base!$D:$E,2,0),0)</f>
        <v>0</v>
      </c>
      <c r="AH10" s="88" t="str">
        <f t="shared" si="5"/>
        <v/>
      </c>
      <c r="AI10" s="90">
        <f t="shared" si="6"/>
        <v>108</v>
      </c>
      <c r="AJ10" s="95">
        <f t="shared" si="7"/>
        <v>13623</v>
      </c>
      <c r="AK10" s="94">
        <f t="shared" si="8"/>
        <v>874.08998537700006</v>
      </c>
      <c r="AL10" s="88">
        <f t="shared" si="9"/>
        <v>155</v>
      </c>
      <c r="AM10" s="94">
        <f t="shared" si="10"/>
        <v>892.02986277000002</v>
      </c>
      <c r="AN10" s="88">
        <f t="shared" si="11"/>
        <v>165</v>
      </c>
      <c r="AO10" s="88" t="str">
        <f t="shared" si="12"/>
        <v/>
      </c>
      <c r="AP10" s="24"/>
      <c r="AQ10" s="132">
        <f t="shared" ca="1" si="14"/>
        <v>88.92602739726027</v>
      </c>
      <c r="AR10" s="133"/>
      <c r="AT10" s="184"/>
      <c r="AU10" s="132"/>
    </row>
    <row r="11" spans="1:47" s="316" customFormat="1" ht="18.75" customHeight="1">
      <c r="A11" s="307"/>
      <c r="B11" s="308" t="s">
        <v>488</v>
      </c>
      <c r="C11" s="308" t="s">
        <v>1</v>
      </c>
      <c r="D11" s="308" t="s">
        <v>488</v>
      </c>
      <c r="E11" s="309" t="str">
        <f>IF(A11:A11&gt;0,VLOOKUP(A11,'BASE FEDERAÇÃO'!$B:$M,2,FALSE),"")</f>
        <v/>
      </c>
      <c r="F11" s="310" t="str">
        <f>IF(A11:A11&gt;0,VLOOKUP(A11,'BASE FEDERAÇÃO'!$B:$M,3,FALSE),"")</f>
        <v/>
      </c>
      <c r="G11" s="311" t="str">
        <f>IF(A11:A11&gt;0,VLOOKUP(A11,'BASE FEDERAÇÃO'!$B:$M,4,FALSE),"")</f>
        <v/>
      </c>
      <c r="H11" s="311" t="str">
        <f>IF(A11:A11&gt;0,VLOOKUP(A11,'BASE FEDERAÇÃO'!$B:$O,5,FALSE),"")</f>
        <v/>
      </c>
      <c r="I11" s="312" t="str">
        <f>IF(A11:A11&gt;0,VLOOKUP(A11,'BASE FEDERAÇÃO'!$B:$M,6,FALSE),"")</f>
        <v/>
      </c>
      <c r="J11" s="311" t="str">
        <f>IF(A11:A11&gt;0,VLOOKUP(A11,'BASE FEDERAÇÃO'!$B:$M,7,FALSE),"")</f>
        <v/>
      </c>
      <c r="K11" s="311" t="str">
        <f>IF(A11:A11&gt;0,VLOOKUP(A11,'BASE FEDERAÇÃO'!$B:$M,8,FALSE),"")</f>
        <v/>
      </c>
      <c r="L11" s="311" t="str">
        <f>IF(A11:A11&gt;0,VLOOKUP(A11,'BASE FEDERAÇÃO'!$B:$M,9,FALSE),"")</f>
        <v/>
      </c>
      <c r="M11" s="309" t="str">
        <f>IF(A11:A11&gt;0,VLOOKUP(A11,'BASE FEDERAÇÃO'!$B:$O,10,FALSE),"")</f>
        <v/>
      </c>
      <c r="N11" s="311" t="str">
        <f>IF(A11:A11&gt;0,VLOOKUP(A11,'BASE FEDERAÇÃO'!$B:$O,11,FALSE),"")</f>
        <v/>
      </c>
      <c r="O11" s="313"/>
      <c r="P11" s="313"/>
      <c r="Q11" s="314" t="str">
        <f t="shared" si="0"/>
        <v/>
      </c>
      <c r="R11" s="315"/>
      <c r="S11" s="315"/>
      <c r="T11" s="315"/>
      <c r="U11" s="315"/>
      <c r="V11" s="315"/>
      <c r="W11" s="315"/>
      <c r="X11" s="315"/>
      <c r="Y11" s="315"/>
      <c r="Z11" s="315">
        <f>IF(R11&gt;0,VLOOKUP(R11,Base!$A:$B,2,0),0)</f>
        <v>0</v>
      </c>
      <c r="AA11" s="311">
        <f>IF(S11&gt;0,VLOOKUP(S11,Base!$A:$B,2,0),0)</f>
        <v>0</v>
      </c>
      <c r="AB11" s="311">
        <f>IF(T11&gt;0,VLOOKUP(T11,Base!$A:$B,2,0),0)</f>
        <v>0</v>
      </c>
      <c r="AC11" s="311">
        <f>IF(U11&gt;0,VLOOKUP(U11,Base!$A:$B,2,0),0)</f>
        <v>0</v>
      </c>
      <c r="AD11" s="311">
        <f>IF(V11&gt;0,VLOOKUP(V11,Base!$D:$E,2,0),0)</f>
        <v>0</v>
      </c>
      <c r="AE11" s="311">
        <f>IF(W11&gt;0,VLOOKUP(W11,Base!$D:$E,2,0),0)</f>
        <v>0</v>
      </c>
      <c r="AF11" s="311">
        <f>IF(X11&gt;0,VLOOKUP(X11,Base!$D:$E,2,0),0)</f>
        <v>0</v>
      </c>
      <c r="AG11" s="311">
        <f>IF(Y11&gt;0,VLOOKUP(Y11,Base!$D:$E,2,0),0)</f>
        <v>0</v>
      </c>
      <c r="AH11" s="311" t="str">
        <f t="shared" si="5"/>
        <v/>
      </c>
      <c r="AI11" s="314" t="str">
        <f t="shared" si="6"/>
        <v/>
      </c>
      <c r="AJ11" s="312" t="str">
        <f t="shared" si="7"/>
        <v/>
      </c>
      <c r="AK11" s="311" t="str">
        <f t="shared" si="8"/>
        <v/>
      </c>
      <c r="AL11" s="311" t="str">
        <f t="shared" si="9"/>
        <v/>
      </c>
      <c r="AM11" s="311" t="str">
        <f t="shared" si="10"/>
        <v xml:space="preserve"> </v>
      </c>
      <c r="AN11" s="311" t="str">
        <f t="shared" si="11"/>
        <v/>
      </c>
      <c r="AO11" s="311" t="str">
        <f t="shared" si="12"/>
        <v/>
      </c>
      <c r="AP11" s="320" t="s">
        <v>1213</v>
      </c>
      <c r="AR11" s="317"/>
      <c r="AT11" s="318"/>
      <c r="AU11" s="319"/>
    </row>
    <row r="12" spans="1:47" s="25" customFormat="1" ht="18.75" customHeight="1">
      <c r="A12" s="251"/>
      <c r="B12" s="252"/>
      <c r="C12" s="252"/>
      <c r="D12" s="252"/>
      <c r="E12" s="116" t="str">
        <f>IF(A12:A12&gt;0,VLOOKUP(A12,'BASE FEDERAÇÃO'!$B:$M,2,FALSE),"")</f>
        <v/>
      </c>
      <c r="F12" s="220" t="str">
        <f>IF(A12:A12&gt;0,VLOOKUP(A12,'BASE FEDERAÇÃO'!$B:$M,3,FALSE),"")</f>
        <v/>
      </c>
      <c r="G12" s="88" t="str">
        <f>IF(A12:A12&gt;0,VLOOKUP(A12,'BASE FEDERAÇÃO'!$B:$M,4,FALSE),"")</f>
        <v/>
      </c>
      <c r="H12" s="88" t="str">
        <f>IF(A12:A12&gt;0,VLOOKUP(A12,'BASE FEDERAÇÃO'!$B:$O,5,FALSE),"")</f>
        <v/>
      </c>
      <c r="I12" s="117" t="str">
        <f>IF(A12:A12&gt;0,VLOOKUP(A12,'BASE FEDERAÇÃO'!$B:$M,6,FALSE),"")</f>
        <v/>
      </c>
      <c r="J12" s="88" t="str">
        <f>IF(A12:A12&gt;0,VLOOKUP(A12,'BASE FEDERAÇÃO'!$B:$M,7,FALSE),"")</f>
        <v/>
      </c>
      <c r="K12" s="88" t="str">
        <f>IF(A12:A12&gt;0,VLOOKUP(A12,'BASE FEDERAÇÃO'!$B:$M,8,FALSE),"")</f>
        <v/>
      </c>
      <c r="L12" s="88" t="str">
        <f>IF(A12:A12&gt;0,VLOOKUP(A12,'BASE FEDERAÇÃO'!$B:$M,9,FALSE),"")</f>
        <v/>
      </c>
      <c r="M12" s="116" t="str">
        <f>IF(A12:A12&gt;0,VLOOKUP(A12,'BASE FEDERAÇÃO'!$B:$O,10,FALSE),"")</f>
        <v/>
      </c>
      <c r="N12" s="88" t="str">
        <f>IF(A12:A12&gt;0,VLOOKUP(A12,'BASE FEDERAÇÃO'!$B:$O,11,FALSE),"")</f>
        <v/>
      </c>
      <c r="O12" s="89"/>
      <c r="P12" s="89"/>
      <c r="Q12" s="90" t="str">
        <f t="shared" si="0"/>
        <v/>
      </c>
      <c r="R12" s="91"/>
      <c r="S12" s="91"/>
      <c r="T12" s="91"/>
      <c r="U12" s="91"/>
      <c r="V12" s="92"/>
      <c r="W12" s="92"/>
      <c r="X12" s="92"/>
      <c r="Y12" s="92"/>
      <c r="Z12" s="93">
        <f>IF(R12&gt;0,VLOOKUP(R12,Base!$A:$B,2,0),0)</f>
        <v>0</v>
      </c>
      <c r="AA12" s="94">
        <f>IF(S12&gt;0,VLOOKUP(S12,Base!$A:$B,2,0),0)</f>
        <v>0</v>
      </c>
      <c r="AB12" s="94">
        <f>IF(T12&gt;0,VLOOKUP(T12,Base!$A:$B,2,0),0)</f>
        <v>0</v>
      </c>
      <c r="AC12" s="94">
        <f>IF(U12&gt;0,VLOOKUP(U12,Base!$A:$B,2,0),0)</f>
        <v>0</v>
      </c>
      <c r="AD12" s="94">
        <f>IF(V12&gt;0,VLOOKUP(V12,Base!$D:$E,2,0),0)</f>
        <v>0</v>
      </c>
      <c r="AE12" s="94">
        <f>IF(W12&gt;0,VLOOKUP(W12,Base!$D:$E,2,0),0)</f>
        <v>0</v>
      </c>
      <c r="AF12" s="94">
        <f>IF(X12&gt;0,VLOOKUP(X12,Base!$D:$E,2,0),0)</f>
        <v>0</v>
      </c>
      <c r="AG12" s="94">
        <f>IF(Y12&gt;0,VLOOKUP(Y12,Base!$D:$E,2,0),0)</f>
        <v>0</v>
      </c>
      <c r="AH12" s="88" t="str">
        <f t="shared" si="5"/>
        <v/>
      </c>
      <c r="AI12" s="90" t="str">
        <f t="shared" si="6"/>
        <v/>
      </c>
      <c r="AJ12" s="95" t="str">
        <f t="shared" si="7"/>
        <v/>
      </c>
      <c r="AK12" s="94" t="str">
        <f t="shared" si="8"/>
        <v/>
      </c>
      <c r="AL12" s="88" t="str">
        <f t="shared" si="9"/>
        <v/>
      </c>
      <c r="AM12" s="94" t="str">
        <f t="shared" si="10"/>
        <v xml:space="preserve"> </v>
      </c>
      <c r="AN12" s="88" t="str">
        <f t="shared" si="11"/>
        <v/>
      </c>
      <c r="AO12" s="88" t="str">
        <f t="shared" si="12"/>
        <v/>
      </c>
      <c r="AP12" s="24"/>
      <c r="AR12" s="135"/>
      <c r="AT12" s="184"/>
      <c r="AU12" s="136"/>
    </row>
    <row r="13" spans="1:47" s="25" customFormat="1" ht="18.75" customHeight="1">
      <c r="A13" s="86" t="s">
        <v>606</v>
      </c>
      <c r="B13" s="87" t="s">
        <v>51</v>
      </c>
      <c r="C13" s="87" t="s">
        <v>1</v>
      </c>
      <c r="D13" s="87" t="s">
        <v>51</v>
      </c>
      <c r="E13" s="116" t="str">
        <f>IF(A13:A13&gt;0,VLOOKUP(A13,'BASE FEDERAÇÃO'!$B:$M,2,FALSE),"")</f>
        <v>NAKANO</v>
      </c>
      <c r="F13" s="220" t="str">
        <f>IF(A13:A13&gt;0,VLOOKUP(A13,'BASE FEDERAÇÃO'!$B:$M,3,FALSE),"")</f>
        <v>RUBENS SHOZI</v>
      </c>
      <c r="G13" s="88" t="str">
        <f>IF(A13:A13&gt;0,VLOOKUP(A13,'BASE FEDERAÇÃO'!$B:$M,4,FALSE),"")</f>
        <v>M</v>
      </c>
      <c r="H13" s="88" t="str">
        <f>IF(A13:A13&gt;0,VLOOKUP(A13,'BASE FEDERAÇÃO'!$B:$O,5,FALSE),"")</f>
        <v>11. NCC</v>
      </c>
      <c r="I13" s="117">
        <f>IF(A13:A13&gt;0,VLOOKUP(A13,'BASE FEDERAÇÃO'!$B:$M,6,FALSE),"")</f>
        <v>17547</v>
      </c>
      <c r="J13" s="88">
        <f>IF(A13:A13&gt;0,VLOOKUP(A13,'BASE FEDERAÇÃO'!$B:$M,7,FALSE),"")</f>
        <v>6</v>
      </c>
      <c r="K13" s="88" t="str">
        <f>IF(A13:A13&gt;0,VLOOKUP(A13,'BASE FEDERAÇÃO'!$B:$M,8,FALSE),"")</f>
        <v>A</v>
      </c>
      <c r="L13" s="88" t="str">
        <f>IF(A13:A13&gt;0,VLOOKUP(A13,'BASE FEDERAÇÃO'!$B:$M,9,FALSE),"")</f>
        <v>SR</v>
      </c>
      <c r="M13" s="116" t="str">
        <f>IF(A13:A13&gt;0,VLOOKUP(A13,'BASE FEDERAÇÃO'!$B:$O,10,FALSE),"")</f>
        <v>X</v>
      </c>
      <c r="N13" s="88" t="str">
        <f>IF(A13:A13&gt;0,VLOOKUP(A13,'BASE FEDERAÇÃO'!$B:$O,11,FALSE),"")</f>
        <v>LIB2026</v>
      </c>
      <c r="O13" s="89">
        <v>59</v>
      </c>
      <c r="P13" s="89">
        <v>55</v>
      </c>
      <c r="Q13" s="90">
        <f t="shared" si="0"/>
        <v>114</v>
      </c>
      <c r="R13" s="91"/>
      <c r="S13" s="91"/>
      <c r="T13" s="91"/>
      <c r="U13" s="91"/>
      <c r="V13" s="92"/>
      <c r="W13" s="92"/>
      <c r="X13" s="92"/>
      <c r="Y13" s="92"/>
      <c r="Z13" s="93">
        <f>IF(R13&gt;0,VLOOKUP(R13,Base!$A:$B,2,0),0)</f>
        <v>0</v>
      </c>
      <c r="AA13" s="94">
        <f>IF(S13&gt;0,VLOOKUP(S13,Base!$A:$B,2,0),0)</f>
        <v>0</v>
      </c>
      <c r="AB13" s="94">
        <f>IF(T13&gt;0,VLOOKUP(T13,Base!$A:$B,2,0),0)</f>
        <v>0</v>
      </c>
      <c r="AC13" s="94">
        <f>IF(U13&gt;0,VLOOKUP(U13,Base!$A:$B,2,0),0)</f>
        <v>0</v>
      </c>
      <c r="AD13" s="94">
        <f>IF(V13&gt;0,VLOOKUP(V13,Base!$D:$E,2,0),0)</f>
        <v>0</v>
      </c>
      <c r="AE13" s="94">
        <f>IF(W13&gt;0,VLOOKUP(W13,Base!$D:$E,2,0),0)</f>
        <v>0</v>
      </c>
      <c r="AF13" s="94">
        <f>IF(X13&gt;0,VLOOKUP(X13,Base!$D:$E,2,0),0)</f>
        <v>0</v>
      </c>
      <c r="AG13" s="94">
        <f>IF(Y13&gt;0,VLOOKUP(Y13,Base!$D:$E,2,0),0)</f>
        <v>0</v>
      </c>
      <c r="AH13" s="88" t="str">
        <f t="shared" si="5"/>
        <v/>
      </c>
      <c r="AI13" s="90">
        <f t="shared" si="6"/>
        <v>102</v>
      </c>
      <c r="AJ13" s="95">
        <f t="shared" si="7"/>
        <v>17547</v>
      </c>
      <c r="AK13" s="94">
        <f t="shared" si="8"/>
        <v>886.05998145299998</v>
      </c>
      <c r="AL13" s="88">
        <f t="shared" si="9"/>
        <v>94</v>
      </c>
      <c r="AM13" s="94">
        <f t="shared" si="10"/>
        <v>898.0598235299999</v>
      </c>
      <c r="AN13" s="88">
        <f t="shared" si="11"/>
        <v>113</v>
      </c>
      <c r="AO13" s="88" t="str">
        <f t="shared" si="12"/>
        <v/>
      </c>
      <c r="AP13" s="24"/>
      <c r="AQ13" s="133">
        <f t="shared" ref="AQ13:AQ16" ca="1" si="15">(TODAY()-I13)/365</f>
        <v>78.175342465753431</v>
      </c>
      <c r="AR13" s="133"/>
      <c r="AT13" s="184"/>
      <c r="AU13" s="132"/>
    </row>
    <row r="14" spans="1:47" s="25" customFormat="1" ht="18.75" customHeight="1">
      <c r="A14" s="86" t="s">
        <v>18</v>
      </c>
      <c r="B14" s="87" t="s">
        <v>51</v>
      </c>
      <c r="C14" s="87" t="s">
        <v>1</v>
      </c>
      <c r="D14" s="87" t="s">
        <v>51</v>
      </c>
      <c r="E14" s="116" t="str">
        <f>IF(A14:A14&gt;0,VLOOKUP(A14,'BASE FEDERAÇÃO'!$B:$M,2,FALSE),"")</f>
        <v>KAWAKAMI</v>
      </c>
      <c r="F14" s="220" t="str">
        <f>IF(A14:A14&gt;0,VLOOKUP(A14,'BASE FEDERAÇÃO'!$B:$M,3,FALSE),"")</f>
        <v>TETSUSHI</v>
      </c>
      <c r="G14" s="88" t="str">
        <f>IF(A14:A14&gt;0,VLOOKUP(A14,'BASE FEDERAÇÃO'!$B:$M,4,FALSE),"")</f>
        <v>M</v>
      </c>
      <c r="H14" s="88" t="str">
        <f>IF(A14:A14&gt;0,VLOOKUP(A14,'BASE FEDERAÇÃO'!$B:$O,5,FALSE),"")</f>
        <v>01. PIE</v>
      </c>
      <c r="I14" s="117">
        <f>IF(A14:A14&gt;0,VLOOKUP(A14,'BASE FEDERAÇÃO'!$B:$M,6,FALSE),"")</f>
        <v>14323</v>
      </c>
      <c r="J14" s="88">
        <f>IF(A14:A14&gt;0,VLOOKUP(A14,'BASE FEDERAÇÃO'!$B:$M,7,FALSE),"")</f>
        <v>6</v>
      </c>
      <c r="K14" s="88" t="str">
        <f>IF(A14:A14&gt;0,VLOOKUP(A14,'BASE FEDERAÇÃO'!$B:$M,8,FALSE),"")</f>
        <v>A</v>
      </c>
      <c r="L14" s="88" t="str">
        <f>IF(A14:A14&gt;0,VLOOKUP(A14,'BASE FEDERAÇÃO'!$B:$M,9,FALSE),"")</f>
        <v>MR</v>
      </c>
      <c r="M14" s="116" t="str">
        <f>IF(A14:A14&gt;0,VLOOKUP(A14,'BASE FEDERAÇÃO'!$B:$O,10,FALSE),"")</f>
        <v>X</v>
      </c>
      <c r="N14" s="88" t="str">
        <f>IF(A14:A14&gt;0,VLOOKUP(A14,'BASE FEDERAÇÃO'!$B:$O,11,FALSE),"")</f>
        <v>LIB2026</v>
      </c>
      <c r="O14" s="89">
        <v>52</v>
      </c>
      <c r="P14" s="89">
        <v>52</v>
      </c>
      <c r="Q14" s="90">
        <f t="shared" si="0"/>
        <v>104</v>
      </c>
      <c r="R14" s="91"/>
      <c r="S14" s="91"/>
      <c r="T14" s="91"/>
      <c r="U14" s="91"/>
      <c r="V14" s="92"/>
      <c r="W14" s="92"/>
      <c r="X14" s="92"/>
      <c r="Y14" s="92"/>
      <c r="Z14" s="93">
        <f>IF(R14&gt;0,VLOOKUP(R14,Base!$A:$B,2,0),0)</f>
        <v>0</v>
      </c>
      <c r="AA14" s="94">
        <f>IF(S14&gt;0,VLOOKUP(S14,Base!$A:$B,2,0),0)</f>
        <v>0</v>
      </c>
      <c r="AB14" s="94">
        <f>IF(T14&gt;0,VLOOKUP(T14,Base!$A:$B,2,0),0)</f>
        <v>0</v>
      </c>
      <c r="AC14" s="94">
        <f>IF(U14&gt;0,VLOOKUP(U14,Base!$A:$B,2,0),0)</f>
        <v>0</v>
      </c>
      <c r="AD14" s="94">
        <f>IF(V14&gt;0,VLOOKUP(V14,Base!$D:$E,2,0),0)</f>
        <v>0</v>
      </c>
      <c r="AE14" s="94">
        <f>IF(W14&gt;0,VLOOKUP(W14,Base!$D:$E,2,0),0)</f>
        <v>0</v>
      </c>
      <c r="AF14" s="94">
        <f>IF(X14&gt;0,VLOOKUP(X14,Base!$D:$E,2,0),0)</f>
        <v>0</v>
      </c>
      <c r="AG14" s="94">
        <f>IF(Y14&gt;0,VLOOKUP(Y14,Base!$D:$E,2,0),0)</f>
        <v>0</v>
      </c>
      <c r="AH14" s="88" t="str">
        <f t="shared" si="5"/>
        <v/>
      </c>
      <c r="AI14" s="90">
        <f t="shared" si="6"/>
        <v>92</v>
      </c>
      <c r="AJ14" s="95">
        <f t="shared" si="7"/>
        <v>14323</v>
      </c>
      <c r="AK14" s="94">
        <f t="shared" si="8"/>
        <v>896.05998467699999</v>
      </c>
      <c r="AL14" s="88">
        <f t="shared" si="9"/>
        <v>20</v>
      </c>
      <c r="AM14" s="94">
        <f t="shared" si="10"/>
        <v>908.0598557699999</v>
      </c>
      <c r="AN14" s="88">
        <f t="shared" si="11"/>
        <v>12</v>
      </c>
      <c r="AO14" s="88" t="str">
        <f t="shared" si="12"/>
        <v/>
      </c>
      <c r="AP14" s="24"/>
      <c r="AQ14" s="132">
        <f t="shared" ca="1" si="15"/>
        <v>87.008219178082186</v>
      </c>
      <c r="AR14" s="133"/>
      <c r="AT14" s="184"/>
      <c r="AU14" s="132"/>
    </row>
    <row r="15" spans="1:47" s="25" customFormat="1" ht="18.75" customHeight="1">
      <c r="A15" s="86" t="s">
        <v>561</v>
      </c>
      <c r="B15" s="87" t="s">
        <v>51</v>
      </c>
      <c r="C15" s="87" t="s">
        <v>1</v>
      </c>
      <c r="D15" s="87" t="s">
        <v>51</v>
      </c>
      <c r="E15" s="116" t="str">
        <f>IF(A15:A15&gt;0,VLOOKUP(A15,'BASE FEDERAÇÃO'!$B:$M,2,FALSE),"")</f>
        <v>KAWASAKA</v>
      </c>
      <c r="F15" s="220" t="str">
        <f>IF(A15:A15&gt;0,VLOOKUP(A15,'BASE FEDERAÇÃO'!$B:$M,3,FALSE),"")</f>
        <v>M. INES KINUKO</v>
      </c>
      <c r="G15" s="88" t="str">
        <f>IF(A15:A15&gt;0,VLOOKUP(A15,'BASE FEDERAÇÃO'!$B:$M,4,FALSE),"")</f>
        <v>F</v>
      </c>
      <c r="H15" s="88" t="str">
        <f>IF(A15:A15&gt;0,VLOOKUP(A15,'BASE FEDERAÇÃO'!$B:$O,5,FALSE),"")</f>
        <v>07. GSP</v>
      </c>
      <c r="I15" s="117">
        <f>IF(A15:A15&gt;0,VLOOKUP(A15,'BASE FEDERAÇÃO'!$B:$M,6,FALSE),"")</f>
        <v>18296</v>
      </c>
      <c r="J15" s="88">
        <f>IF(A15:A15&gt;0,VLOOKUP(A15,'BASE FEDERAÇÃO'!$B:$M,7,FALSE),"")</f>
        <v>6</v>
      </c>
      <c r="K15" s="88" t="str">
        <f>IF(A15:A15&gt;0,VLOOKUP(A15,'BASE FEDERAÇÃO'!$B:$M,8,FALSE),"")</f>
        <v>A</v>
      </c>
      <c r="L15" s="88" t="str">
        <f>IF(A15:A15&gt;0,VLOOKUP(A15,'BASE FEDERAÇÃO'!$B:$M,9,FALSE),"")</f>
        <v>SR</v>
      </c>
      <c r="M15" s="116" t="str">
        <f>IF(A15:A15&gt;0,VLOOKUP(A15,'BASE FEDERAÇÃO'!$B:$O,10,FALSE),"")</f>
        <v/>
      </c>
      <c r="N15" s="88" t="str">
        <f>IF(A15:A15&gt;0,VLOOKUP(A15,'BASE FEDERAÇÃO'!$B:$O,11,FALSE),"")</f>
        <v>LIB2026</v>
      </c>
      <c r="O15" s="89">
        <v>57</v>
      </c>
      <c r="P15" s="89">
        <v>53</v>
      </c>
      <c r="Q15" s="90">
        <f t="shared" si="0"/>
        <v>110</v>
      </c>
      <c r="R15" s="91"/>
      <c r="S15" s="91"/>
      <c r="T15" s="91"/>
      <c r="U15" s="91"/>
      <c r="V15" s="92"/>
      <c r="W15" s="92"/>
      <c r="X15" s="92"/>
      <c r="Y15" s="92"/>
      <c r="Z15" s="93">
        <f>IF(R15&gt;0,VLOOKUP(R15,Base!$A:$B,2,0),0)</f>
        <v>0</v>
      </c>
      <c r="AA15" s="94">
        <f>IF(S15&gt;0,VLOOKUP(S15,Base!$A:$B,2,0),0)</f>
        <v>0</v>
      </c>
      <c r="AB15" s="94">
        <f>IF(T15&gt;0,VLOOKUP(T15,Base!$A:$B,2,0),0)</f>
        <v>0</v>
      </c>
      <c r="AC15" s="94">
        <f>IF(U15&gt;0,VLOOKUP(U15,Base!$A:$B,2,0),0)</f>
        <v>0</v>
      </c>
      <c r="AD15" s="94">
        <f>IF(V15&gt;0,VLOOKUP(V15,Base!$D:$E,2,0),0)</f>
        <v>0</v>
      </c>
      <c r="AE15" s="94">
        <f>IF(W15&gt;0,VLOOKUP(W15,Base!$D:$E,2,0),0)</f>
        <v>0</v>
      </c>
      <c r="AF15" s="94">
        <f>IF(X15&gt;0,VLOOKUP(X15,Base!$D:$E,2,0),0)</f>
        <v>0</v>
      </c>
      <c r="AG15" s="94">
        <f>IF(Y15&gt;0,VLOOKUP(Y15,Base!$D:$E,2,0),0)</f>
        <v>0</v>
      </c>
      <c r="AH15" s="88" t="str">
        <f t="shared" si="5"/>
        <v/>
      </c>
      <c r="AI15" s="90">
        <f t="shared" si="6"/>
        <v>98</v>
      </c>
      <c r="AJ15" s="95">
        <f t="shared" si="7"/>
        <v>18296</v>
      </c>
      <c r="AK15" s="94">
        <f t="shared" si="8"/>
        <v>890.05998070399994</v>
      </c>
      <c r="AL15" s="88">
        <f t="shared" si="9"/>
        <v>62</v>
      </c>
      <c r="AM15" s="94">
        <f t="shared" si="10"/>
        <v>902.05981603999999</v>
      </c>
      <c r="AN15" s="88">
        <f t="shared" si="11"/>
        <v>51</v>
      </c>
      <c r="AO15" s="88" t="str">
        <f t="shared" si="12"/>
        <v/>
      </c>
      <c r="AP15" s="24"/>
      <c r="AQ15" s="133">
        <f t="shared" ca="1" si="15"/>
        <v>76.123287671232873</v>
      </c>
      <c r="AR15" s="133"/>
      <c r="AT15" s="184"/>
      <c r="AU15" s="132"/>
    </row>
    <row r="16" spans="1:47" s="25" customFormat="1" ht="18.75" customHeight="1">
      <c r="A16" s="86" t="s">
        <v>119</v>
      </c>
      <c r="B16" s="87" t="s">
        <v>51</v>
      </c>
      <c r="C16" s="87" t="s">
        <v>1</v>
      </c>
      <c r="D16" s="87" t="s">
        <v>51</v>
      </c>
      <c r="E16" s="116" t="str">
        <f>IF(A16:A16&gt;0,VLOOKUP(A16,'BASE FEDERAÇÃO'!$B:$M,2,FALSE),"")</f>
        <v>YAMANO</v>
      </c>
      <c r="F16" s="220" t="str">
        <f>IF(A16:A16&gt;0,VLOOKUP(A16,'BASE FEDERAÇÃO'!$B:$M,3,FALSE),"")</f>
        <v>MASSAKATSU</v>
      </c>
      <c r="G16" s="88" t="str">
        <f>IF(A16:A16&gt;0,VLOOKUP(A16,'BASE FEDERAÇÃO'!$B:$M,4,FALSE),"")</f>
        <v>M</v>
      </c>
      <c r="H16" s="88" t="str">
        <f>IF(A16:A16&gt;0,VLOOKUP(A16,'BASE FEDERAÇÃO'!$B:$O,5,FALSE),"")</f>
        <v>03. IBI</v>
      </c>
      <c r="I16" s="117">
        <f>IF(A16:A16&gt;0,VLOOKUP(A16,'BASE FEDERAÇÃO'!$B:$M,6,FALSE),"")</f>
        <v>16365</v>
      </c>
      <c r="J16" s="88">
        <f>IF(A16:A16&gt;0,VLOOKUP(A16,'BASE FEDERAÇÃO'!$B:$M,7,FALSE),"")</f>
        <v>5</v>
      </c>
      <c r="K16" s="88" t="str">
        <f>IF(A16:A16&gt;0,VLOOKUP(A16,'BASE FEDERAÇÃO'!$B:$M,8,FALSE),"")</f>
        <v>A</v>
      </c>
      <c r="L16" s="88" t="str">
        <f>IF(A16:A16&gt;0,VLOOKUP(A16,'BASE FEDERAÇÃO'!$B:$M,9,FALSE),"")</f>
        <v>SR</v>
      </c>
      <c r="M16" s="116" t="str">
        <f>IF(A16:A16&gt;0,VLOOKUP(A16,'BASE FEDERAÇÃO'!$B:$O,10,FALSE),"")</f>
        <v>X</v>
      </c>
      <c r="N16" s="88" t="str">
        <f>IF(A16:A16&gt;0,VLOOKUP(A16,'BASE FEDERAÇÃO'!$B:$O,11,FALSE),"")</f>
        <v>LIB2026</v>
      </c>
      <c r="O16" s="89">
        <v>50</v>
      </c>
      <c r="P16" s="89">
        <v>54</v>
      </c>
      <c r="Q16" s="90">
        <f t="shared" si="0"/>
        <v>104</v>
      </c>
      <c r="R16" s="91"/>
      <c r="S16" s="91"/>
      <c r="T16" s="91"/>
      <c r="U16" s="91"/>
      <c r="V16" s="92"/>
      <c r="W16" s="92"/>
      <c r="X16" s="92"/>
      <c r="Y16" s="92"/>
      <c r="Z16" s="93">
        <f>IF(R16&gt;0,VLOOKUP(R16,Base!$A:$B,2,0),0)</f>
        <v>0</v>
      </c>
      <c r="AA16" s="94">
        <f>IF(S16&gt;0,VLOOKUP(S16,Base!$A:$B,2,0),0)</f>
        <v>0</v>
      </c>
      <c r="AB16" s="94">
        <f>IF(T16&gt;0,VLOOKUP(T16,Base!$A:$B,2,0),0)</f>
        <v>0</v>
      </c>
      <c r="AC16" s="94">
        <f>IF(U16&gt;0,VLOOKUP(U16,Base!$A:$B,2,0),0)</f>
        <v>0</v>
      </c>
      <c r="AD16" s="94">
        <f>IF(V16&gt;0,VLOOKUP(V16,Base!$D:$E,2,0),0)</f>
        <v>0</v>
      </c>
      <c r="AE16" s="94">
        <f>IF(W16&gt;0,VLOOKUP(W16,Base!$D:$E,2,0),0)</f>
        <v>0</v>
      </c>
      <c r="AF16" s="94">
        <f>IF(X16&gt;0,VLOOKUP(X16,Base!$D:$E,2,0),0)</f>
        <v>0</v>
      </c>
      <c r="AG16" s="94">
        <f>IF(Y16&gt;0,VLOOKUP(Y16,Base!$D:$E,2,0),0)</f>
        <v>0</v>
      </c>
      <c r="AH16" s="88" t="str">
        <f t="shared" si="5"/>
        <v/>
      </c>
      <c r="AI16" s="90">
        <f t="shared" si="6"/>
        <v>94</v>
      </c>
      <c r="AJ16" s="95">
        <f t="shared" si="7"/>
        <v>16365</v>
      </c>
      <c r="AK16" s="94">
        <f t="shared" si="8"/>
        <v>896.04998263499999</v>
      </c>
      <c r="AL16" s="88">
        <f t="shared" si="9"/>
        <v>21</v>
      </c>
      <c r="AM16" s="94">
        <f t="shared" si="10"/>
        <v>906.06983535000006</v>
      </c>
      <c r="AN16" s="88">
        <f t="shared" si="11"/>
        <v>21</v>
      </c>
      <c r="AO16" s="88" t="str">
        <f t="shared" si="12"/>
        <v/>
      </c>
      <c r="AP16" s="24"/>
      <c r="AQ16" s="133">
        <f t="shared" ca="1" si="15"/>
        <v>81.413698630136992</v>
      </c>
      <c r="AR16" s="133"/>
      <c r="AT16" s="184"/>
      <c r="AU16" s="132"/>
    </row>
    <row r="17" spans="1:47" s="25" customFormat="1" ht="18.75" customHeight="1">
      <c r="A17" s="251"/>
      <c r="B17" s="252"/>
      <c r="C17" s="252"/>
      <c r="D17" s="252"/>
      <c r="E17" s="116" t="str">
        <f>IF(A17:A17&gt;0,VLOOKUP(A17,'BASE FEDERAÇÃO'!$B:$M,2,FALSE),"")</f>
        <v/>
      </c>
      <c r="F17" s="220" t="str">
        <f>IF(A17:A17&gt;0,VLOOKUP(A17,'BASE FEDERAÇÃO'!$B:$M,3,FALSE),"")</f>
        <v/>
      </c>
      <c r="G17" s="88" t="str">
        <f>IF(A17:A17&gt;0,VLOOKUP(A17,'BASE FEDERAÇÃO'!$B:$M,4,FALSE),"")</f>
        <v/>
      </c>
      <c r="H17" s="88" t="str">
        <f>IF(A17:A17&gt;0,VLOOKUP(A17,'BASE FEDERAÇÃO'!$B:$O,5,FALSE),"")</f>
        <v/>
      </c>
      <c r="I17" s="117" t="str">
        <f>IF(A17:A17&gt;0,VLOOKUP(A17,'BASE FEDERAÇÃO'!$B:$M,6,FALSE),"")</f>
        <v/>
      </c>
      <c r="J17" s="88" t="str">
        <f>IF(A17:A17&gt;0,VLOOKUP(A17,'BASE FEDERAÇÃO'!$B:$M,7,FALSE),"")</f>
        <v/>
      </c>
      <c r="K17" s="88" t="str">
        <f>IF(A17:A17&gt;0,VLOOKUP(A17,'BASE FEDERAÇÃO'!$B:$M,8,FALSE),"")</f>
        <v/>
      </c>
      <c r="L17" s="88" t="str">
        <f>IF(A17:A17&gt;0,VLOOKUP(A17,'BASE FEDERAÇÃO'!$B:$M,9,FALSE),"")</f>
        <v/>
      </c>
      <c r="M17" s="116" t="str">
        <f>IF(A17:A17&gt;0,VLOOKUP(A17,'BASE FEDERAÇÃO'!$B:$O,10,FALSE),"")</f>
        <v/>
      </c>
      <c r="N17" s="88" t="str">
        <f>IF(A17:A17&gt;0,VLOOKUP(A17,'BASE FEDERAÇÃO'!$B:$O,11,FALSE),"")</f>
        <v/>
      </c>
      <c r="O17" s="89"/>
      <c r="P17" s="89"/>
      <c r="Q17" s="90" t="str">
        <f t="shared" si="0"/>
        <v/>
      </c>
      <c r="R17" s="91"/>
      <c r="S17" s="91"/>
      <c r="T17" s="91"/>
      <c r="U17" s="91"/>
      <c r="V17" s="92"/>
      <c r="W17" s="92"/>
      <c r="X17" s="92"/>
      <c r="Y17" s="92"/>
      <c r="Z17" s="93">
        <f>IF(R17&gt;0,VLOOKUP(R17,Base!$A:$B,2,0),0)</f>
        <v>0</v>
      </c>
      <c r="AA17" s="94">
        <f>IF(S17&gt;0,VLOOKUP(S17,Base!$A:$B,2,0),0)</f>
        <v>0</v>
      </c>
      <c r="AB17" s="94">
        <f>IF(T17&gt;0,VLOOKUP(T17,Base!$A:$B,2,0),0)</f>
        <v>0</v>
      </c>
      <c r="AC17" s="94">
        <f>IF(U17&gt;0,VLOOKUP(U17,Base!$A:$B,2,0),0)</f>
        <v>0</v>
      </c>
      <c r="AD17" s="94">
        <f>IF(V17&gt;0,VLOOKUP(V17,Base!$D:$E,2,0),0)</f>
        <v>0</v>
      </c>
      <c r="AE17" s="94">
        <f>IF(W17&gt;0,VLOOKUP(W17,Base!$D:$E,2,0),0)</f>
        <v>0</v>
      </c>
      <c r="AF17" s="94">
        <f>IF(X17&gt;0,VLOOKUP(X17,Base!$D:$E,2,0),0)</f>
        <v>0</v>
      </c>
      <c r="AG17" s="94">
        <f>IF(Y17&gt;0,VLOOKUP(Y17,Base!$D:$E,2,0),0)</f>
        <v>0</v>
      </c>
      <c r="AH17" s="88" t="str">
        <f t="shared" si="5"/>
        <v/>
      </c>
      <c r="AI17" s="90" t="str">
        <f t="shared" si="6"/>
        <v/>
      </c>
      <c r="AJ17" s="95" t="str">
        <f t="shared" si="7"/>
        <v/>
      </c>
      <c r="AK17" s="94" t="str">
        <f t="shared" si="8"/>
        <v/>
      </c>
      <c r="AL17" s="88" t="str">
        <f t="shared" si="9"/>
        <v/>
      </c>
      <c r="AM17" s="94" t="str">
        <f t="shared" si="10"/>
        <v xml:space="preserve"> </v>
      </c>
      <c r="AN17" s="88" t="str">
        <f t="shared" si="11"/>
        <v/>
      </c>
      <c r="AO17" s="88" t="str">
        <f t="shared" si="12"/>
        <v/>
      </c>
      <c r="AP17" s="24"/>
      <c r="AR17" s="135"/>
      <c r="AT17" s="184"/>
      <c r="AU17" s="136"/>
    </row>
    <row r="18" spans="1:47" s="25" customFormat="1" ht="18.75" customHeight="1">
      <c r="A18" s="86" t="s">
        <v>233</v>
      </c>
      <c r="B18" s="87" t="s">
        <v>489</v>
      </c>
      <c r="C18" s="87" t="s">
        <v>1</v>
      </c>
      <c r="D18" s="87" t="s">
        <v>489</v>
      </c>
      <c r="E18" s="116" t="str">
        <f>IF(A18:A18&gt;0,VLOOKUP(A18,'BASE FEDERAÇÃO'!$B:$M,2,FALSE),"")</f>
        <v>TABATA</v>
      </c>
      <c r="F18" s="220" t="str">
        <f>IF(A18:A18&gt;0,VLOOKUP(A18,'BASE FEDERAÇÃO'!$B:$M,3,FALSE),"")</f>
        <v>PAULO YUKIHARU</v>
      </c>
      <c r="G18" s="88" t="str">
        <f>IF(A18:A18&gt;0,VLOOKUP(A18,'BASE FEDERAÇÃO'!$B:$M,4,FALSE),"")</f>
        <v>M</v>
      </c>
      <c r="H18" s="88" t="str">
        <f>IF(A18:A18&gt;0,VLOOKUP(A18,'BASE FEDERAÇÃO'!$B:$O,5,FALSE),"")</f>
        <v>07. GSP</v>
      </c>
      <c r="I18" s="117">
        <f>IF(A18:A18&gt;0,VLOOKUP(A18,'BASE FEDERAÇÃO'!$B:$M,6,FALSE),"")</f>
        <v>22876</v>
      </c>
      <c r="J18" s="88">
        <f>IF(A18:A18&gt;0,VLOOKUP(A18,'BASE FEDERAÇÃO'!$B:$M,7,FALSE),"")</f>
        <v>4</v>
      </c>
      <c r="K18" s="88" t="str">
        <f>IF(A18:A18&gt;0,VLOOKUP(A18,'BASE FEDERAÇÃO'!$B:$M,8,FALSE),"")</f>
        <v>A</v>
      </c>
      <c r="L18" s="88" t="str">
        <f>IF(A18:A18&gt;0,VLOOKUP(A18,'BASE FEDERAÇÃO'!$B:$M,9,FALSE),"")</f>
        <v>NSR</v>
      </c>
      <c r="M18" s="116" t="str">
        <f>IF(A18:A18&gt;0,VLOOKUP(A18,'BASE FEDERAÇÃO'!$B:$O,10,FALSE),"")</f>
        <v>X</v>
      </c>
      <c r="N18" s="88" t="str">
        <f>IF(A18:A18&gt;0,VLOOKUP(A18,'BASE FEDERAÇÃO'!$B:$O,11,FALSE),"")</f>
        <v>LIB2026</v>
      </c>
      <c r="O18" s="89">
        <v>53</v>
      </c>
      <c r="P18" s="89">
        <v>55</v>
      </c>
      <c r="Q18" s="90">
        <f t="shared" si="0"/>
        <v>108</v>
      </c>
      <c r="R18" s="91"/>
      <c r="S18" s="91"/>
      <c r="T18" s="91"/>
      <c r="U18" s="91"/>
      <c r="V18" s="92"/>
      <c r="W18" s="92"/>
      <c r="X18" s="92"/>
      <c r="Y18" s="92"/>
      <c r="Z18" s="93">
        <f>IF(R18&gt;0,VLOOKUP(R18,Base!$A:$B,2,0),0)</f>
        <v>0</v>
      </c>
      <c r="AA18" s="94">
        <f>IF(S18&gt;0,VLOOKUP(S18,Base!$A:$B,2,0),0)</f>
        <v>0</v>
      </c>
      <c r="AB18" s="94">
        <f>IF(T18&gt;0,VLOOKUP(T18,Base!$A:$B,2,0),0)</f>
        <v>0</v>
      </c>
      <c r="AC18" s="94">
        <f>IF(U18&gt;0,VLOOKUP(U18,Base!$A:$B,2,0),0)</f>
        <v>0</v>
      </c>
      <c r="AD18" s="94">
        <f>IF(V18&gt;0,VLOOKUP(V18,Base!$D:$E,2,0),0)</f>
        <v>0</v>
      </c>
      <c r="AE18" s="94">
        <f>IF(W18&gt;0,VLOOKUP(W18,Base!$D:$E,2,0),0)</f>
        <v>0</v>
      </c>
      <c r="AF18" s="94">
        <f>IF(X18&gt;0,VLOOKUP(X18,Base!$D:$E,2,0),0)</f>
        <v>0</v>
      </c>
      <c r="AG18" s="94">
        <f>IF(Y18&gt;0,VLOOKUP(Y18,Base!$D:$E,2,0),0)</f>
        <v>0</v>
      </c>
      <c r="AH18" s="88" t="str">
        <f t="shared" si="5"/>
        <v/>
      </c>
      <c r="AI18" s="90">
        <f t="shared" si="6"/>
        <v>100</v>
      </c>
      <c r="AJ18" s="95">
        <f t="shared" si="7"/>
        <v>22876</v>
      </c>
      <c r="AK18" s="94">
        <f t="shared" si="8"/>
        <v>892.03997612399996</v>
      </c>
      <c r="AL18" s="88">
        <f t="shared" si="9"/>
        <v>45</v>
      </c>
      <c r="AM18" s="94">
        <f t="shared" si="10"/>
        <v>900.07977024000002</v>
      </c>
      <c r="AN18" s="88">
        <f t="shared" si="11"/>
        <v>77</v>
      </c>
      <c r="AO18" s="88" t="str">
        <f t="shared" si="12"/>
        <v/>
      </c>
      <c r="AP18" s="24"/>
      <c r="AQ18" s="133">
        <f t="shared" ref="AQ18:AQ21" ca="1" si="16">(TODAY()-I18)/365</f>
        <v>63.575342465753423</v>
      </c>
      <c r="AR18" s="133"/>
      <c r="AT18" s="184"/>
      <c r="AU18" s="132"/>
    </row>
    <row r="19" spans="1:47" s="25" customFormat="1" ht="18.75" customHeight="1">
      <c r="A19" s="86" t="s">
        <v>605</v>
      </c>
      <c r="B19" s="87" t="s">
        <v>489</v>
      </c>
      <c r="C19" s="87" t="s">
        <v>1</v>
      </c>
      <c r="D19" s="87" t="s">
        <v>489</v>
      </c>
      <c r="E19" s="116" t="str">
        <f>IF(A19:A19&gt;0,VLOOKUP(A19,'BASE FEDERAÇÃO'!$B:$M,2,FALSE),"")</f>
        <v>NAKANO</v>
      </c>
      <c r="F19" s="220" t="str">
        <f>IF(A19:A19&gt;0,VLOOKUP(A19,'BASE FEDERAÇÃO'!$B:$M,3,FALSE),"")</f>
        <v>MARIA LUCIA</v>
      </c>
      <c r="G19" s="88" t="str">
        <f>IF(A19:A19&gt;0,VLOOKUP(A19,'BASE FEDERAÇÃO'!$B:$M,4,FALSE),"")</f>
        <v>F</v>
      </c>
      <c r="H19" s="88" t="str">
        <f>IF(A19:A19&gt;0,VLOOKUP(A19,'BASE FEDERAÇÃO'!$B:$O,5,FALSE),"")</f>
        <v>11. NCC</v>
      </c>
      <c r="I19" s="117">
        <f>IF(A19:A19&gt;0,VLOOKUP(A19,'BASE FEDERAÇÃO'!$B:$M,6,FALSE),"")</f>
        <v>18638</v>
      </c>
      <c r="J19" s="88">
        <f>IF(A19:A19&gt;0,VLOOKUP(A19,'BASE FEDERAÇÃO'!$B:$M,7,FALSE),"")</f>
        <v>6</v>
      </c>
      <c r="K19" s="88" t="str">
        <f>IF(A19:A19&gt;0,VLOOKUP(A19,'BASE FEDERAÇÃO'!$B:$M,8,FALSE),"")</f>
        <v>A</v>
      </c>
      <c r="L19" s="88" t="str">
        <f>IF(A19:A19&gt;0,VLOOKUP(A19,'BASE FEDERAÇÃO'!$B:$M,9,FALSE),"")</f>
        <v>SR</v>
      </c>
      <c r="M19" s="116" t="str">
        <f>IF(A19:A19&gt;0,VLOOKUP(A19,'BASE FEDERAÇÃO'!$B:$O,10,FALSE),"")</f>
        <v/>
      </c>
      <c r="N19" s="88" t="str">
        <f>IF(A19:A19&gt;0,VLOOKUP(A19,'BASE FEDERAÇÃO'!$B:$O,11,FALSE),"")</f>
        <v>LIB2026</v>
      </c>
      <c r="O19" s="89">
        <v>58</v>
      </c>
      <c r="P19" s="89">
        <v>58</v>
      </c>
      <c r="Q19" s="90">
        <f t="shared" si="0"/>
        <v>116</v>
      </c>
      <c r="R19" s="91"/>
      <c r="S19" s="91"/>
      <c r="T19" s="91"/>
      <c r="U19" s="91"/>
      <c r="V19" s="92"/>
      <c r="W19" s="92"/>
      <c r="X19" s="92"/>
      <c r="Y19" s="92"/>
      <c r="Z19" s="93">
        <f>IF(R19&gt;0,VLOOKUP(R19,Base!$A:$B,2,0),0)</f>
        <v>0</v>
      </c>
      <c r="AA19" s="94">
        <f>IF(S19&gt;0,VLOOKUP(S19,Base!$A:$B,2,0),0)</f>
        <v>0</v>
      </c>
      <c r="AB19" s="94">
        <f>IF(T19&gt;0,VLOOKUP(T19,Base!$A:$B,2,0),0)</f>
        <v>0</v>
      </c>
      <c r="AC19" s="94">
        <f>IF(U19&gt;0,VLOOKUP(U19,Base!$A:$B,2,0),0)</f>
        <v>0</v>
      </c>
      <c r="AD19" s="94">
        <f>IF(V19&gt;0,VLOOKUP(V19,Base!$D:$E,2,0),0)</f>
        <v>0</v>
      </c>
      <c r="AE19" s="94">
        <f>IF(W19&gt;0,VLOOKUP(W19,Base!$D:$E,2,0),0)</f>
        <v>0</v>
      </c>
      <c r="AF19" s="94">
        <f>IF(X19&gt;0,VLOOKUP(X19,Base!$D:$E,2,0),0)</f>
        <v>0</v>
      </c>
      <c r="AG19" s="94">
        <f>IF(Y19&gt;0,VLOOKUP(Y19,Base!$D:$E,2,0),0)</f>
        <v>0</v>
      </c>
      <c r="AH19" s="88" t="str">
        <f t="shared" si="5"/>
        <v/>
      </c>
      <c r="AI19" s="90">
        <f t="shared" si="6"/>
        <v>104</v>
      </c>
      <c r="AJ19" s="95">
        <f t="shared" si="7"/>
        <v>18638</v>
      </c>
      <c r="AK19" s="94">
        <f t="shared" si="8"/>
        <v>884.05998036199992</v>
      </c>
      <c r="AL19" s="88">
        <f t="shared" si="9"/>
        <v>104</v>
      </c>
      <c r="AM19" s="94">
        <f t="shared" si="10"/>
        <v>896.05981262</v>
      </c>
      <c r="AN19" s="88">
        <f t="shared" si="11"/>
        <v>131</v>
      </c>
      <c r="AO19" s="88" t="str">
        <f t="shared" si="12"/>
        <v/>
      </c>
      <c r="AP19" s="24"/>
      <c r="AQ19" s="133">
        <f t="shared" ca="1" si="16"/>
        <v>75.186301369863017</v>
      </c>
      <c r="AR19" s="133"/>
      <c r="AT19" s="184"/>
      <c r="AU19" s="132"/>
    </row>
    <row r="20" spans="1:47" s="25" customFormat="1" ht="18.75" customHeight="1">
      <c r="A20" s="86" t="s">
        <v>587</v>
      </c>
      <c r="B20" s="87" t="s">
        <v>489</v>
      </c>
      <c r="C20" s="87" t="s">
        <v>1</v>
      </c>
      <c r="D20" s="87" t="s">
        <v>489</v>
      </c>
      <c r="E20" s="116" t="str">
        <f>IF(A20:A20&gt;0,VLOOKUP(A20,'BASE FEDERAÇÃO'!$B:$M,2,FALSE),"")</f>
        <v>SACAMOTO</v>
      </c>
      <c r="F20" s="220" t="str">
        <f>IF(A20:A20&gt;0,VLOOKUP(A20,'BASE FEDERAÇÃO'!$B:$M,3,FALSE),"")</f>
        <v>MORIO</v>
      </c>
      <c r="G20" s="88" t="str">
        <f>IF(A20:A20&gt;0,VLOOKUP(A20,'BASE FEDERAÇÃO'!$B:$M,4,FALSE),"")</f>
        <v>M</v>
      </c>
      <c r="H20" s="88" t="str">
        <f>IF(A20:A20&gt;0,VLOOKUP(A20,'BASE FEDERAÇÃO'!$B:$O,5,FALSE),"")</f>
        <v>01. PIE</v>
      </c>
      <c r="I20" s="117">
        <f>IF(A20:A20&gt;0,VLOOKUP(A20,'BASE FEDERAÇÃO'!$B:$M,6,FALSE),"")</f>
        <v>23045</v>
      </c>
      <c r="J20" s="88">
        <f>IF(A20:A20&gt;0,VLOOKUP(A20,'BASE FEDERAÇÃO'!$B:$M,7,FALSE),"")</f>
        <v>5</v>
      </c>
      <c r="K20" s="88" t="str">
        <f>IF(A20:A20&gt;0,VLOOKUP(A20,'BASE FEDERAÇÃO'!$B:$M,8,FALSE),"")</f>
        <v>A</v>
      </c>
      <c r="L20" s="88" t="str">
        <f>IF(A20:A20&gt;0,VLOOKUP(A20,'BASE FEDERAÇÃO'!$B:$M,9,FALSE),"")</f>
        <v>NSR</v>
      </c>
      <c r="M20" s="116" t="str">
        <f>IF(A20:A20&gt;0,VLOOKUP(A20,'BASE FEDERAÇÃO'!$B:$O,10,FALSE),"")</f>
        <v>X</v>
      </c>
      <c r="N20" s="88" t="str">
        <f>IF(A20:A20&gt;0,VLOOKUP(A20,'BASE FEDERAÇÃO'!$B:$O,11,FALSE),"")</f>
        <v>LIB2026</v>
      </c>
      <c r="O20" s="89">
        <v>52</v>
      </c>
      <c r="P20" s="89">
        <v>53</v>
      </c>
      <c r="Q20" s="90">
        <f t="shared" si="0"/>
        <v>105</v>
      </c>
      <c r="R20" s="91"/>
      <c r="S20" s="91"/>
      <c r="T20" s="91"/>
      <c r="U20" s="91"/>
      <c r="V20" s="92"/>
      <c r="W20" s="92"/>
      <c r="X20" s="92"/>
      <c r="Y20" s="92"/>
      <c r="Z20" s="93">
        <f>IF(R20&gt;0,VLOOKUP(R20,Base!$A:$B,2,0),0)</f>
        <v>0</v>
      </c>
      <c r="AA20" s="94">
        <f>IF(S20&gt;0,VLOOKUP(S20,Base!$A:$B,2,0),0)</f>
        <v>0</v>
      </c>
      <c r="AB20" s="94">
        <f>IF(T20&gt;0,VLOOKUP(T20,Base!$A:$B,2,0),0)</f>
        <v>0</v>
      </c>
      <c r="AC20" s="94">
        <f>IF(U20&gt;0,VLOOKUP(U20,Base!$A:$B,2,0),0)</f>
        <v>0</v>
      </c>
      <c r="AD20" s="94">
        <f>IF(V20&gt;0,VLOOKUP(V20,Base!$D:$E,2,0),0)</f>
        <v>0</v>
      </c>
      <c r="AE20" s="94">
        <f>IF(W20&gt;0,VLOOKUP(W20,Base!$D:$E,2,0),0)</f>
        <v>0</v>
      </c>
      <c r="AF20" s="94">
        <f>IF(X20&gt;0,VLOOKUP(X20,Base!$D:$E,2,0),0)</f>
        <v>0</v>
      </c>
      <c r="AG20" s="94">
        <f>IF(Y20&gt;0,VLOOKUP(Y20,Base!$D:$E,2,0),0)</f>
        <v>0</v>
      </c>
      <c r="AH20" s="88" t="str">
        <f t="shared" si="5"/>
        <v/>
      </c>
      <c r="AI20" s="90">
        <f t="shared" si="6"/>
        <v>95</v>
      </c>
      <c r="AJ20" s="95">
        <f t="shared" si="7"/>
        <v>23045</v>
      </c>
      <c r="AK20" s="94">
        <f t="shared" si="8"/>
        <v>895.04997595499992</v>
      </c>
      <c r="AL20" s="88">
        <f t="shared" si="9"/>
        <v>27</v>
      </c>
      <c r="AM20" s="94">
        <f t="shared" si="10"/>
        <v>905.06976855000005</v>
      </c>
      <c r="AN20" s="88">
        <f t="shared" si="11"/>
        <v>23</v>
      </c>
      <c r="AO20" s="88" t="str">
        <f t="shared" si="12"/>
        <v/>
      </c>
      <c r="AP20" s="24"/>
      <c r="AQ20" s="133">
        <f t="shared" ca="1" si="16"/>
        <v>63.112328767123287</v>
      </c>
      <c r="AR20" s="133"/>
      <c r="AT20" s="184"/>
      <c r="AU20" s="132"/>
    </row>
    <row r="21" spans="1:47" s="25" customFormat="1" ht="18.75" customHeight="1">
      <c r="A21" s="86" t="s">
        <v>774</v>
      </c>
      <c r="B21" s="87" t="s">
        <v>489</v>
      </c>
      <c r="C21" s="87" t="s">
        <v>1</v>
      </c>
      <c r="D21" s="87" t="s">
        <v>489</v>
      </c>
      <c r="E21" s="116" t="str">
        <f>IF(A21:A21&gt;0,VLOOKUP(A21,'BASE FEDERAÇÃO'!$B:$M,2,FALSE),"")</f>
        <v>FERREIRA SOUTO</v>
      </c>
      <c r="F21" s="220" t="str">
        <f>IF(A21:A21&gt;0,VLOOKUP(A21,'BASE FEDERAÇÃO'!$B:$M,3,FALSE),"")</f>
        <v>JOVENILIO</v>
      </c>
      <c r="G21" s="88" t="str">
        <f>IF(A21:A21&gt;0,VLOOKUP(A21,'BASE FEDERAÇÃO'!$B:$M,4,FALSE),"")</f>
        <v>M</v>
      </c>
      <c r="H21" s="88" t="str">
        <f>IF(A21:A21&gt;0,VLOOKUP(A21,'BASE FEDERAÇÃO'!$B:$O,5,FALSE),"")</f>
        <v>16. SUM</v>
      </c>
      <c r="I21" s="117">
        <f>IF(A21:A21&gt;0,VLOOKUP(A21,'BASE FEDERAÇÃO'!$B:$M,6,FALSE),"")</f>
        <v>27041</v>
      </c>
      <c r="J21" s="88">
        <f>IF(A21:A21&gt;0,VLOOKUP(A21,'BASE FEDERAÇÃO'!$B:$M,7,FALSE),"")</f>
        <v>5</v>
      </c>
      <c r="K21" s="88" t="str">
        <f>IF(A21:A21&gt;0,VLOOKUP(A21,'BASE FEDERAÇÃO'!$B:$M,8,FALSE),"")</f>
        <v>A</v>
      </c>
      <c r="L21" s="88" t="str">
        <f>IF(A21:A21&gt;0,VLOOKUP(A21,'BASE FEDERAÇÃO'!$B:$M,9,FALSE),"")</f>
        <v>NSR</v>
      </c>
      <c r="M21" s="116" t="str">
        <f>IF(A21:A21&gt;0,VLOOKUP(A21,'BASE FEDERAÇÃO'!$B:$O,10,FALSE),"")</f>
        <v>X</v>
      </c>
      <c r="N21" s="88" t="str">
        <f>IF(A21:A21&gt;0,VLOOKUP(A21,'BASE FEDERAÇÃO'!$B:$O,11,FALSE),"")</f>
        <v>LIB2026</v>
      </c>
      <c r="O21" s="89">
        <v>54</v>
      </c>
      <c r="P21" s="89">
        <v>48</v>
      </c>
      <c r="Q21" s="90">
        <f t="shared" si="0"/>
        <v>102</v>
      </c>
      <c r="R21" s="91"/>
      <c r="S21" s="91"/>
      <c r="T21" s="91"/>
      <c r="U21" s="91"/>
      <c r="V21" s="92"/>
      <c r="W21" s="92"/>
      <c r="X21" s="92"/>
      <c r="Y21" s="92"/>
      <c r="Z21" s="93">
        <f>IF(R21&gt;0,VLOOKUP(R21,Base!$A:$B,2,0),0)</f>
        <v>0</v>
      </c>
      <c r="AA21" s="94">
        <f>IF(S21&gt;0,VLOOKUP(S21,Base!$A:$B,2,0),0)</f>
        <v>0</v>
      </c>
      <c r="AB21" s="94">
        <f>IF(T21&gt;0,VLOOKUP(T21,Base!$A:$B,2,0),0)</f>
        <v>0</v>
      </c>
      <c r="AC21" s="94">
        <f>IF(U21&gt;0,VLOOKUP(U21,Base!$A:$B,2,0),0)</f>
        <v>0</v>
      </c>
      <c r="AD21" s="94">
        <f>IF(V21&gt;0,VLOOKUP(V21,Base!$D:$E,2,0),0)</f>
        <v>0</v>
      </c>
      <c r="AE21" s="94">
        <f>IF(W21&gt;0,VLOOKUP(W21,Base!$D:$E,2,0),0)</f>
        <v>0</v>
      </c>
      <c r="AF21" s="94">
        <f>IF(X21&gt;0,VLOOKUP(X21,Base!$D:$E,2,0),0)</f>
        <v>0</v>
      </c>
      <c r="AG21" s="94">
        <f>IF(Y21&gt;0,VLOOKUP(Y21,Base!$D:$E,2,0),0)</f>
        <v>0</v>
      </c>
      <c r="AH21" s="88" t="str">
        <f t="shared" si="5"/>
        <v/>
      </c>
      <c r="AI21" s="90">
        <f t="shared" si="6"/>
        <v>92</v>
      </c>
      <c r="AJ21" s="95">
        <f t="shared" si="7"/>
        <v>27041</v>
      </c>
      <c r="AK21" s="94">
        <f t="shared" si="8"/>
        <v>898.049971959</v>
      </c>
      <c r="AL21" s="88">
        <f t="shared" si="9"/>
        <v>13</v>
      </c>
      <c r="AM21" s="94">
        <f t="shared" si="10"/>
        <v>908.06972859000007</v>
      </c>
      <c r="AN21" s="88">
        <f t="shared" si="11"/>
        <v>11</v>
      </c>
      <c r="AO21" s="88" t="str">
        <f t="shared" si="12"/>
        <v/>
      </c>
      <c r="AP21" s="24"/>
      <c r="AQ21" s="133">
        <f t="shared" ca="1" si="16"/>
        <v>52.164383561643838</v>
      </c>
      <c r="AR21" s="133"/>
      <c r="AT21" s="184"/>
      <c r="AU21" s="132"/>
    </row>
    <row r="22" spans="1:47" s="25" customFormat="1" ht="18.75" customHeight="1">
      <c r="A22" s="251"/>
      <c r="B22" s="252"/>
      <c r="C22" s="252"/>
      <c r="D22" s="252"/>
      <c r="E22" s="116" t="str">
        <f>IF(A22:A22&gt;0,VLOOKUP(A22,'BASE FEDERAÇÃO'!$B:$M,2,FALSE),"")</f>
        <v/>
      </c>
      <c r="F22" s="220" t="str">
        <f>IF(A22:A22&gt;0,VLOOKUP(A22,'BASE FEDERAÇÃO'!$B:$M,3,FALSE),"")</f>
        <v/>
      </c>
      <c r="G22" s="88" t="str">
        <f>IF(A22:A22&gt;0,VLOOKUP(A22,'BASE FEDERAÇÃO'!$B:$M,4,FALSE),"")</f>
        <v/>
      </c>
      <c r="H22" s="88" t="str">
        <f>IF(A22:A22&gt;0,VLOOKUP(A22,'BASE FEDERAÇÃO'!$B:$O,5,FALSE),"")</f>
        <v/>
      </c>
      <c r="I22" s="117" t="str">
        <f>IF(A22:A22&gt;0,VLOOKUP(A22,'BASE FEDERAÇÃO'!$B:$M,6,FALSE),"")</f>
        <v/>
      </c>
      <c r="J22" s="88" t="str">
        <f>IF(A22:A22&gt;0,VLOOKUP(A22,'BASE FEDERAÇÃO'!$B:$M,7,FALSE),"")</f>
        <v/>
      </c>
      <c r="K22" s="88" t="str">
        <f>IF(A22:A22&gt;0,VLOOKUP(A22,'BASE FEDERAÇÃO'!$B:$M,8,FALSE),"")</f>
        <v/>
      </c>
      <c r="L22" s="88" t="str">
        <f>IF(A22:A22&gt;0,VLOOKUP(A22,'BASE FEDERAÇÃO'!$B:$M,9,FALSE),"")</f>
        <v/>
      </c>
      <c r="M22" s="116" t="str">
        <f>IF(A22:A22&gt;0,VLOOKUP(A22,'BASE FEDERAÇÃO'!$B:$O,10,FALSE),"")</f>
        <v/>
      </c>
      <c r="N22" s="88" t="str">
        <f>IF(A22:A22&gt;0,VLOOKUP(A22,'BASE FEDERAÇÃO'!$B:$O,11,FALSE),"")</f>
        <v/>
      </c>
      <c r="O22" s="89"/>
      <c r="P22" s="89"/>
      <c r="Q22" s="90" t="str">
        <f t="shared" ref="Q22:Q25" si="17">IF(A22&gt;0,O22+P22,"")</f>
        <v/>
      </c>
      <c r="R22" s="91"/>
      <c r="S22" s="91"/>
      <c r="T22" s="91"/>
      <c r="U22" s="91"/>
      <c r="V22" s="92"/>
      <c r="W22" s="92"/>
      <c r="X22" s="92"/>
      <c r="Y22" s="92"/>
      <c r="Z22" s="93">
        <f>IF(R22&gt;0,VLOOKUP(R22,Base!$A:$B,2,0),0)</f>
        <v>0</v>
      </c>
      <c r="AA22" s="94">
        <f>IF(S22&gt;0,VLOOKUP(S22,Base!$A:$B,2,0),0)</f>
        <v>0</v>
      </c>
      <c r="AB22" s="94">
        <f>IF(T22&gt;0,VLOOKUP(T22,Base!$A:$B,2,0),0)</f>
        <v>0</v>
      </c>
      <c r="AC22" s="94">
        <f>IF(U22&gt;0,VLOOKUP(U22,Base!$A:$B,2,0),0)</f>
        <v>0</v>
      </c>
      <c r="AD22" s="94">
        <f>IF(V22&gt;0,VLOOKUP(V22,Base!$D:$E,2,0),0)</f>
        <v>0</v>
      </c>
      <c r="AE22" s="94">
        <f>IF(W22&gt;0,VLOOKUP(W22,Base!$D:$E,2,0),0)</f>
        <v>0</v>
      </c>
      <c r="AF22" s="94">
        <f>IF(X22&gt;0,VLOOKUP(X22,Base!$D:$E,2,0),0)</f>
        <v>0</v>
      </c>
      <c r="AG22" s="94">
        <f>IF(Y22&gt;0,VLOOKUP(Y22,Base!$D:$E,2,0),0)</f>
        <v>0</v>
      </c>
      <c r="AH22" s="88" t="str">
        <f t="shared" si="5"/>
        <v/>
      </c>
      <c r="AI22" s="90" t="str">
        <f t="shared" si="6"/>
        <v/>
      </c>
      <c r="AJ22" s="95" t="str">
        <f t="shared" si="7"/>
        <v/>
      </c>
      <c r="AK22" s="94" t="str">
        <f t="shared" si="8"/>
        <v/>
      </c>
      <c r="AL22" s="88" t="str">
        <f t="shared" si="9"/>
        <v/>
      </c>
      <c r="AM22" s="94" t="str">
        <f t="shared" si="10"/>
        <v xml:space="preserve"> </v>
      </c>
      <c r="AN22" s="88" t="str">
        <f t="shared" si="11"/>
        <v/>
      </c>
      <c r="AO22" s="88" t="str">
        <f t="shared" si="12"/>
        <v/>
      </c>
      <c r="AP22" s="24"/>
      <c r="AR22" s="135"/>
      <c r="AT22" s="184"/>
      <c r="AU22" s="136"/>
    </row>
    <row r="23" spans="1:47" s="25" customFormat="1" ht="18.75" customHeight="1">
      <c r="A23" s="86" t="s">
        <v>270</v>
      </c>
      <c r="B23" s="87" t="s">
        <v>124</v>
      </c>
      <c r="C23" s="87" t="s">
        <v>1</v>
      </c>
      <c r="D23" s="87" t="s">
        <v>124</v>
      </c>
      <c r="E23" s="116" t="str">
        <f>IF(A23:A23&gt;0,VLOOKUP(A23,'BASE FEDERAÇÃO'!$B:$M,2,FALSE),"")</f>
        <v>ADATI</v>
      </c>
      <c r="F23" s="220" t="str">
        <f>IF(A23:A23&gt;0,VLOOKUP(A23,'BASE FEDERAÇÃO'!$B:$M,3,FALSE),"")</f>
        <v>MARCIO SHIGUEO</v>
      </c>
      <c r="G23" s="88" t="str">
        <f>IF(A23:A23&gt;0,VLOOKUP(A23,'BASE FEDERAÇÃO'!$B:$M,4,FALSE),"")</f>
        <v>M</v>
      </c>
      <c r="H23" s="88" t="str">
        <f>IF(A23:A23&gt;0,VLOOKUP(A23,'BASE FEDERAÇÃO'!$B:$O,5,FALSE),"")</f>
        <v>10. ITA</v>
      </c>
      <c r="I23" s="117">
        <f>IF(A23:A23&gt;0,VLOOKUP(A23,'BASE FEDERAÇÃO'!$B:$M,6,FALSE),"")</f>
        <v>21219</v>
      </c>
      <c r="J23" s="88">
        <f>IF(A23:A23&gt;0,VLOOKUP(A23,'BASE FEDERAÇÃO'!$B:$M,7,FALSE),"")</f>
        <v>2</v>
      </c>
      <c r="K23" s="88" t="str">
        <f>IF(A23:A23&gt;0,VLOOKUP(A23,'BASE FEDERAÇÃO'!$B:$M,8,FALSE),"")</f>
        <v>EX</v>
      </c>
      <c r="L23" s="88" t="str">
        <f>IF(A23:A23&gt;0,VLOOKUP(A23,'BASE FEDERAÇÃO'!$B:$M,9,FALSE),"")</f>
        <v>NSR</v>
      </c>
      <c r="M23" s="116" t="str">
        <f>IF(A23:A23&gt;0,VLOOKUP(A23,'BASE FEDERAÇÃO'!$B:$O,10,FALSE),"")</f>
        <v>X</v>
      </c>
      <c r="N23" s="88" t="str">
        <f>IF(A23:A23&gt;0,VLOOKUP(A23,'BASE FEDERAÇÃO'!$B:$O,11,FALSE),"")</f>
        <v>LIB2026</v>
      </c>
      <c r="O23" s="89">
        <v>50</v>
      </c>
      <c r="P23" s="89">
        <v>47</v>
      </c>
      <c r="Q23" s="90">
        <f t="shared" si="17"/>
        <v>97</v>
      </c>
      <c r="R23" s="91"/>
      <c r="S23" s="91"/>
      <c r="T23" s="91"/>
      <c r="U23" s="91"/>
      <c r="V23" s="92"/>
      <c r="W23" s="92"/>
      <c r="X23" s="92"/>
      <c r="Y23" s="92"/>
      <c r="Z23" s="93">
        <f>IF(R23&gt;0,VLOOKUP(R23,Base!$A:$B,2,0),0)</f>
        <v>0</v>
      </c>
      <c r="AA23" s="94">
        <f>IF(S23&gt;0,VLOOKUP(S23,Base!$A:$B,2,0),0)</f>
        <v>0</v>
      </c>
      <c r="AB23" s="94">
        <f>IF(T23&gt;0,VLOOKUP(T23,Base!$A:$B,2,0),0)</f>
        <v>0</v>
      </c>
      <c r="AC23" s="94">
        <f>IF(U23&gt;0,VLOOKUP(U23,Base!$A:$B,2,0),0)</f>
        <v>0</v>
      </c>
      <c r="AD23" s="94">
        <f>IF(V23&gt;0,VLOOKUP(V23,Base!$D:$E,2,0),0)</f>
        <v>0</v>
      </c>
      <c r="AE23" s="94">
        <f>IF(W23&gt;0,VLOOKUP(W23,Base!$D:$E,2,0),0)</f>
        <v>0</v>
      </c>
      <c r="AF23" s="94">
        <f>IF(X23&gt;0,VLOOKUP(X23,Base!$D:$E,2,0),0)</f>
        <v>0</v>
      </c>
      <c r="AG23" s="94">
        <f>IF(Y23&gt;0,VLOOKUP(Y23,Base!$D:$E,2,0),0)</f>
        <v>0</v>
      </c>
      <c r="AH23" s="88" t="str">
        <f t="shared" si="5"/>
        <v/>
      </c>
      <c r="AI23" s="90">
        <f t="shared" si="6"/>
        <v>93</v>
      </c>
      <c r="AJ23" s="95">
        <f t="shared" si="7"/>
        <v>21219</v>
      </c>
      <c r="AK23" s="94">
        <f t="shared" si="8"/>
        <v>903.01997778099997</v>
      </c>
      <c r="AL23" s="88">
        <f t="shared" si="9"/>
        <v>6</v>
      </c>
      <c r="AM23" s="94">
        <f t="shared" si="10"/>
        <v>907.09978681000007</v>
      </c>
      <c r="AN23" s="88">
        <f t="shared" si="11"/>
        <v>15</v>
      </c>
      <c r="AO23" s="88" t="str">
        <f t="shared" si="12"/>
        <v/>
      </c>
      <c r="AP23" s="24"/>
      <c r="AQ23" s="133">
        <f t="shared" ref="AQ23:AQ26" ca="1" si="18">(TODAY()-I23)/365</f>
        <v>68.115068493150687</v>
      </c>
      <c r="AR23" s="133"/>
      <c r="AT23" s="184"/>
      <c r="AU23" s="132"/>
    </row>
    <row r="24" spans="1:47" s="25" customFormat="1" ht="18.75" customHeight="1">
      <c r="A24" s="86" t="s">
        <v>350</v>
      </c>
      <c r="B24" s="87" t="s">
        <v>124</v>
      </c>
      <c r="C24" s="87" t="s">
        <v>1</v>
      </c>
      <c r="D24" s="87" t="s">
        <v>124</v>
      </c>
      <c r="E24" s="116" t="str">
        <f>IF(A24:A24&gt;0,VLOOKUP(A24,'BASE FEDERAÇÃO'!$B:$M,2,FALSE),"")</f>
        <v>MATSUMOTO</v>
      </c>
      <c r="F24" s="220" t="str">
        <f>IF(A24:A24&gt;0,VLOOKUP(A24,'BASE FEDERAÇÃO'!$B:$M,3,FALSE),"")</f>
        <v>ALESSANDRA A.</v>
      </c>
      <c r="G24" s="88" t="str">
        <f>IF(A24:A24&gt;0,VLOOKUP(A24,'BASE FEDERAÇÃO'!$B:$M,4,FALSE),"")</f>
        <v>F</v>
      </c>
      <c r="H24" s="88" t="str">
        <f>IF(A24:A24&gt;0,VLOOKUP(A24,'BASE FEDERAÇÃO'!$B:$O,5,FALSE),"")</f>
        <v>11. NCC</v>
      </c>
      <c r="I24" s="117">
        <f>IF(A24:A24&gt;0,VLOOKUP(A24,'BASE FEDERAÇÃO'!$B:$M,6,FALSE),"")</f>
        <v>26932</v>
      </c>
      <c r="J24" s="88">
        <f>IF(A24:A24&gt;0,VLOOKUP(A24,'BASE FEDERAÇÃO'!$B:$M,7,FALSE),"")</f>
        <v>3</v>
      </c>
      <c r="K24" s="88" t="str">
        <f>IF(A24:A24&gt;0,VLOOKUP(A24,'BASE FEDERAÇÃO'!$B:$M,8,FALSE),"")</f>
        <v>EX</v>
      </c>
      <c r="L24" s="88" t="str">
        <f>IF(A24:A24&gt;0,VLOOKUP(A24,'BASE FEDERAÇÃO'!$B:$M,9,FALSE),"")</f>
        <v>NSR</v>
      </c>
      <c r="M24" s="116" t="str">
        <f>IF(A24:A24&gt;0,VLOOKUP(A24,'BASE FEDERAÇÃO'!$B:$O,10,FALSE),"")</f>
        <v>X</v>
      </c>
      <c r="N24" s="88" t="str">
        <f>IF(A24:A24&gt;0,VLOOKUP(A24,'BASE FEDERAÇÃO'!$B:$O,11,FALSE),"")</f>
        <v>LIB2026</v>
      </c>
      <c r="O24" s="89">
        <v>53</v>
      </c>
      <c r="P24" s="89">
        <v>51</v>
      </c>
      <c r="Q24" s="90">
        <f t="shared" si="17"/>
        <v>104</v>
      </c>
      <c r="R24" s="91"/>
      <c r="S24" s="91"/>
      <c r="T24" s="91"/>
      <c r="U24" s="91"/>
      <c r="V24" s="92">
        <v>15</v>
      </c>
      <c r="W24" s="92"/>
      <c r="X24" s="92"/>
      <c r="Y24" s="92"/>
      <c r="Z24" s="93">
        <f>IF(R24&gt;0,VLOOKUP(R24,Base!$A:$B,2,0),0)</f>
        <v>0</v>
      </c>
      <c r="AA24" s="94">
        <f>IF(S24&gt;0,VLOOKUP(S24,Base!$A:$B,2,0),0)</f>
        <v>0</v>
      </c>
      <c r="AB24" s="94">
        <f>IF(T24&gt;0,VLOOKUP(T24,Base!$A:$B,2,0),0)</f>
        <v>0</v>
      </c>
      <c r="AC24" s="94">
        <f>IF(U24&gt;0,VLOOKUP(U24,Base!$A:$B,2,0),0)</f>
        <v>0</v>
      </c>
      <c r="AD24" s="94">
        <f>IF(V24&gt;0,VLOOKUP(V24,Base!$D:$E,2,0),0)</f>
        <v>10</v>
      </c>
      <c r="AE24" s="94">
        <f>IF(W24&gt;0,VLOOKUP(W24,Base!$D:$E,2,0),0)</f>
        <v>0</v>
      </c>
      <c r="AF24" s="94">
        <f>IF(X24&gt;0,VLOOKUP(X24,Base!$D:$E,2,0),0)</f>
        <v>0</v>
      </c>
      <c r="AG24" s="94">
        <f>IF(Y24&gt;0,VLOOKUP(Y24,Base!$D:$E,2,0),0)</f>
        <v>0</v>
      </c>
      <c r="AH24" s="88">
        <f t="shared" si="5"/>
        <v>10</v>
      </c>
      <c r="AI24" s="90">
        <f t="shared" si="6"/>
        <v>98</v>
      </c>
      <c r="AJ24" s="95">
        <f t="shared" si="7"/>
        <v>26932</v>
      </c>
      <c r="AK24" s="94">
        <f t="shared" si="8"/>
        <v>896.02997206800001</v>
      </c>
      <c r="AL24" s="88">
        <f t="shared" si="9"/>
        <v>22</v>
      </c>
      <c r="AM24" s="94">
        <f t="shared" si="10"/>
        <v>902.08972968</v>
      </c>
      <c r="AN24" s="88">
        <f t="shared" si="11"/>
        <v>49</v>
      </c>
      <c r="AO24" s="88">
        <f t="shared" si="12"/>
        <v>1</v>
      </c>
      <c r="AP24" s="24"/>
      <c r="AQ24" s="133">
        <f t="shared" ca="1" si="18"/>
        <v>52.463013698630135</v>
      </c>
      <c r="AR24" s="133"/>
      <c r="AT24" s="184"/>
      <c r="AU24" s="132"/>
    </row>
    <row r="25" spans="1:47" s="25" customFormat="1" ht="18.75" customHeight="1">
      <c r="A25" s="86" t="s">
        <v>682</v>
      </c>
      <c r="B25" s="87" t="s">
        <v>124</v>
      </c>
      <c r="C25" s="87" t="s">
        <v>1</v>
      </c>
      <c r="D25" s="87" t="s">
        <v>124</v>
      </c>
      <c r="E25" s="116" t="str">
        <f>IF(A25:A25&gt;0,VLOOKUP(A25,'BASE FEDERAÇÃO'!$B:$M,2,FALSE),"")</f>
        <v>TAKANO</v>
      </c>
      <c r="F25" s="220" t="str">
        <f>IF(A25:A25&gt;0,VLOOKUP(A25,'BASE FEDERAÇÃO'!$B:$M,3,FALSE),"")</f>
        <v>ELZA FARUYO</v>
      </c>
      <c r="G25" s="88" t="str">
        <f>IF(A25:A25&gt;0,VLOOKUP(A25,'BASE FEDERAÇÃO'!$B:$M,4,FALSE),"")</f>
        <v>F</v>
      </c>
      <c r="H25" s="88" t="str">
        <f>IF(A25:A25&gt;0,VLOOKUP(A25,'BASE FEDERAÇÃO'!$B:$O,5,FALSE),"")</f>
        <v>07. GSP</v>
      </c>
      <c r="I25" s="117">
        <f>IF(A25:A25&gt;0,VLOOKUP(A25,'BASE FEDERAÇÃO'!$B:$M,6,FALSE),"")</f>
        <v>19929</v>
      </c>
      <c r="J25" s="88">
        <f>IF(A25:A25&gt;0,VLOOKUP(A25,'BASE FEDERAÇÃO'!$B:$M,7,FALSE),"")</f>
        <v>6</v>
      </c>
      <c r="K25" s="88" t="str">
        <f>IF(A25:A25&gt;0,VLOOKUP(A25,'BASE FEDERAÇÃO'!$B:$M,8,FALSE),"")</f>
        <v>A</v>
      </c>
      <c r="L25" s="88" t="str">
        <f>IF(A25:A25&gt;0,VLOOKUP(A25,'BASE FEDERAÇÃO'!$B:$M,9,FALSE),"")</f>
        <v>NSR</v>
      </c>
      <c r="M25" s="116" t="str">
        <f>IF(A25:A25&gt;0,VLOOKUP(A25,'BASE FEDERAÇÃO'!$B:$O,10,FALSE),"")</f>
        <v/>
      </c>
      <c r="N25" s="88" t="str">
        <f>IF(A25:A25&gt;0,VLOOKUP(A25,'BASE FEDERAÇÃO'!$B:$O,11,FALSE),"")</f>
        <v>LIB2026</v>
      </c>
      <c r="O25" s="89">
        <v>53</v>
      </c>
      <c r="P25" s="89">
        <v>56</v>
      </c>
      <c r="Q25" s="90">
        <f t="shared" si="17"/>
        <v>109</v>
      </c>
      <c r="R25" s="91">
        <v>16</v>
      </c>
      <c r="S25" s="91"/>
      <c r="T25" s="91"/>
      <c r="U25" s="91"/>
      <c r="V25" s="92"/>
      <c r="W25" s="92"/>
      <c r="X25" s="92"/>
      <c r="Y25" s="92"/>
      <c r="Z25" s="93">
        <f>IF(R25&gt;0,VLOOKUP(R25,Base!$A:$B,2,0),0)</f>
        <v>19</v>
      </c>
      <c r="AA25" s="94">
        <f>IF(S25&gt;0,VLOOKUP(S25,Base!$A:$B,2,0),0)</f>
        <v>0</v>
      </c>
      <c r="AB25" s="94">
        <f>IF(T25&gt;0,VLOOKUP(T25,Base!$A:$B,2,0),0)</f>
        <v>0</v>
      </c>
      <c r="AC25" s="94">
        <f>IF(U25&gt;0,VLOOKUP(U25,Base!$A:$B,2,0),0)</f>
        <v>0</v>
      </c>
      <c r="AD25" s="94">
        <f>IF(V25&gt;0,VLOOKUP(V25,Base!$D:$E,2,0),0)</f>
        <v>0</v>
      </c>
      <c r="AE25" s="94">
        <f>IF(W25&gt;0,VLOOKUP(W25,Base!$D:$E,2,0),0)</f>
        <v>0</v>
      </c>
      <c r="AF25" s="94">
        <f>IF(X25&gt;0,VLOOKUP(X25,Base!$D:$E,2,0),0)</f>
        <v>0</v>
      </c>
      <c r="AG25" s="94">
        <f>IF(Y25&gt;0,VLOOKUP(Y25,Base!$D:$E,2,0),0)</f>
        <v>0</v>
      </c>
      <c r="AH25" s="88">
        <f t="shared" si="5"/>
        <v>19</v>
      </c>
      <c r="AI25" s="90">
        <f t="shared" si="6"/>
        <v>97</v>
      </c>
      <c r="AJ25" s="95">
        <f t="shared" si="7"/>
        <v>19929</v>
      </c>
      <c r="AK25" s="94">
        <f t="shared" si="8"/>
        <v>891.05997907099993</v>
      </c>
      <c r="AL25" s="88">
        <f t="shared" si="9"/>
        <v>50</v>
      </c>
      <c r="AM25" s="94">
        <f t="shared" si="10"/>
        <v>903.05979970999999</v>
      </c>
      <c r="AN25" s="88">
        <f t="shared" si="11"/>
        <v>46</v>
      </c>
      <c r="AO25" s="88">
        <f t="shared" si="12"/>
        <v>1</v>
      </c>
      <c r="AP25" s="24"/>
      <c r="AQ25" s="133">
        <f t="shared" ca="1" si="18"/>
        <v>71.649315068493152</v>
      </c>
      <c r="AR25" s="133"/>
      <c r="AT25" s="184"/>
      <c r="AU25" s="132"/>
    </row>
    <row r="26" spans="1:47" s="25" customFormat="1" ht="18.75" customHeight="1">
      <c r="A26" s="86" t="s">
        <v>671</v>
      </c>
      <c r="B26" s="87" t="s">
        <v>124</v>
      </c>
      <c r="C26" s="87" t="s">
        <v>1</v>
      </c>
      <c r="D26" s="87" t="s">
        <v>124</v>
      </c>
      <c r="E26" s="116" t="str">
        <f>IF(A26:A26&gt;0,VLOOKUP(A26,'BASE FEDERAÇÃO'!$B:$M,2,FALSE),"")</f>
        <v>TSUTSUMI</v>
      </c>
      <c r="F26" s="220" t="str">
        <f>IF(A26:A26&gt;0,VLOOKUP(A26,'BASE FEDERAÇÃO'!$B:$M,3,FALSE),"")</f>
        <v>HIROSHI</v>
      </c>
      <c r="G26" s="88" t="str">
        <f>IF(A26:A26&gt;0,VLOOKUP(A26,'BASE FEDERAÇÃO'!$B:$M,4,FALSE),"")</f>
        <v>M</v>
      </c>
      <c r="H26" s="88" t="str">
        <f>IF(A26:A26&gt;0,VLOOKUP(A26,'BASE FEDERAÇÃO'!$B:$O,5,FALSE),"")</f>
        <v>15. BIR</v>
      </c>
      <c r="I26" s="117">
        <f>IF(A26:A26&gt;0,VLOOKUP(A26,'BASE FEDERAÇÃO'!$B:$M,6,FALSE),"")</f>
        <v>17992</v>
      </c>
      <c r="J26" s="88">
        <f>IF(A26:A26&gt;0,VLOOKUP(A26,'BASE FEDERAÇÃO'!$B:$M,7,FALSE),"")</f>
        <v>6</v>
      </c>
      <c r="K26" s="88" t="str">
        <f>IF(A26:A26&gt;0,VLOOKUP(A26,'BASE FEDERAÇÃO'!$B:$M,8,FALSE),"")</f>
        <v>A</v>
      </c>
      <c r="L26" s="88" t="str">
        <f>IF(A26:A26&gt;0,VLOOKUP(A26,'BASE FEDERAÇÃO'!$B:$M,9,FALSE),"")</f>
        <v>SR</v>
      </c>
      <c r="M26" s="116" t="str">
        <f>IF(A26:A26&gt;0,VLOOKUP(A26,'BASE FEDERAÇÃO'!$B:$O,10,FALSE),"")</f>
        <v>X</v>
      </c>
      <c r="N26" s="88" t="str">
        <f>IF(A26:A26&gt;0,VLOOKUP(A26,'BASE FEDERAÇÃO'!$B:$O,11,FALSE),"")</f>
        <v>LIB2026</v>
      </c>
      <c r="O26" s="89">
        <v>53</v>
      </c>
      <c r="P26" s="89">
        <v>54</v>
      </c>
      <c r="Q26" s="90">
        <f t="shared" si="0"/>
        <v>107</v>
      </c>
      <c r="R26" s="91"/>
      <c r="S26" s="91"/>
      <c r="T26" s="91"/>
      <c r="U26" s="91"/>
      <c r="V26" s="92"/>
      <c r="W26" s="92"/>
      <c r="X26" s="92"/>
      <c r="Y26" s="92"/>
      <c r="Z26" s="93">
        <f>IF(R26&gt;0,VLOOKUP(R26,Base!$A:$B,2,0),0)</f>
        <v>0</v>
      </c>
      <c r="AA26" s="94">
        <f>IF(S26&gt;0,VLOOKUP(S26,Base!$A:$B,2,0),0)</f>
        <v>0</v>
      </c>
      <c r="AB26" s="94">
        <f>IF(T26&gt;0,VLOOKUP(T26,Base!$A:$B,2,0),0)</f>
        <v>0</v>
      </c>
      <c r="AC26" s="94">
        <f>IF(U26&gt;0,VLOOKUP(U26,Base!$A:$B,2,0),0)</f>
        <v>0</v>
      </c>
      <c r="AD26" s="94">
        <f>IF(V26&gt;0,VLOOKUP(V26,Base!$D:$E,2,0),0)</f>
        <v>0</v>
      </c>
      <c r="AE26" s="94">
        <f>IF(W26&gt;0,VLOOKUP(W26,Base!$D:$E,2,0),0)</f>
        <v>0</v>
      </c>
      <c r="AF26" s="94">
        <f>IF(X26&gt;0,VLOOKUP(X26,Base!$D:$E,2,0),0)</f>
        <v>0</v>
      </c>
      <c r="AG26" s="94">
        <f>IF(Y26&gt;0,VLOOKUP(Y26,Base!$D:$E,2,0),0)</f>
        <v>0</v>
      </c>
      <c r="AH26" s="88" t="str">
        <f t="shared" si="5"/>
        <v/>
      </c>
      <c r="AI26" s="90">
        <f t="shared" si="6"/>
        <v>95</v>
      </c>
      <c r="AJ26" s="95">
        <f t="shared" si="7"/>
        <v>17992</v>
      </c>
      <c r="AK26" s="94">
        <f t="shared" si="8"/>
        <v>893.05998100799991</v>
      </c>
      <c r="AL26" s="88">
        <f t="shared" si="9"/>
        <v>40</v>
      </c>
      <c r="AM26" s="94">
        <f t="shared" si="10"/>
        <v>905.0598190799999</v>
      </c>
      <c r="AN26" s="88">
        <f t="shared" si="11"/>
        <v>24</v>
      </c>
      <c r="AO26" s="88" t="str">
        <f t="shared" si="12"/>
        <v/>
      </c>
      <c r="AP26" s="24"/>
      <c r="AQ26" s="133">
        <f t="shared" ca="1" si="18"/>
        <v>76.956164383561642</v>
      </c>
      <c r="AR26" s="133"/>
      <c r="AT26" s="184"/>
      <c r="AU26" s="132"/>
    </row>
    <row r="27" spans="1:47" s="25" customFormat="1" ht="18.75" customHeight="1">
      <c r="A27" s="251"/>
      <c r="B27" s="252"/>
      <c r="C27" s="252"/>
      <c r="D27" s="252"/>
      <c r="E27" s="116" t="str">
        <f>IF(A27:A27&gt;0,VLOOKUP(A27,'BASE FEDERAÇÃO'!$B:$M,2,FALSE),"")</f>
        <v/>
      </c>
      <c r="F27" s="220" t="str">
        <f>IF(A27:A27&gt;0,VLOOKUP(A27,'BASE FEDERAÇÃO'!$B:$M,3,FALSE),"")</f>
        <v/>
      </c>
      <c r="G27" s="88" t="str">
        <f>IF(A27:A27&gt;0,VLOOKUP(A27,'BASE FEDERAÇÃO'!$B:$M,4,FALSE),"")</f>
        <v/>
      </c>
      <c r="H27" s="88" t="str">
        <f>IF(A27:A27&gt;0,VLOOKUP(A27,'BASE FEDERAÇÃO'!$B:$O,5,FALSE),"")</f>
        <v/>
      </c>
      <c r="I27" s="117" t="str">
        <f>IF(A27:A27&gt;0,VLOOKUP(A27,'BASE FEDERAÇÃO'!$B:$M,6,FALSE),"")</f>
        <v/>
      </c>
      <c r="J27" s="88" t="str">
        <f>IF(A27:A27&gt;0,VLOOKUP(A27,'BASE FEDERAÇÃO'!$B:$M,7,FALSE),"")</f>
        <v/>
      </c>
      <c r="K27" s="88" t="str">
        <f>IF(A27:A27&gt;0,VLOOKUP(A27,'BASE FEDERAÇÃO'!$B:$M,8,FALSE),"")</f>
        <v/>
      </c>
      <c r="L27" s="88" t="str">
        <f>IF(A27:A27&gt;0,VLOOKUP(A27,'BASE FEDERAÇÃO'!$B:$M,9,FALSE),"")</f>
        <v/>
      </c>
      <c r="M27" s="116" t="str">
        <f>IF(A27:A27&gt;0,VLOOKUP(A27,'BASE FEDERAÇÃO'!$B:$O,10,FALSE),"")</f>
        <v/>
      </c>
      <c r="N27" s="88" t="str">
        <f>IF(A27:A27&gt;0,VLOOKUP(A27,'BASE FEDERAÇÃO'!$B:$O,11,FALSE),"")</f>
        <v/>
      </c>
      <c r="O27" s="89"/>
      <c r="P27" s="89"/>
      <c r="Q27" s="90" t="str">
        <f t="shared" si="0"/>
        <v/>
      </c>
      <c r="R27" s="91"/>
      <c r="S27" s="91"/>
      <c r="T27" s="91"/>
      <c r="U27" s="91"/>
      <c r="V27" s="92"/>
      <c r="W27" s="92"/>
      <c r="X27" s="92"/>
      <c r="Y27" s="92"/>
      <c r="Z27" s="93">
        <f>IF(R27&gt;0,VLOOKUP(R27,Base!$A:$B,2,0),0)</f>
        <v>0</v>
      </c>
      <c r="AA27" s="94">
        <f>IF(S27&gt;0,VLOOKUP(S27,Base!$A:$B,2,0),0)</f>
        <v>0</v>
      </c>
      <c r="AB27" s="94">
        <f>IF(T27&gt;0,VLOOKUP(T27,Base!$A:$B,2,0),0)</f>
        <v>0</v>
      </c>
      <c r="AC27" s="94">
        <f>IF(U27&gt;0,VLOOKUP(U27,Base!$A:$B,2,0),0)</f>
        <v>0</v>
      </c>
      <c r="AD27" s="94">
        <f>IF(V27&gt;0,VLOOKUP(V27,Base!$D:$E,2,0),0)</f>
        <v>0</v>
      </c>
      <c r="AE27" s="94">
        <f>IF(W27&gt;0,VLOOKUP(W27,Base!$D:$E,2,0),0)</f>
        <v>0</v>
      </c>
      <c r="AF27" s="94">
        <f>IF(X27&gt;0,VLOOKUP(X27,Base!$D:$E,2,0),0)</f>
        <v>0</v>
      </c>
      <c r="AG27" s="94">
        <f>IF(Y27&gt;0,VLOOKUP(Y27,Base!$D:$E,2,0),0)</f>
        <v>0</v>
      </c>
      <c r="AH27" s="88" t="str">
        <f t="shared" si="5"/>
        <v/>
      </c>
      <c r="AI27" s="90" t="str">
        <f t="shared" si="6"/>
        <v/>
      </c>
      <c r="AJ27" s="95" t="str">
        <f t="shared" si="7"/>
        <v/>
      </c>
      <c r="AK27" s="94" t="str">
        <f t="shared" si="8"/>
        <v/>
      </c>
      <c r="AL27" s="88" t="str">
        <f t="shared" si="9"/>
        <v/>
      </c>
      <c r="AM27" s="94" t="str">
        <f t="shared" si="10"/>
        <v xml:space="preserve"> </v>
      </c>
      <c r="AN27" s="88" t="str">
        <f t="shared" si="11"/>
        <v/>
      </c>
      <c r="AO27" s="88" t="str">
        <f t="shared" si="12"/>
        <v/>
      </c>
      <c r="AP27" s="24"/>
      <c r="AR27" s="135"/>
      <c r="AT27" s="184"/>
      <c r="AU27" s="136"/>
    </row>
    <row r="28" spans="1:47" s="25" customFormat="1" ht="18.75" customHeight="1">
      <c r="A28" s="86" t="s">
        <v>318</v>
      </c>
      <c r="B28" s="87" t="s">
        <v>149</v>
      </c>
      <c r="C28" s="87" t="s">
        <v>1</v>
      </c>
      <c r="D28" s="87" t="s">
        <v>149</v>
      </c>
      <c r="E28" s="116" t="str">
        <f>IF(A28:A28&gt;0,VLOOKUP(A28,'BASE FEDERAÇÃO'!$B:$M,2,FALSE),"")</f>
        <v>KITANO</v>
      </c>
      <c r="F28" s="220" t="str">
        <f>IF(A28:A28&gt;0,VLOOKUP(A28,'BASE FEDERAÇÃO'!$B:$M,3,FALSE),"")</f>
        <v>KAZUO</v>
      </c>
      <c r="G28" s="88" t="str">
        <f>IF(A28:A28&gt;0,VLOOKUP(A28,'BASE FEDERAÇÃO'!$B:$M,4,FALSE),"")</f>
        <v>M</v>
      </c>
      <c r="H28" s="88" t="str">
        <f>IF(A28:A28&gt;0,VLOOKUP(A28,'BASE FEDERAÇÃO'!$B:$O,5,FALSE),"")</f>
        <v>11. NCC</v>
      </c>
      <c r="I28" s="117">
        <f>IF(A28:A28&gt;0,VLOOKUP(A28,'BASE FEDERAÇÃO'!$B:$M,6,FALSE),"")</f>
        <v>19890</v>
      </c>
      <c r="J28" s="88">
        <f>IF(A28:A28&gt;0,VLOOKUP(A28,'BASE FEDERAÇÃO'!$B:$M,7,FALSE),"")</f>
        <v>8</v>
      </c>
      <c r="K28" s="88" t="str">
        <f>IF(A28:A28&gt;0,VLOOKUP(A28,'BASE FEDERAÇÃO'!$B:$M,8,FALSE),"")</f>
        <v>B</v>
      </c>
      <c r="L28" s="88" t="str">
        <f>IF(A28:A28&gt;0,VLOOKUP(A28,'BASE FEDERAÇÃO'!$B:$M,9,FALSE),"")</f>
        <v>NSR</v>
      </c>
      <c r="M28" s="116" t="str">
        <f>IF(A28:A28&gt;0,VLOOKUP(A28,'BASE FEDERAÇÃO'!$B:$O,10,FALSE),"")</f>
        <v>X</v>
      </c>
      <c r="N28" s="88" t="str">
        <f>IF(A28:A28&gt;0,VLOOKUP(A28,'BASE FEDERAÇÃO'!$B:$O,11,FALSE),"")</f>
        <v>LIB2026</v>
      </c>
      <c r="O28" s="89">
        <v>60</v>
      </c>
      <c r="P28" s="89">
        <v>55</v>
      </c>
      <c r="Q28" s="90">
        <f t="shared" si="0"/>
        <v>115</v>
      </c>
      <c r="R28" s="91"/>
      <c r="S28" s="91"/>
      <c r="T28" s="91"/>
      <c r="U28" s="91"/>
      <c r="V28" s="92"/>
      <c r="W28" s="92"/>
      <c r="X28" s="92"/>
      <c r="Y28" s="92"/>
      <c r="Z28" s="93">
        <f>IF(R28&gt;0,VLOOKUP(R28,Base!$A:$B,2,0),0)</f>
        <v>0</v>
      </c>
      <c r="AA28" s="94">
        <f>IF(S28&gt;0,VLOOKUP(S28,Base!$A:$B,2,0),0)</f>
        <v>0</v>
      </c>
      <c r="AB28" s="94">
        <f>IF(T28&gt;0,VLOOKUP(T28,Base!$A:$B,2,0),0)</f>
        <v>0</v>
      </c>
      <c r="AC28" s="94">
        <f>IF(U28&gt;0,VLOOKUP(U28,Base!$A:$B,2,0),0)</f>
        <v>0</v>
      </c>
      <c r="AD28" s="94">
        <f>IF(V28&gt;0,VLOOKUP(V28,Base!$D:$E,2,0),0)</f>
        <v>0</v>
      </c>
      <c r="AE28" s="94">
        <f>IF(W28&gt;0,VLOOKUP(W28,Base!$D:$E,2,0),0)</f>
        <v>0</v>
      </c>
      <c r="AF28" s="94">
        <f>IF(X28&gt;0,VLOOKUP(X28,Base!$D:$E,2,0),0)</f>
        <v>0</v>
      </c>
      <c r="AG28" s="94">
        <f>IF(Y28&gt;0,VLOOKUP(Y28,Base!$D:$E,2,0),0)</f>
        <v>0</v>
      </c>
      <c r="AH28" s="88" t="str">
        <f t="shared" si="5"/>
        <v/>
      </c>
      <c r="AI28" s="90">
        <f t="shared" si="6"/>
        <v>99</v>
      </c>
      <c r="AJ28" s="95">
        <f t="shared" si="7"/>
        <v>19890</v>
      </c>
      <c r="AK28" s="94">
        <f t="shared" si="8"/>
        <v>885.07997911000007</v>
      </c>
      <c r="AL28" s="88">
        <f t="shared" si="9"/>
        <v>97</v>
      </c>
      <c r="AM28" s="94">
        <f t="shared" si="10"/>
        <v>901.03980009999998</v>
      </c>
      <c r="AN28" s="88">
        <f t="shared" si="11"/>
        <v>67</v>
      </c>
      <c r="AO28" s="88" t="str">
        <f t="shared" si="12"/>
        <v/>
      </c>
      <c r="AP28" s="24"/>
      <c r="AQ28" s="133">
        <f t="shared" ref="AQ28:AQ31" ca="1" si="19">(TODAY()-I28)/365</f>
        <v>71.756164383561639</v>
      </c>
      <c r="AR28" s="133"/>
      <c r="AT28" s="184"/>
      <c r="AU28" s="132"/>
    </row>
    <row r="29" spans="1:47" s="25" customFormat="1" ht="18.75" customHeight="1">
      <c r="A29" s="86" t="s">
        <v>354</v>
      </c>
      <c r="B29" s="87" t="s">
        <v>149</v>
      </c>
      <c r="C29" s="87" t="s">
        <v>1</v>
      </c>
      <c r="D29" s="87" t="s">
        <v>149</v>
      </c>
      <c r="E29" s="116" t="str">
        <f>IF(A29:A29&gt;0,VLOOKUP(A29,'BASE FEDERAÇÃO'!$B:$M,2,FALSE),"")</f>
        <v>HASOBE</v>
      </c>
      <c r="F29" s="220" t="str">
        <f>IF(A29:A29&gt;0,VLOOKUP(A29,'BASE FEDERAÇÃO'!$B:$M,3,FALSE),"")</f>
        <v>MIEKO</v>
      </c>
      <c r="G29" s="88" t="str">
        <f>IF(A29:A29&gt;0,VLOOKUP(A29,'BASE FEDERAÇÃO'!$B:$M,4,FALSE),"")</f>
        <v>F</v>
      </c>
      <c r="H29" s="88" t="str">
        <f>IF(A29:A29&gt;0,VLOOKUP(A29,'BASE FEDERAÇÃO'!$B:$O,5,FALSE),"")</f>
        <v>11. NCC</v>
      </c>
      <c r="I29" s="117">
        <f>IF(A29:A29&gt;0,VLOOKUP(A29,'BASE FEDERAÇÃO'!$B:$M,6,FALSE),"")</f>
        <v>17840</v>
      </c>
      <c r="J29" s="88">
        <f>IF(A29:A29&gt;0,VLOOKUP(A29,'BASE FEDERAÇÃO'!$B:$M,7,FALSE),"")</f>
        <v>9</v>
      </c>
      <c r="K29" s="88" t="str">
        <f>IF(A29:A29&gt;0,VLOOKUP(A29,'BASE FEDERAÇÃO'!$B:$M,8,FALSE),"")</f>
        <v>B</v>
      </c>
      <c r="L29" s="88" t="str">
        <f>IF(A29:A29&gt;0,VLOOKUP(A29,'BASE FEDERAÇÃO'!$B:$M,9,FALSE),"")</f>
        <v>SR</v>
      </c>
      <c r="M29" s="116" t="str">
        <f>IF(A29:A29&gt;0,VLOOKUP(A29,'BASE FEDERAÇÃO'!$B:$O,10,FALSE),"")</f>
        <v/>
      </c>
      <c r="N29" s="88" t="str">
        <f>IF(A29:A29&gt;0,VLOOKUP(A29,'BASE FEDERAÇÃO'!$B:$O,11,FALSE),"")</f>
        <v>LIB2026</v>
      </c>
      <c r="O29" s="89">
        <v>69</v>
      </c>
      <c r="P29" s="89">
        <v>61</v>
      </c>
      <c r="Q29" s="90">
        <f t="shared" si="0"/>
        <v>130</v>
      </c>
      <c r="R29" s="91"/>
      <c r="S29" s="91"/>
      <c r="T29" s="91"/>
      <c r="U29" s="91"/>
      <c r="V29" s="92"/>
      <c r="W29" s="92"/>
      <c r="X29" s="92"/>
      <c r="Y29" s="92"/>
      <c r="Z29" s="93">
        <f>IF(R29&gt;0,VLOOKUP(R29,Base!$A:$B,2,0),0)</f>
        <v>0</v>
      </c>
      <c r="AA29" s="94">
        <f>IF(S29&gt;0,VLOOKUP(S29,Base!$A:$B,2,0),0)</f>
        <v>0</v>
      </c>
      <c r="AB29" s="94">
        <f>IF(T29&gt;0,VLOOKUP(T29,Base!$A:$B,2,0),0)</f>
        <v>0</v>
      </c>
      <c r="AC29" s="94">
        <f>IF(U29&gt;0,VLOOKUP(U29,Base!$A:$B,2,0),0)</f>
        <v>0</v>
      </c>
      <c r="AD29" s="94">
        <f>IF(V29&gt;0,VLOOKUP(V29,Base!$D:$E,2,0),0)</f>
        <v>0</v>
      </c>
      <c r="AE29" s="94">
        <f>IF(W29&gt;0,VLOOKUP(W29,Base!$D:$E,2,0),0)</f>
        <v>0</v>
      </c>
      <c r="AF29" s="94">
        <f>IF(X29&gt;0,VLOOKUP(X29,Base!$D:$E,2,0),0)</f>
        <v>0</v>
      </c>
      <c r="AG29" s="94">
        <f>IF(Y29&gt;0,VLOOKUP(Y29,Base!$D:$E,2,0),0)</f>
        <v>0</v>
      </c>
      <c r="AH29" s="88" t="str">
        <f t="shared" si="5"/>
        <v/>
      </c>
      <c r="AI29" s="90">
        <f t="shared" si="6"/>
        <v>112</v>
      </c>
      <c r="AJ29" s="95">
        <f t="shared" si="7"/>
        <v>17840</v>
      </c>
      <c r="AK29" s="94">
        <f t="shared" si="8"/>
        <v>870.08998115999998</v>
      </c>
      <c r="AL29" s="88">
        <f t="shared" si="9"/>
        <v>176</v>
      </c>
      <c r="AM29" s="94">
        <f t="shared" si="10"/>
        <v>888.02982059999999</v>
      </c>
      <c r="AN29" s="88">
        <f t="shared" si="11"/>
        <v>180</v>
      </c>
      <c r="AO29" s="88" t="str">
        <f t="shared" si="12"/>
        <v/>
      </c>
      <c r="AP29" s="24"/>
      <c r="AQ29" s="133">
        <f t="shared" ca="1" si="19"/>
        <v>77.372602739726034</v>
      </c>
      <c r="AR29" s="133"/>
      <c r="AT29" s="184"/>
      <c r="AU29" s="132"/>
    </row>
    <row r="30" spans="1:47" s="25" customFormat="1" ht="18.75" customHeight="1">
      <c r="A30" s="86" t="s">
        <v>200</v>
      </c>
      <c r="B30" s="87" t="s">
        <v>149</v>
      </c>
      <c r="C30" s="87" t="s">
        <v>1</v>
      </c>
      <c r="D30" s="87" t="s">
        <v>149</v>
      </c>
      <c r="E30" s="116" t="str">
        <f>IF(A30:A30&gt;0,VLOOKUP(A30,'BASE FEDERAÇÃO'!$B:$M,2,FALSE),"")</f>
        <v>SATO</v>
      </c>
      <c r="F30" s="220" t="str">
        <f>IF(A30:A30&gt;0,VLOOKUP(A30,'BASE FEDERAÇÃO'!$B:$M,3,FALSE),"")</f>
        <v>NOBUO</v>
      </c>
      <c r="G30" s="88" t="str">
        <f>IF(A30:A30&gt;0,VLOOKUP(A30,'BASE FEDERAÇÃO'!$B:$M,4,FALSE),"")</f>
        <v>M</v>
      </c>
      <c r="H30" s="88" t="str">
        <f>IF(A30:A30&gt;0,VLOOKUP(A30,'BASE FEDERAÇÃO'!$B:$O,5,FALSE),"")</f>
        <v>06. KOK</v>
      </c>
      <c r="I30" s="117">
        <f>IF(A30:A30&gt;0,VLOOKUP(A30,'BASE FEDERAÇÃO'!$B:$M,6,FALSE),"")</f>
        <v>16524</v>
      </c>
      <c r="J30" s="88">
        <f>IF(A30:A30&gt;0,VLOOKUP(A30,'BASE FEDERAÇÃO'!$B:$M,7,FALSE),"")</f>
        <v>9</v>
      </c>
      <c r="K30" s="88" t="str">
        <f>IF(A30:A30&gt;0,VLOOKUP(A30,'BASE FEDERAÇÃO'!$B:$M,8,FALSE),"")</f>
        <v>B</v>
      </c>
      <c r="L30" s="88" t="str">
        <f>IF(A30:A30&gt;0,VLOOKUP(A30,'BASE FEDERAÇÃO'!$B:$M,9,FALSE),"")</f>
        <v>SR</v>
      </c>
      <c r="M30" s="116" t="str">
        <f>IF(A30:A30&gt;0,VLOOKUP(A30,'BASE FEDERAÇÃO'!$B:$O,10,FALSE),"")</f>
        <v>X</v>
      </c>
      <c r="N30" s="88" t="str">
        <f>IF(A30:A30&gt;0,VLOOKUP(A30,'BASE FEDERAÇÃO'!$B:$O,11,FALSE),"")</f>
        <v>LIB2026</v>
      </c>
      <c r="O30" s="89">
        <v>63</v>
      </c>
      <c r="P30" s="89">
        <v>55</v>
      </c>
      <c r="Q30" s="90">
        <f t="shared" si="0"/>
        <v>118</v>
      </c>
      <c r="R30" s="91"/>
      <c r="S30" s="91"/>
      <c r="T30" s="91"/>
      <c r="U30" s="91"/>
      <c r="V30" s="92"/>
      <c r="W30" s="92"/>
      <c r="X30" s="92"/>
      <c r="Y30" s="92"/>
      <c r="Z30" s="93">
        <f>IF(R30&gt;0,VLOOKUP(R30,Base!$A:$B,2,0),0)</f>
        <v>0</v>
      </c>
      <c r="AA30" s="94">
        <f>IF(S30&gt;0,VLOOKUP(S30,Base!$A:$B,2,0),0)</f>
        <v>0</v>
      </c>
      <c r="AB30" s="94">
        <f>IF(T30&gt;0,VLOOKUP(T30,Base!$A:$B,2,0),0)</f>
        <v>0</v>
      </c>
      <c r="AC30" s="94">
        <f>IF(U30&gt;0,VLOOKUP(U30,Base!$A:$B,2,0),0)</f>
        <v>0</v>
      </c>
      <c r="AD30" s="94">
        <f>IF(V30&gt;0,VLOOKUP(V30,Base!$D:$E,2,0),0)</f>
        <v>0</v>
      </c>
      <c r="AE30" s="94">
        <f>IF(W30&gt;0,VLOOKUP(W30,Base!$D:$E,2,0),0)</f>
        <v>0</v>
      </c>
      <c r="AF30" s="94">
        <f>IF(X30&gt;0,VLOOKUP(X30,Base!$D:$E,2,0),0)</f>
        <v>0</v>
      </c>
      <c r="AG30" s="94">
        <f>IF(Y30&gt;0,VLOOKUP(Y30,Base!$D:$E,2,0),0)</f>
        <v>0</v>
      </c>
      <c r="AH30" s="88" t="str">
        <f t="shared" si="5"/>
        <v/>
      </c>
      <c r="AI30" s="90">
        <f t="shared" si="6"/>
        <v>100</v>
      </c>
      <c r="AJ30" s="95">
        <f t="shared" si="7"/>
        <v>16524</v>
      </c>
      <c r="AK30" s="94">
        <f t="shared" si="8"/>
        <v>882.08998247600005</v>
      </c>
      <c r="AL30" s="88">
        <f t="shared" si="9"/>
        <v>116</v>
      </c>
      <c r="AM30" s="94">
        <f t="shared" si="10"/>
        <v>900.02983375999997</v>
      </c>
      <c r="AN30" s="88">
        <f t="shared" si="11"/>
        <v>90</v>
      </c>
      <c r="AO30" s="88" t="str">
        <f t="shared" si="12"/>
        <v/>
      </c>
      <c r="AP30" s="24"/>
      <c r="AQ30" s="133">
        <f t="shared" ca="1" si="19"/>
        <v>80.978082191780828</v>
      </c>
      <c r="AR30" s="133"/>
      <c r="AT30" s="184"/>
      <c r="AU30" s="132"/>
    </row>
    <row r="31" spans="1:47" s="25" customFormat="1" ht="18.75" customHeight="1">
      <c r="A31" s="86" t="s">
        <v>400</v>
      </c>
      <c r="B31" s="87" t="s">
        <v>149</v>
      </c>
      <c r="C31" s="87" t="s">
        <v>1</v>
      </c>
      <c r="D31" s="87" t="s">
        <v>149</v>
      </c>
      <c r="E31" s="116" t="str">
        <f>IF(A31:A31&gt;0,VLOOKUP(A31,'BASE FEDERAÇÃO'!$B:$M,2,FALSE),"")</f>
        <v>GUNJI</v>
      </c>
      <c r="F31" s="220" t="str">
        <f>IF(A31:A31&gt;0,VLOOKUP(A31,'BASE FEDERAÇÃO'!$B:$M,3,FALSE),"")</f>
        <v>YOSHIE</v>
      </c>
      <c r="G31" s="88" t="str">
        <f>IF(A31:A31&gt;0,VLOOKUP(A31,'BASE FEDERAÇÃO'!$B:$M,4,FALSE),"")</f>
        <v>F</v>
      </c>
      <c r="H31" s="88" t="str">
        <f>IF(A31:A31&gt;0,VLOOKUP(A31,'BASE FEDERAÇÃO'!$B:$O,5,FALSE),"")</f>
        <v>15. BIR</v>
      </c>
      <c r="I31" s="117">
        <f>IF(A31:A31&gt;0,VLOOKUP(A31,'BASE FEDERAÇÃO'!$B:$M,6,FALSE),"")</f>
        <v>18222</v>
      </c>
      <c r="J31" s="88">
        <f>IF(A31:A31&gt;0,VLOOKUP(A31,'BASE FEDERAÇÃO'!$B:$M,7,FALSE),"")</f>
        <v>9</v>
      </c>
      <c r="K31" s="88" t="str">
        <f>IF(A31:A31&gt;0,VLOOKUP(A31,'BASE FEDERAÇÃO'!$B:$M,8,FALSE),"")</f>
        <v>B</v>
      </c>
      <c r="L31" s="88" t="str">
        <f>IF(A31:A31&gt;0,VLOOKUP(A31,'BASE FEDERAÇÃO'!$B:$M,9,FALSE),"")</f>
        <v>SR</v>
      </c>
      <c r="M31" s="116" t="str">
        <f>IF(A31:A31&gt;0,VLOOKUP(A31,'BASE FEDERAÇÃO'!$B:$O,10,FALSE),"")</f>
        <v/>
      </c>
      <c r="N31" s="88" t="str">
        <f>IF(A31:A31&gt;0,VLOOKUP(A31,'BASE FEDERAÇÃO'!$B:$O,11,FALSE),"")</f>
        <v>LIB2026</v>
      </c>
      <c r="O31" s="89">
        <v>65</v>
      </c>
      <c r="P31" s="89">
        <v>57</v>
      </c>
      <c r="Q31" s="90">
        <f t="shared" si="0"/>
        <v>122</v>
      </c>
      <c r="R31" s="91"/>
      <c r="S31" s="91"/>
      <c r="T31" s="91"/>
      <c r="U31" s="91"/>
      <c r="V31" s="92"/>
      <c r="W31" s="92"/>
      <c r="X31" s="92"/>
      <c r="Y31" s="92"/>
      <c r="Z31" s="93">
        <f>IF(R31&gt;0,VLOOKUP(R31,Base!$A:$B,2,0),0)</f>
        <v>0</v>
      </c>
      <c r="AA31" s="94">
        <f>IF(S31&gt;0,VLOOKUP(S31,Base!$A:$B,2,0),0)</f>
        <v>0</v>
      </c>
      <c r="AB31" s="94">
        <f>IF(T31&gt;0,VLOOKUP(T31,Base!$A:$B,2,0),0)</f>
        <v>0</v>
      </c>
      <c r="AC31" s="94">
        <f>IF(U31&gt;0,VLOOKUP(U31,Base!$A:$B,2,0),0)</f>
        <v>0</v>
      </c>
      <c r="AD31" s="94">
        <f>IF(V31&gt;0,VLOOKUP(V31,Base!$D:$E,2,0),0)</f>
        <v>0</v>
      </c>
      <c r="AE31" s="94">
        <f>IF(W31&gt;0,VLOOKUP(W31,Base!$D:$E,2,0),0)</f>
        <v>0</v>
      </c>
      <c r="AF31" s="94">
        <f>IF(X31&gt;0,VLOOKUP(X31,Base!$D:$E,2,0),0)</f>
        <v>0</v>
      </c>
      <c r="AG31" s="94">
        <f>IF(Y31&gt;0,VLOOKUP(Y31,Base!$D:$E,2,0),0)</f>
        <v>0</v>
      </c>
      <c r="AH31" s="88" t="str">
        <f t="shared" si="5"/>
        <v/>
      </c>
      <c r="AI31" s="90">
        <f t="shared" si="6"/>
        <v>104</v>
      </c>
      <c r="AJ31" s="95">
        <f t="shared" si="7"/>
        <v>18222</v>
      </c>
      <c r="AK31" s="94">
        <f t="shared" si="8"/>
        <v>878.08998077800004</v>
      </c>
      <c r="AL31" s="88">
        <f t="shared" si="9"/>
        <v>136</v>
      </c>
      <c r="AM31" s="94">
        <f t="shared" si="10"/>
        <v>896.02981677999992</v>
      </c>
      <c r="AN31" s="88">
        <f t="shared" si="11"/>
        <v>136</v>
      </c>
      <c r="AO31" s="88" t="str">
        <f t="shared" si="12"/>
        <v/>
      </c>
      <c r="AP31" s="24"/>
      <c r="AQ31" s="133">
        <f t="shared" ca="1" si="19"/>
        <v>76.326027397260276</v>
      </c>
      <c r="AR31" s="133"/>
      <c r="AT31" s="184"/>
      <c r="AU31" s="132"/>
    </row>
    <row r="32" spans="1:47" s="25" customFormat="1" ht="18.75" customHeight="1">
      <c r="A32" s="251"/>
      <c r="B32" s="252"/>
      <c r="C32" s="252"/>
      <c r="D32" s="252"/>
      <c r="E32" s="116" t="str">
        <f>IF(A32:A32&gt;0,VLOOKUP(A32,'BASE FEDERAÇÃO'!$B:$M,2,FALSE),"")</f>
        <v/>
      </c>
      <c r="F32" s="220" t="str">
        <f>IF(A32:A32&gt;0,VLOOKUP(A32,'BASE FEDERAÇÃO'!$B:$M,3,FALSE),"")</f>
        <v/>
      </c>
      <c r="G32" s="88" t="str">
        <f>IF(A32:A32&gt;0,VLOOKUP(A32,'BASE FEDERAÇÃO'!$B:$M,4,FALSE),"")</f>
        <v/>
      </c>
      <c r="H32" s="88" t="str">
        <f>IF(A32:A32&gt;0,VLOOKUP(A32,'BASE FEDERAÇÃO'!$B:$O,5,FALSE),"")</f>
        <v/>
      </c>
      <c r="I32" s="117" t="str">
        <f>IF(A32:A32&gt;0,VLOOKUP(A32,'BASE FEDERAÇÃO'!$B:$M,6,FALSE),"")</f>
        <v/>
      </c>
      <c r="J32" s="88" t="str">
        <f>IF(A32:A32&gt;0,VLOOKUP(A32,'BASE FEDERAÇÃO'!$B:$M,7,FALSE),"")</f>
        <v/>
      </c>
      <c r="K32" s="88" t="str">
        <f>IF(A32:A32&gt;0,VLOOKUP(A32,'BASE FEDERAÇÃO'!$B:$M,8,FALSE),"")</f>
        <v/>
      </c>
      <c r="L32" s="88" t="str">
        <f>IF(A32:A32&gt;0,VLOOKUP(A32,'BASE FEDERAÇÃO'!$B:$M,9,FALSE),"")</f>
        <v/>
      </c>
      <c r="M32" s="116" t="str">
        <f>IF(A32:A32&gt;0,VLOOKUP(A32,'BASE FEDERAÇÃO'!$B:$O,10,FALSE),"")</f>
        <v/>
      </c>
      <c r="N32" s="88" t="str">
        <f>IF(A32:A32&gt;0,VLOOKUP(A32,'BASE FEDERAÇÃO'!$B:$O,11,FALSE),"")</f>
        <v/>
      </c>
      <c r="O32" s="89"/>
      <c r="P32" s="89"/>
      <c r="Q32" s="90" t="str">
        <f t="shared" si="0"/>
        <v/>
      </c>
      <c r="R32" s="91"/>
      <c r="S32" s="91"/>
      <c r="T32" s="91"/>
      <c r="U32" s="91"/>
      <c r="V32" s="92"/>
      <c r="W32" s="92"/>
      <c r="X32" s="92"/>
      <c r="Y32" s="92"/>
      <c r="Z32" s="93">
        <f>IF(R32&gt;0,VLOOKUP(R32,Base!$A:$B,2,0),0)</f>
        <v>0</v>
      </c>
      <c r="AA32" s="94">
        <f>IF(S32&gt;0,VLOOKUP(S32,Base!$A:$B,2,0),0)</f>
        <v>0</v>
      </c>
      <c r="AB32" s="94">
        <f>IF(T32&gt;0,VLOOKUP(T32,Base!$A:$B,2,0),0)</f>
        <v>0</v>
      </c>
      <c r="AC32" s="94">
        <f>IF(U32&gt;0,VLOOKUP(U32,Base!$A:$B,2,0),0)</f>
        <v>0</v>
      </c>
      <c r="AD32" s="94">
        <f>IF(V32&gt;0,VLOOKUP(V32,Base!$D:$E,2,0),0)</f>
        <v>0</v>
      </c>
      <c r="AE32" s="94">
        <f>IF(W32&gt;0,VLOOKUP(W32,Base!$D:$E,2,0),0)</f>
        <v>0</v>
      </c>
      <c r="AF32" s="94">
        <f>IF(X32&gt;0,VLOOKUP(X32,Base!$D:$E,2,0),0)</f>
        <v>0</v>
      </c>
      <c r="AG32" s="94">
        <f>IF(Y32&gt;0,VLOOKUP(Y32,Base!$D:$E,2,0),0)</f>
        <v>0</v>
      </c>
      <c r="AH32" s="88" t="str">
        <f t="shared" si="5"/>
        <v/>
      </c>
      <c r="AI32" s="90" t="str">
        <f t="shared" si="6"/>
        <v/>
      </c>
      <c r="AJ32" s="95" t="str">
        <f t="shared" si="7"/>
        <v/>
      </c>
      <c r="AK32" s="94" t="str">
        <f t="shared" si="8"/>
        <v/>
      </c>
      <c r="AL32" s="88" t="str">
        <f t="shared" si="9"/>
        <v/>
      </c>
      <c r="AM32" s="94" t="str">
        <f t="shared" si="10"/>
        <v xml:space="preserve"> </v>
      </c>
      <c r="AN32" s="88" t="str">
        <f t="shared" si="11"/>
        <v/>
      </c>
      <c r="AO32" s="88" t="str">
        <f t="shared" si="12"/>
        <v/>
      </c>
      <c r="AP32" s="24"/>
      <c r="AR32" s="135"/>
      <c r="AT32" s="184"/>
      <c r="AU32" s="136"/>
    </row>
    <row r="33" spans="1:47" s="25" customFormat="1" ht="18.75" customHeight="1">
      <c r="A33" s="86" t="s">
        <v>180</v>
      </c>
      <c r="B33" s="87" t="s">
        <v>204</v>
      </c>
      <c r="C33" s="87" t="s">
        <v>1</v>
      </c>
      <c r="D33" s="87" t="s">
        <v>204</v>
      </c>
      <c r="E33" s="116" t="str">
        <f>IF(A33:A33&gt;0,VLOOKUP(A33,'BASE FEDERAÇÃO'!$B:$M,2,FALSE),"")</f>
        <v>TOBIMATSU</v>
      </c>
      <c r="F33" s="220" t="str">
        <f>IF(A33:A33&gt;0,VLOOKUP(A33,'BASE FEDERAÇÃO'!$B:$M,3,FALSE),"")</f>
        <v>SHINYA</v>
      </c>
      <c r="G33" s="88" t="str">
        <f>IF(A33:A33&gt;0,VLOOKUP(A33,'BASE FEDERAÇÃO'!$B:$M,4,FALSE),"")</f>
        <v>M</v>
      </c>
      <c r="H33" s="88" t="str">
        <f>IF(A33:A33&gt;0,VLOOKUP(A33,'BASE FEDERAÇÃO'!$B:$O,5,FALSE),"")</f>
        <v>06. KOK</v>
      </c>
      <c r="I33" s="117">
        <f>IF(A33:A33&gt;0,VLOOKUP(A33,'BASE FEDERAÇÃO'!$B:$M,6,FALSE),"")</f>
        <v>17774</v>
      </c>
      <c r="J33" s="88">
        <f>IF(A33:A33&gt;0,VLOOKUP(A33,'BASE FEDERAÇÃO'!$B:$M,7,FALSE),"")</f>
        <v>1</v>
      </c>
      <c r="K33" s="88" t="str">
        <f>IF(A33:A33&gt;0,VLOOKUP(A33,'BASE FEDERAÇÃO'!$B:$M,8,FALSE),"")</f>
        <v>EX</v>
      </c>
      <c r="L33" s="88" t="str">
        <f>IF(A33:A33&gt;0,VLOOKUP(A33,'BASE FEDERAÇÃO'!$B:$M,9,FALSE),"")</f>
        <v>SR</v>
      </c>
      <c r="M33" s="116" t="str">
        <f>IF(A33:A33&gt;0,VLOOKUP(A33,'BASE FEDERAÇÃO'!$B:$O,10,FALSE),"")</f>
        <v/>
      </c>
      <c r="N33" s="88" t="str">
        <f>IF(A33:A33&gt;0,VLOOKUP(A33,'BASE FEDERAÇÃO'!$B:$O,11,FALSE),"")</f>
        <v>LIB2026</v>
      </c>
      <c r="O33" s="89">
        <v>55</v>
      </c>
      <c r="P33" s="89">
        <v>49</v>
      </c>
      <c r="Q33" s="90">
        <f t="shared" si="0"/>
        <v>104</v>
      </c>
      <c r="R33" s="91"/>
      <c r="S33" s="91"/>
      <c r="T33" s="91"/>
      <c r="U33" s="91"/>
      <c r="V33" s="92"/>
      <c r="W33" s="92"/>
      <c r="X33" s="92"/>
      <c r="Y33" s="92"/>
      <c r="Z33" s="93">
        <f>IF(R33&gt;0,VLOOKUP(R33,Base!$A:$B,2,0),0)</f>
        <v>0</v>
      </c>
      <c r="AA33" s="94">
        <f>IF(S33&gt;0,VLOOKUP(S33,Base!$A:$B,2,0),0)</f>
        <v>0</v>
      </c>
      <c r="AB33" s="94">
        <f>IF(T33&gt;0,VLOOKUP(T33,Base!$A:$B,2,0),0)</f>
        <v>0</v>
      </c>
      <c r="AC33" s="94">
        <f>IF(U33&gt;0,VLOOKUP(U33,Base!$A:$B,2,0),0)</f>
        <v>0</v>
      </c>
      <c r="AD33" s="94">
        <f>IF(V33&gt;0,VLOOKUP(V33,Base!$D:$E,2,0),0)</f>
        <v>0</v>
      </c>
      <c r="AE33" s="94">
        <f>IF(W33&gt;0,VLOOKUP(W33,Base!$D:$E,2,0),0)</f>
        <v>0</v>
      </c>
      <c r="AF33" s="94">
        <f>IF(X33&gt;0,VLOOKUP(X33,Base!$D:$E,2,0),0)</f>
        <v>0</v>
      </c>
      <c r="AG33" s="94">
        <f>IF(Y33&gt;0,VLOOKUP(Y33,Base!$D:$E,2,0),0)</f>
        <v>0</v>
      </c>
      <c r="AH33" s="88" t="str">
        <f t="shared" si="5"/>
        <v/>
      </c>
      <c r="AI33" s="90">
        <f t="shared" si="6"/>
        <v>102</v>
      </c>
      <c r="AJ33" s="95">
        <f t="shared" si="7"/>
        <v>17774</v>
      </c>
      <c r="AK33" s="94">
        <f t="shared" si="8"/>
        <v>896.00998122600004</v>
      </c>
      <c r="AL33" s="88">
        <f t="shared" si="9"/>
        <v>24</v>
      </c>
      <c r="AM33" s="94">
        <f t="shared" si="10"/>
        <v>898.10982125999999</v>
      </c>
      <c r="AN33" s="88">
        <f t="shared" si="11"/>
        <v>108</v>
      </c>
      <c r="AO33" s="88" t="str">
        <f t="shared" si="12"/>
        <v/>
      </c>
      <c r="AP33" s="24"/>
      <c r="AQ33" s="133">
        <f t="shared" ref="AQ33:AQ36" ca="1" si="20">(TODAY()-I33)/365</f>
        <v>77.553424657534251</v>
      </c>
      <c r="AR33" s="133"/>
      <c r="AT33" s="184"/>
      <c r="AU33" s="132"/>
    </row>
    <row r="34" spans="1:47" s="25" customFormat="1" ht="18.75" customHeight="1">
      <c r="A34" s="86" t="s">
        <v>780</v>
      </c>
      <c r="B34" s="87" t="s">
        <v>204</v>
      </c>
      <c r="C34" s="87" t="s">
        <v>1</v>
      </c>
      <c r="D34" s="87" t="s">
        <v>204</v>
      </c>
      <c r="E34" s="116" t="str">
        <f>IF(A34:A34&gt;0,VLOOKUP(A34,'BASE FEDERAÇÃO'!$B:$M,2,FALSE),"")</f>
        <v>UEMURA</v>
      </c>
      <c r="F34" s="220" t="str">
        <f>IF(A34:A34&gt;0,VLOOKUP(A34,'BASE FEDERAÇÃO'!$B:$M,3,FALSE),"")</f>
        <v>YASUGI</v>
      </c>
      <c r="G34" s="88" t="str">
        <f>IF(A34:A34&gt;0,VLOOKUP(A34,'BASE FEDERAÇÃO'!$B:$M,4,FALSE),"")</f>
        <v>M</v>
      </c>
      <c r="H34" s="88" t="str">
        <f>IF(A34:A34&gt;0,VLOOKUP(A34,'BASE FEDERAÇÃO'!$B:$O,5,FALSE),"")</f>
        <v>07. GSP</v>
      </c>
      <c r="I34" s="117">
        <f>IF(A34:A34&gt;0,VLOOKUP(A34,'BASE FEDERAÇÃO'!$B:$M,6,FALSE),"")</f>
        <v>15220</v>
      </c>
      <c r="J34" s="88">
        <f>IF(A34:A34&gt;0,VLOOKUP(A34,'BASE FEDERAÇÃO'!$B:$M,7,FALSE),"")</f>
        <v>3</v>
      </c>
      <c r="K34" s="88" t="str">
        <f>IF(A34:A34&gt;0,VLOOKUP(A34,'BASE FEDERAÇÃO'!$B:$M,8,FALSE),"")</f>
        <v>EX</v>
      </c>
      <c r="L34" s="88" t="str">
        <f>IF(A34:A34&gt;0,VLOOKUP(A34,'BASE FEDERAÇÃO'!$B:$M,9,FALSE),"")</f>
        <v>MR</v>
      </c>
      <c r="M34" s="116" t="str">
        <f>IF(A34:A34&gt;0,VLOOKUP(A34,'BASE FEDERAÇÃO'!$B:$O,10,FALSE),"")</f>
        <v/>
      </c>
      <c r="N34" s="88" t="str">
        <f>IF(A34:A34&gt;0,VLOOKUP(A34,'BASE FEDERAÇÃO'!$B:$O,11,FALSE),"")</f>
        <v>LIB2026</v>
      </c>
      <c r="O34" s="89">
        <v>62</v>
      </c>
      <c r="P34" s="89">
        <v>54</v>
      </c>
      <c r="Q34" s="90">
        <f t="shared" si="0"/>
        <v>116</v>
      </c>
      <c r="R34" s="91"/>
      <c r="S34" s="91"/>
      <c r="T34" s="91"/>
      <c r="U34" s="91"/>
      <c r="V34" s="92"/>
      <c r="W34" s="92"/>
      <c r="X34" s="92"/>
      <c r="Y34" s="92"/>
      <c r="Z34" s="93">
        <f>IF(R34&gt;0,VLOOKUP(R34,Base!$A:$B,2,0),0)</f>
        <v>0</v>
      </c>
      <c r="AA34" s="94">
        <f>IF(S34&gt;0,VLOOKUP(S34,Base!$A:$B,2,0),0)</f>
        <v>0</v>
      </c>
      <c r="AB34" s="94">
        <f>IF(T34&gt;0,VLOOKUP(T34,Base!$A:$B,2,0),0)</f>
        <v>0</v>
      </c>
      <c r="AC34" s="94">
        <f>IF(U34&gt;0,VLOOKUP(U34,Base!$A:$B,2,0),0)</f>
        <v>0</v>
      </c>
      <c r="AD34" s="94">
        <f>IF(V34&gt;0,VLOOKUP(V34,Base!$D:$E,2,0),0)</f>
        <v>0</v>
      </c>
      <c r="AE34" s="94">
        <f>IF(W34&gt;0,VLOOKUP(W34,Base!$D:$E,2,0),0)</f>
        <v>0</v>
      </c>
      <c r="AF34" s="94">
        <f>IF(X34&gt;0,VLOOKUP(X34,Base!$D:$E,2,0),0)</f>
        <v>0</v>
      </c>
      <c r="AG34" s="94">
        <f>IF(Y34&gt;0,VLOOKUP(Y34,Base!$D:$E,2,0),0)</f>
        <v>0</v>
      </c>
      <c r="AH34" s="88" t="str">
        <f t="shared" si="5"/>
        <v/>
      </c>
      <c r="AI34" s="90">
        <f t="shared" si="6"/>
        <v>110</v>
      </c>
      <c r="AJ34" s="95">
        <f t="shared" si="7"/>
        <v>15220</v>
      </c>
      <c r="AK34" s="94">
        <f t="shared" si="8"/>
        <v>884.02998377999995</v>
      </c>
      <c r="AL34" s="88">
        <f t="shared" si="9"/>
        <v>105</v>
      </c>
      <c r="AM34" s="94">
        <f t="shared" si="10"/>
        <v>890.08984680000003</v>
      </c>
      <c r="AN34" s="88">
        <f t="shared" si="11"/>
        <v>175</v>
      </c>
      <c r="AO34" s="88" t="str">
        <f t="shared" si="12"/>
        <v/>
      </c>
      <c r="AP34" s="24"/>
      <c r="AQ34" s="133">
        <f t="shared" ca="1" si="20"/>
        <v>84.550684931506851</v>
      </c>
      <c r="AR34" s="133"/>
      <c r="AT34" s="184"/>
      <c r="AU34" s="132"/>
    </row>
    <row r="35" spans="1:47" s="25" customFormat="1" ht="18.75" customHeight="1">
      <c r="A35" s="86" t="s">
        <v>419</v>
      </c>
      <c r="B35" s="87" t="s">
        <v>204</v>
      </c>
      <c r="C35" s="87" t="s">
        <v>1</v>
      </c>
      <c r="D35" s="87" t="s">
        <v>204</v>
      </c>
      <c r="E35" s="116" t="str">
        <f>IF(A35:A35&gt;0,VLOOKUP(A35,'BASE FEDERAÇÃO'!$B:$M,2,FALSE),"")</f>
        <v>OSAKO</v>
      </c>
      <c r="F35" s="220" t="str">
        <f>IF(A35:A35&gt;0,VLOOKUP(A35,'BASE FEDERAÇÃO'!$B:$M,3,FALSE),"")</f>
        <v>SERGIO</v>
      </c>
      <c r="G35" s="88" t="str">
        <f>IF(A35:A35&gt;0,VLOOKUP(A35,'BASE FEDERAÇÃO'!$B:$M,4,FALSE),"")</f>
        <v>M</v>
      </c>
      <c r="H35" s="88" t="str">
        <f>IF(A35:A35&gt;0,VLOOKUP(A35,'BASE FEDERAÇÃO'!$B:$O,5,FALSE),"")</f>
        <v>18. SOR</v>
      </c>
      <c r="I35" s="117">
        <f>IF(A35:A35&gt;0,VLOOKUP(A35,'BASE FEDERAÇÃO'!$B:$M,6,FALSE),"")</f>
        <v>16304</v>
      </c>
      <c r="J35" s="88">
        <f>IF(A35:A35&gt;0,VLOOKUP(A35,'BASE FEDERAÇÃO'!$B:$M,7,FALSE),"")</f>
        <v>3</v>
      </c>
      <c r="K35" s="88" t="str">
        <f>IF(A35:A35&gt;0,VLOOKUP(A35,'BASE FEDERAÇÃO'!$B:$M,8,FALSE),"")</f>
        <v>EX</v>
      </c>
      <c r="L35" s="88" t="str">
        <f>IF(A35:A35&gt;0,VLOOKUP(A35,'BASE FEDERAÇÃO'!$B:$M,9,FALSE),"")</f>
        <v>SR</v>
      </c>
      <c r="M35" s="116" t="str">
        <f>IF(A35:A35&gt;0,VLOOKUP(A35,'BASE FEDERAÇÃO'!$B:$O,10,FALSE),"")</f>
        <v/>
      </c>
      <c r="N35" s="88" t="str">
        <f>IF(A35:A35&gt;0,VLOOKUP(A35,'BASE FEDERAÇÃO'!$B:$O,11,FALSE),"")</f>
        <v>LIB2026</v>
      </c>
      <c r="O35" s="89">
        <v>56</v>
      </c>
      <c r="P35" s="89">
        <v>49</v>
      </c>
      <c r="Q35" s="90">
        <f t="shared" si="0"/>
        <v>105</v>
      </c>
      <c r="R35" s="91"/>
      <c r="S35" s="91"/>
      <c r="T35" s="91"/>
      <c r="U35" s="91"/>
      <c r="V35" s="92">
        <v>8</v>
      </c>
      <c r="W35" s="92"/>
      <c r="X35" s="92"/>
      <c r="Y35" s="92"/>
      <c r="Z35" s="93">
        <f>IF(R35&gt;0,VLOOKUP(R35,Base!$A:$B,2,0),0)</f>
        <v>0</v>
      </c>
      <c r="AA35" s="94">
        <f>IF(S35&gt;0,VLOOKUP(S35,Base!$A:$B,2,0),0)</f>
        <v>0</v>
      </c>
      <c r="AB35" s="94">
        <f>IF(T35&gt;0,VLOOKUP(T35,Base!$A:$B,2,0),0)</f>
        <v>0</v>
      </c>
      <c r="AC35" s="94">
        <f>IF(U35&gt;0,VLOOKUP(U35,Base!$A:$B,2,0),0)</f>
        <v>0</v>
      </c>
      <c r="AD35" s="94">
        <f>IF(V35&gt;0,VLOOKUP(V35,Base!$D:$E,2,0),0)</f>
        <v>28</v>
      </c>
      <c r="AE35" s="94">
        <f>IF(W35&gt;0,VLOOKUP(W35,Base!$D:$E,2,0),0)</f>
        <v>0</v>
      </c>
      <c r="AF35" s="94">
        <f>IF(X35&gt;0,VLOOKUP(X35,Base!$D:$E,2,0),0)</f>
        <v>0</v>
      </c>
      <c r="AG35" s="94">
        <f>IF(Y35&gt;0,VLOOKUP(Y35,Base!$D:$E,2,0),0)</f>
        <v>0</v>
      </c>
      <c r="AH35" s="88">
        <f t="shared" si="5"/>
        <v>28</v>
      </c>
      <c r="AI35" s="90">
        <f t="shared" si="6"/>
        <v>99</v>
      </c>
      <c r="AJ35" s="95">
        <f t="shared" si="7"/>
        <v>16304</v>
      </c>
      <c r="AK35" s="94">
        <f t="shared" si="8"/>
        <v>895.02998269599993</v>
      </c>
      <c r="AL35" s="88">
        <f t="shared" si="9"/>
        <v>29</v>
      </c>
      <c r="AM35" s="94">
        <f t="shared" si="10"/>
        <v>901.08983596000007</v>
      </c>
      <c r="AN35" s="88">
        <f t="shared" si="11"/>
        <v>59</v>
      </c>
      <c r="AO35" s="88">
        <f t="shared" si="12"/>
        <v>1</v>
      </c>
      <c r="AP35" s="24"/>
      <c r="AQ35" s="133">
        <f t="shared" ca="1" si="20"/>
        <v>81.580821917808223</v>
      </c>
      <c r="AR35" s="133"/>
      <c r="AT35" s="184"/>
      <c r="AU35" s="132"/>
    </row>
    <row r="36" spans="1:47" s="25" customFormat="1" ht="18.75" customHeight="1">
      <c r="A36" s="86" t="s">
        <v>562</v>
      </c>
      <c r="B36" s="87" t="s">
        <v>204</v>
      </c>
      <c r="C36" s="87" t="s">
        <v>1</v>
      </c>
      <c r="D36" s="87" t="s">
        <v>204</v>
      </c>
      <c r="E36" s="116" t="str">
        <f>IF(A36:A36&gt;0,VLOOKUP(A36,'BASE FEDERAÇÃO'!$B:$M,2,FALSE),"")</f>
        <v>KOJA</v>
      </c>
      <c r="F36" s="220" t="str">
        <f>IF(A36:A36&gt;0,VLOOKUP(A36,'BASE FEDERAÇÃO'!$B:$M,3,FALSE),"")</f>
        <v>T.EDISON</v>
      </c>
      <c r="G36" s="88" t="str">
        <f>IF(A36:A36&gt;0,VLOOKUP(A36,'BASE FEDERAÇÃO'!$B:$M,4,FALSE),"")</f>
        <v>M</v>
      </c>
      <c r="H36" s="88" t="str">
        <f>IF(A36:A36&gt;0,VLOOKUP(A36,'BASE FEDERAÇÃO'!$B:$O,5,FALSE),"")</f>
        <v>11. NCC</v>
      </c>
      <c r="I36" s="117">
        <f>IF(A36:A36&gt;0,VLOOKUP(A36,'BASE FEDERAÇÃO'!$B:$M,6,FALSE),"")</f>
        <v>17495</v>
      </c>
      <c r="J36" s="88">
        <f>IF(A36:A36&gt;0,VLOOKUP(A36,'BASE FEDERAÇÃO'!$B:$M,7,FALSE),"")</f>
        <v>4</v>
      </c>
      <c r="K36" s="88" t="str">
        <f>IF(A36:A36&gt;0,VLOOKUP(A36,'BASE FEDERAÇÃO'!$B:$M,8,FALSE),"")</f>
        <v>A</v>
      </c>
      <c r="L36" s="88" t="str">
        <f>IF(A36:A36&gt;0,VLOOKUP(A36,'BASE FEDERAÇÃO'!$B:$M,9,FALSE),"")</f>
        <v>SR</v>
      </c>
      <c r="M36" s="116" t="str">
        <f>IF(A36:A36&gt;0,VLOOKUP(A36,'BASE FEDERAÇÃO'!$B:$O,10,FALSE),"")</f>
        <v/>
      </c>
      <c r="N36" s="88" t="str">
        <f>IF(A36:A36&gt;0,VLOOKUP(A36,'BASE FEDERAÇÃO'!$B:$O,11,FALSE),"")</f>
        <v>LIB2026</v>
      </c>
      <c r="O36" s="89">
        <v>47</v>
      </c>
      <c r="P36" s="89">
        <v>49</v>
      </c>
      <c r="Q36" s="90">
        <f t="shared" si="0"/>
        <v>96</v>
      </c>
      <c r="R36" s="91"/>
      <c r="S36" s="91"/>
      <c r="T36" s="91"/>
      <c r="U36" s="91"/>
      <c r="V36" s="92"/>
      <c r="W36" s="92"/>
      <c r="X36" s="92"/>
      <c r="Y36" s="92"/>
      <c r="Z36" s="93">
        <f>IF(R36&gt;0,VLOOKUP(R36,Base!$A:$B,2,0),0)</f>
        <v>0</v>
      </c>
      <c r="AA36" s="94">
        <f>IF(S36&gt;0,VLOOKUP(S36,Base!$A:$B,2,0),0)</f>
        <v>0</v>
      </c>
      <c r="AB36" s="94">
        <f>IF(T36&gt;0,VLOOKUP(T36,Base!$A:$B,2,0),0)</f>
        <v>0</v>
      </c>
      <c r="AC36" s="94">
        <f>IF(U36&gt;0,VLOOKUP(U36,Base!$A:$B,2,0),0)</f>
        <v>0</v>
      </c>
      <c r="AD36" s="94">
        <f>IF(V36&gt;0,VLOOKUP(V36,Base!$D:$E,2,0),0)</f>
        <v>0</v>
      </c>
      <c r="AE36" s="94">
        <f>IF(W36&gt;0,VLOOKUP(W36,Base!$D:$E,2,0),0)</f>
        <v>0</v>
      </c>
      <c r="AF36" s="94">
        <f>IF(X36&gt;0,VLOOKUP(X36,Base!$D:$E,2,0),0)</f>
        <v>0</v>
      </c>
      <c r="AG36" s="94">
        <f>IF(Y36&gt;0,VLOOKUP(Y36,Base!$D:$E,2,0),0)</f>
        <v>0</v>
      </c>
      <c r="AH36" s="88" t="str">
        <f t="shared" si="5"/>
        <v/>
      </c>
      <c r="AI36" s="90">
        <f t="shared" si="6"/>
        <v>88</v>
      </c>
      <c r="AJ36" s="95">
        <f t="shared" si="7"/>
        <v>17495</v>
      </c>
      <c r="AK36" s="94">
        <f t="shared" si="8"/>
        <v>904.03998150500001</v>
      </c>
      <c r="AL36" s="88">
        <f t="shared" si="9"/>
        <v>3</v>
      </c>
      <c r="AM36" s="94">
        <f t="shared" si="10"/>
        <v>912.07982405000007</v>
      </c>
      <c r="AN36" s="88">
        <f t="shared" si="11"/>
        <v>3</v>
      </c>
      <c r="AO36" s="88" t="str">
        <f t="shared" si="12"/>
        <v/>
      </c>
      <c r="AP36" s="24"/>
      <c r="AQ36" s="133">
        <f t="shared" ca="1" si="20"/>
        <v>78.317808219178076</v>
      </c>
      <c r="AR36" s="133"/>
      <c r="AT36" s="184"/>
      <c r="AU36" s="132"/>
    </row>
    <row r="37" spans="1:47" s="25" customFormat="1" ht="18.75" customHeight="1">
      <c r="A37" s="251"/>
      <c r="B37" s="252"/>
      <c r="C37" s="252"/>
      <c r="D37" s="252"/>
      <c r="E37" s="116" t="str">
        <f>IF(A37:A37&gt;0,VLOOKUP(A37,'BASE FEDERAÇÃO'!$B:$M,2,FALSE),"")</f>
        <v/>
      </c>
      <c r="F37" s="220" t="str">
        <f>IF(A37:A37&gt;0,VLOOKUP(A37,'BASE FEDERAÇÃO'!$B:$M,3,FALSE),"")</f>
        <v/>
      </c>
      <c r="G37" s="88" t="str">
        <f>IF(A37:A37&gt;0,VLOOKUP(A37,'BASE FEDERAÇÃO'!$B:$M,4,FALSE),"")</f>
        <v/>
      </c>
      <c r="H37" s="88" t="str">
        <f>IF(A37:A37&gt;0,VLOOKUP(A37,'BASE FEDERAÇÃO'!$B:$O,5,FALSE),"")</f>
        <v/>
      </c>
      <c r="I37" s="117" t="str">
        <f>IF(A37:A37&gt;0,VLOOKUP(A37,'BASE FEDERAÇÃO'!$B:$M,6,FALSE),"")</f>
        <v/>
      </c>
      <c r="J37" s="88" t="str">
        <f>IF(A37:A37&gt;0,VLOOKUP(A37,'BASE FEDERAÇÃO'!$B:$M,7,FALSE),"")</f>
        <v/>
      </c>
      <c r="K37" s="88" t="str">
        <f>IF(A37:A37&gt;0,VLOOKUP(A37,'BASE FEDERAÇÃO'!$B:$M,8,FALSE),"")</f>
        <v/>
      </c>
      <c r="L37" s="88" t="str">
        <f>IF(A37:A37&gt;0,VLOOKUP(A37,'BASE FEDERAÇÃO'!$B:$M,9,FALSE),"")</f>
        <v/>
      </c>
      <c r="M37" s="116" t="str">
        <f>IF(A37:A37&gt;0,VLOOKUP(A37,'BASE FEDERAÇÃO'!$B:$O,10,FALSE),"")</f>
        <v/>
      </c>
      <c r="N37" s="88" t="str">
        <f>IF(A37:A37&gt;0,VLOOKUP(A37,'BASE FEDERAÇÃO'!$B:$O,11,FALSE),"")</f>
        <v/>
      </c>
      <c r="O37" s="89"/>
      <c r="P37" s="89"/>
      <c r="Q37" s="90" t="str">
        <f t="shared" si="0"/>
        <v/>
      </c>
      <c r="R37" s="91"/>
      <c r="S37" s="91"/>
      <c r="T37" s="91"/>
      <c r="U37" s="91"/>
      <c r="V37" s="92"/>
      <c r="W37" s="92"/>
      <c r="X37" s="92"/>
      <c r="Y37" s="92"/>
      <c r="Z37" s="93">
        <f>IF(R37&gt;0,VLOOKUP(R37,Base!$A:$B,2,0),0)</f>
        <v>0</v>
      </c>
      <c r="AA37" s="94">
        <f>IF(S37&gt;0,VLOOKUP(S37,Base!$A:$B,2,0),0)</f>
        <v>0</v>
      </c>
      <c r="AB37" s="94">
        <f>IF(T37&gt;0,VLOOKUP(T37,Base!$A:$B,2,0),0)</f>
        <v>0</v>
      </c>
      <c r="AC37" s="94">
        <f>IF(U37&gt;0,VLOOKUP(U37,Base!$A:$B,2,0),0)</f>
        <v>0</v>
      </c>
      <c r="AD37" s="94">
        <f>IF(V37&gt;0,VLOOKUP(V37,Base!$D:$E,2,0),0)</f>
        <v>0</v>
      </c>
      <c r="AE37" s="94">
        <f>IF(W37&gt;0,VLOOKUP(W37,Base!$D:$E,2,0),0)</f>
        <v>0</v>
      </c>
      <c r="AF37" s="94">
        <f>IF(X37&gt;0,VLOOKUP(X37,Base!$D:$E,2,0),0)</f>
        <v>0</v>
      </c>
      <c r="AG37" s="94">
        <f>IF(Y37&gt;0,VLOOKUP(Y37,Base!$D:$E,2,0),0)</f>
        <v>0</v>
      </c>
      <c r="AH37" s="88" t="str">
        <f t="shared" si="5"/>
        <v/>
      </c>
      <c r="AI37" s="90" t="str">
        <f t="shared" si="6"/>
        <v/>
      </c>
      <c r="AJ37" s="95" t="str">
        <f t="shared" si="7"/>
        <v/>
      </c>
      <c r="AK37" s="94" t="str">
        <f t="shared" si="8"/>
        <v/>
      </c>
      <c r="AL37" s="88" t="str">
        <f t="shared" si="9"/>
        <v/>
      </c>
      <c r="AM37" s="94" t="str">
        <f t="shared" si="10"/>
        <v xml:space="preserve"> </v>
      </c>
      <c r="AN37" s="88" t="str">
        <f t="shared" si="11"/>
        <v/>
      </c>
      <c r="AO37" s="88" t="str">
        <f t="shared" si="12"/>
        <v/>
      </c>
      <c r="AP37" s="24"/>
      <c r="AR37" s="135"/>
      <c r="AT37" s="184"/>
      <c r="AU37" s="136"/>
    </row>
    <row r="38" spans="1:47" s="25" customFormat="1" ht="18.75" customHeight="1">
      <c r="A38" s="86" t="s">
        <v>435</v>
      </c>
      <c r="B38" s="87" t="s">
        <v>242</v>
      </c>
      <c r="C38" s="87" t="s">
        <v>1</v>
      </c>
      <c r="D38" s="87" t="s">
        <v>242</v>
      </c>
      <c r="E38" s="116" t="str">
        <f>IF(A38:A38&gt;0,VLOOKUP(A38,'BASE FEDERAÇÃO'!$B:$M,2,FALSE),"")</f>
        <v>NAKASHIMA</v>
      </c>
      <c r="F38" s="220" t="str">
        <f>IF(A38:A38&gt;0,VLOOKUP(A38,'BASE FEDERAÇÃO'!$B:$M,3,FALSE),"")</f>
        <v>MITSUKO</v>
      </c>
      <c r="G38" s="88" t="str">
        <f>IF(A38:A38&gt;0,VLOOKUP(A38,'BASE FEDERAÇÃO'!$B:$M,4,FALSE),"")</f>
        <v>F</v>
      </c>
      <c r="H38" s="88" t="str">
        <f>IF(A38:A38&gt;0,VLOOKUP(A38,'BASE FEDERAÇÃO'!$B:$O,5,FALSE),"")</f>
        <v>06. KOK</v>
      </c>
      <c r="I38" s="117">
        <f>IF(A38:A38&gt;0,VLOOKUP(A38,'BASE FEDERAÇÃO'!$B:$M,6,FALSE),"")</f>
        <v>19177</v>
      </c>
      <c r="J38" s="88">
        <f>IF(A38:A38&gt;0,VLOOKUP(A38,'BASE FEDERAÇÃO'!$B:$M,7,FALSE),"")</f>
        <v>9</v>
      </c>
      <c r="K38" s="88" t="str">
        <f>IF(A38:A38&gt;0,VLOOKUP(A38,'BASE FEDERAÇÃO'!$B:$M,8,FALSE),"")</f>
        <v>B</v>
      </c>
      <c r="L38" s="88" t="str">
        <f>IF(A38:A38&gt;0,VLOOKUP(A38,'BASE FEDERAÇÃO'!$B:$M,9,FALSE),"")</f>
        <v>NSR</v>
      </c>
      <c r="M38" s="116" t="str">
        <f>IF(A38:A38&gt;0,VLOOKUP(A38,'BASE FEDERAÇÃO'!$B:$O,10,FALSE),"")</f>
        <v>X</v>
      </c>
      <c r="N38" s="88" t="str">
        <f>IF(A38:A38&gt;0,VLOOKUP(A38,'BASE FEDERAÇÃO'!$B:$O,11,FALSE),"")</f>
        <v>LIB2026</v>
      </c>
      <c r="O38" s="89">
        <v>64</v>
      </c>
      <c r="P38" s="89">
        <v>57</v>
      </c>
      <c r="Q38" s="90">
        <f t="shared" si="0"/>
        <v>121</v>
      </c>
      <c r="R38" s="91"/>
      <c r="S38" s="91"/>
      <c r="T38" s="91"/>
      <c r="U38" s="91"/>
      <c r="V38" s="92"/>
      <c r="W38" s="92"/>
      <c r="X38" s="92"/>
      <c r="Y38" s="92"/>
      <c r="Z38" s="93">
        <f>IF(R38&gt;0,VLOOKUP(R38,Base!$A:$B,2,0),0)</f>
        <v>0</v>
      </c>
      <c r="AA38" s="94">
        <f>IF(S38&gt;0,VLOOKUP(S38,Base!$A:$B,2,0),0)</f>
        <v>0</v>
      </c>
      <c r="AB38" s="94">
        <f>IF(T38&gt;0,VLOOKUP(T38,Base!$A:$B,2,0),0)</f>
        <v>0</v>
      </c>
      <c r="AC38" s="94">
        <f>IF(U38&gt;0,VLOOKUP(U38,Base!$A:$B,2,0),0)</f>
        <v>0</v>
      </c>
      <c r="AD38" s="94">
        <f>IF(V38&gt;0,VLOOKUP(V38,Base!$D:$E,2,0),0)</f>
        <v>0</v>
      </c>
      <c r="AE38" s="94">
        <f>IF(W38&gt;0,VLOOKUP(W38,Base!$D:$E,2,0),0)</f>
        <v>0</v>
      </c>
      <c r="AF38" s="94">
        <f>IF(X38&gt;0,VLOOKUP(X38,Base!$D:$E,2,0),0)</f>
        <v>0</v>
      </c>
      <c r="AG38" s="94">
        <f>IF(Y38&gt;0,VLOOKUP(Y38,Base!$D:$E,2,0),0)</f>
        <v>0</v>
      </c>
      <c r="AH38" s="88" t="str">
        <f t="shared" si="5"/>
        <v/>
      </c>
      <c r="AI38" s="90">
        <f t="shared" si="6"/>
        <v>103</v>
      </c>
      <c r="AJ38" s="95">
        <f t="shared" si="7"/>
        <v>19177</v>
      </c>
      <c r="AK38" s="94">
        <f t="shared" si="8"/>
        <v>879.08997982300002</v>
      </c>
      <c r="AL38" s="88">
        <f t="shared" si="9"/>
        <v>133</v>
      </c>
      <c r="AM38" s="94">
        <f t="shared" si="10"/>
        <v>897.02980722999996</v>
      </c>
      <c r="AN38" s="88">
        <f t="shared" si="11"/>
        <v>126</v>
      </c>
      <c r="AO38" s="88" t="str">
        <f t="shared" si="12"/>
        <v/>
      </c>
      <c r="AP38" s="24"/>
      <c r="AQ38" s="133">
        <f t="shared" ref="AQ38:AQ41" ca="1" si="21">(TODAY()-I38)/365</f>
        <v>73.709589041095896</v>
      </c>
      <c r="AR38" s="133"/>
      <c r="AT38" s="184"/>
      <c r="AU38" s="132"/>
    </row>
    <row r="39" spans="1:47" s="25" customFormat="1" ht="18.75" customHeight="1">
      <c r="A39" s="86" t="s">
        <v>824</v>
      </c>
      <c r="B39" s="87" t="s">
        <v>242</v>
      </c>
      <c r="C39" s="87" t="s">
        <v>1</v>
      </c>
      <c r="D39" s="87" t="s">
        <v>242</v>
      </c>
      <c r="E39" s="116" t="str">
        <f>IF(A39:A39&gt;0,VLOOKUP(A39,'BASE FEDERAÇÃO'!$B:$M,2,FALSE),"")</f>
        <v>ARIKI</v>
      </c>
      <c r="F39" s="220" t="str">
        <f>IF(A39:A39&gt;0,VLOOKUP(A39,'BASE FEDERAÇÃO'!$B:$M,3,FALSE),"")</f>
        <v>TERESA HIROKO</v>
      </c>
      <c r="G39" s="88" t="str">
        <f>IF(A39:A39&gt;0,VLOOKUP(A39,'BASE FEDERAÇÃO'!$B:$M,4,FALSE),"")</f>
        <v>F</v>
      </c>
      <c r="H39" s="88" t="str">
        <f>IF(A39:A39&gt;0,VLOOKUP(A39,'BASE FEDERAÇÃO'!$B:$O,5,FALSE),"")</f>
        <v>07. GSP</v>
      </c>
      <c r="I39" s="117">
        <f>IF(A39:A39&gt;0,VLOOKUP(A39,'BASE FEDERAÇÃO'!$B:$M,6,FALSE),"")</f>
        <v>18191</v>
      </c>
      <c r="J39" s="88">
        <f>IF(A39:A39&gt;0,VLOOKUP(A39,'BASE FEDERAÇÃO'!$B:$M,7,FALSE),"")</f>
        <v>9</v>
      </c>
      <c r="K39" s="88" t="str">
        <f>IF(A39:A39&gt;0,VLOOKUP(A39,'BASE FEDERAÇÃO'!$B:$M,8,FALSE),"")</f>
        <v>B</v>
      </c>
      <c r="L39" s="88" t="str">
        <f>IF(A39:A39&gt;0,VLOOKUP(A39,'BASE FEDERAÇÃO'!$B:$M,9,FALSE),"")</f>
        <v>SR</v>
      </c>
      <c r="M39" s="116" t="str">
        <f>IF(A39:A39&gt;0,VLOOKUP(A39,'BASE FEDERAÇÃO'!$B:$O,10,FALSE),"")</f>
        <v/>
      </c>
      <c r="N39" s="88" t="str">
        <f>IF(A39:A39&gt;0,VLOOKUP(A39,'BASE FEDERAÇÃO'!$B:$O,11,FALSE),"")</f>
        <v>LIB2026</v>
      </c>
      <c r="O39" s="89">
        <v>60</v>
      </c>
      <c r="P39" s="89">
        <v>61</v>
      </c>
      <c r="Q39" s="90">
        <f t="shared" si="0"/>
        <v>121</v>
      </c>
      <c r="R39" s="91"/>
      <c r="S39" s="91"/>
      <c r="T39" s="91"/>
      <c r="U39" s="91"/>
      <c r="V39" s="92"/>
      <c r="W39" s="92"/>
      <c r="X39" s="92"/>
      <c r="Y39" s="92"/>
      <c r="Z39" s="93">
        <f>IF(R39&gt;0,VLOOKUP(R39,Base!$A:$B,2,0),0)</f>
        <v>0</v>
      </c>
      <c r="AA39" s="94">
        <f>IF(S39&gt;0,VLOOKUP(S39,Base!$A:$B,2,0),0)</f>
        <v>0</v>
      </c>
      <c r="AB39" s="94">
        <f>IF(T39&gt;0,VLOOKUP(T39,Base!$A:$B,2,0),0)</f>
        <v>0</v>
      </c>
      <c r="AC39" s="94">
        <f>IF(U39&gt;0,VLOOKUP(U39,Base!$A:$B,2,0),0)</f>
        <v>0</v>
      </c>
      <c r="AD39" s="94">
        <f>IF(V39&gt;0,VLOOKUP(V39,Base!$D:$E,2,0),0)</f>
        <v>0</v>
      </c>
      <c r="AE39" s="94">
        <f>IF(W39&gt;0,VLOOKUP(W39,Base!$D:$E,2,0),0)</f>
        <v>0</v>
      </c>
      <c r="AF39" s="94">
        <f>IF(X39&gt;0,VLOOKUP(X39,Base!$D:$E,2,0),0)</f>
        <v>0</v>
      </c>
      <c r="AG39" s="94">
        <f>IF(Y39&gt;0,VLOOKUP(Y39,Base!$D:$E,2,0),0)</f>
        <v>0</v>
      </c>
      <c r="AH39" s="88" t="str">
        <f t="shared" si="5"/>
        <v/>
      </c>
      <c r="AI39" s="90">
        <f t="shared" si="6"/>
        <v>103</v>
      </c>
      <c r="AJ39" s="95">
        <f t="shared" si="7"/>
        <v>18191</v>
      </c>
      <c r="AK39" s="94">
        <f t="shared" si="8"/>
        <v>879.08998080900005</v>
      </c>
      <c r="AL39" s="88">
        <f t="shared" si="9"/>
        <v>132</v>
      </c>
      <c r="AM39" s="94">
        <f t="shared" si="10"/>
        <v>897.02981708999994</v>
      </c>
      <c r="AN39" s="88">
        <f t="shared" si="11"/>
        <v>125</v>
      </c>
      <c r="AO39" s="88" t="str">
        <f t="shared" si="12"/>
        <v/>
      </c>
      <c r="AP39" s="24"/>
      <c r="AQ39" s="133">
        <f t="shared" ca="1" si="21"/>
        <v>76.410958904109592</v>
      </c>
      <c r="AR39" s="133"/>
      <c r="AT39" s="184"/>
      <c r="AU39" s="132"/>
    </row>
    <row r="40" spans="1:47" s="25" customFormat="1" ht="18.75" customHeight="1">
      <c r="A40" s="86" t="s">
        <v>385</v>
      </c>
      <c r="B40" s="87" t="s">
        <v>242</v>
      </c>
      <c r="C40" s="87" t="s">
        <v>1</v>
      </c>
      <c r="D40" s="87" t="s">
        <v>242</v>
      </c>
      <c r="E40" s="116" t="str">
        <f>IF(A40:A40&gt;0,VLOOKUP(A40,'BASE FEDERAÇÃO'!$B:$M,2,FALSE),"")</f>
        <v>SOTOTUKA</v>
      </c>
      <c r="F40" s="220" t="str">
        <f>IF(A40:A40&gt;0,VLOOKUP(A40,'BASE FEDERAÇÃO'!$B:$M,3,FALSE),"")</f>
        <v>MASSAHIKO</v>
      </c>
      <c r="G40" s="88" t="str">
        <f>IF(A40:A40&gt;0,VLOOKUP(A40,'BASE FEDERAÇÃO'!$B:$M,4,FALSE),"")</f>
        <v>M</v>
      </c>
      <c r="H40" s="88" t="str">
        <f>IF(A40:A40&gt;0,VLOOKUP(A40,'BASE FEDERAÇÃO'!$B:$O,5,FALSE),"")</f>
        <v>12. COO</v>
      </c>
      <c r="I40" s="117">
        <f>IF(A40:A40&gt;0,VLOOKUP(A40,'BASE FEDERAÇÃO'!$B:$M,6,FALSE),"")</f>
        <v>17868</v>
      </c>
      <c r="J40" s="88">
        <f>IF(A40:A40&gt;0,VLOOKUP(A40,'BASE FEDERAÇÃO'!$B:$M,7,FALSE),"")</f>
        <v>9</v>
      </c>
      <c r="K40" s="88" t="str">
        <f>IF(A40:A40&gt;0,VLOOKUP(A40,'BASE FEDERAÇÃO'!$B:$M,8,FALSE),"")</f>
        <v>B</v>
      </c>
      <c r="L40" s="88" t="str">
        <f>IF(A40:A40&gt;0,VLOOKUP(A40,'BASE FEDERAÇÃO'!$B:$M,9,FALSE),"")</f>
        <v>SR</v>
      </c>
      <c r="M40" s="116" t="str">
        <f>IF(A40:A40&gt;0,VLOOKUP(A40,'BASE FEDERAÇÃO'!$B:$O,10,FALSE),"")</f>
        <v>X</v>
      </c>
      <c r="N40" s="88" t="str">
        <f>IF(A40:A40&gt;0,VLOOKUP(A40,'BASE FEDERAÇÃO'!$B:$O,11,FALSE),"")</f>
        <v>LIB2026</v>
      </c>
      <c r="O40" s="89">
        <v>67</v>
      </c>
      <c r="P40" s="89">
        <v>63</v>
      </c>
      <c r="Q40" s="90">
        <f t="shared" si="0"/>
        <v>130</v>
      </c>
      <c r="R40" s="91"/>
      <c r="S40" s="91"/>
      <c r="T40" s="91"/>
      <c r="U40" s="91"/>
      <c r="V40" s="92"/>
      <c r="W40" s="92"/>
      <c r="X40" s="92"/>
      <c r="Y40" s="92"/>
      <c r="Z40" s="93">
        <f>IF(R40&gt;0,VLOOKUP(R40,Base!$A:$B,2,0),0)</f>
        <v>0</v>
      </c>
      <c r="AA40" s="94">
        <f>IF(S40&gt;0,VLOOKUP(S40,Base!$A:$B,2,0),0)</f>
        <v>0</v>
      </c>
      <c r="AB40" s="94">
        <f>IF(T40&gt;0,VLOOKUP(T40,Base!$A:$B,2,0),0)</f>
        <v>0</v>
      </c>
      <c r="AC40" s="94">
        <f>IF(U40&gt;0,VLOOKUP(U40,Base!$A:$B,2,0),0)</f>
        <v>0</v>
      </c>
      <c r="AD40" s="94">
        <f>IF(V40&gt;0,VLOOKUP(V40,Base!$D:$E,2,0),0)</f>
        <v>0</v>
      </c>
      <c r="AE40" s="94">
        <f>IF(W40&gt;0,VLOOKUP(W40,Base!$D:$E,2,0),0)</f>
        <v>0</v>
      </c>
      <c r="AF40" s="94">
        <f>IF(X40&gt;0,VLOOKUP(X40,Base!$D:$E,2,0),0)</f>
        <v>0</v>
      </c>
      <c r="AG40" s="94">
        <f>IF(Y40&gt;0,VLOOKUP(Y40,Base!$D:$E,2,0),0)</f>
        <v>0</v>
      </c>
      <c r="AH40" s="88" t="str">
        <f t="shared" si="5"/>
        <v/>
      </c>
      <c r="AI40" s="90">
        <f t="shared" si="6"/>
        <v>112</v>
      </c>
      <c r="AJ40" s="95">
        <f t="shared" si="7"/>
        <v>17868</v>
      </c>
      <c r="AK40" s="94">
        <f t="shared" si="8"/>
        <v>870.08998113200005</v>
      </c>
      <c r="AL40" s="88">
        <f t="shared" si="9"/>
        <v>177</v>
      </c>
      <c r="AM40" s="94">
        <f t="shared" si="10"/>
        <v>888.02982032</v>
      </c>
      <c r="AN40" s="88">
        <f t="shared" si="11"/>
        <v>181</v>
      </c>
      <c r="AO40" s="88" t="str">
        <f t="shared" si="12"/>
        <v/>
      </c>
      <c r="AP40" s="24"/>
      <c r="AQ40" s="133">
        <f t="shared" ca="1" si="21"/>
        <v>77.295890410958904</v>
      </c>
      <c r="AR40" s="133"/>
      <c r="AT40" s="184"/>
      <c r="AU40" s="132"/>
    </row>
    <row r="41" spans="1:47" s="25" customFormat="1" ht="18.75" customHeight="1">
      <c r="A41" s="86" t="s">
        <v>834</v>
      </c>
      <c r="B41" s="87" t="s">
        <v>242</v>
      </c>
      <c r="C41" s="87" t="s">
        <v>1</v>
      </c>
      <c r="D41" s="87" t="s">
        <v>242</v>
      </c>
      <c r="E41" s="116" t="str">
        <f>IF(A41:A41&gt;0,VLOOKUP(A41,'BASE FEDERAÇÃO'!$B:$M,2,FALSE),"")</f>
        <v>YAMADA</v>
      </c>
      <c r="F41" s="220" t="str">
        <f>IF(A41:A41&gt;0,VLOOKUP(A41,'BASE FEDERAÇÃO'!$B:$M,3,FALSE),"")</f>
        <v>NEWTON KAZUO</v>
      </c>
      <c r="G41" s="88" t="str">
        <f>IF(A41:A41&gt;0,VLOOKUP(A41,'BASE FEDERAÇÃO'!$B:$M,4,FALSE),"")</f>
        <v>M</v>
      </c>
      <c r="H41" s="88" t="str">
        <f>IF(A41:A41&gt;0,VLOOKUP(A41,'BASE FEDERAÇÃO'!$B:$O,5,FALSE),"")</f>
        <v>11. NCC</v>
      </c>
      <c r="I41" s="117">
        <f>IF(A41:A41&gt;0,VLOOKUP(A41,'BASE FEDERAÇÃO'!$B:$M,6,FALSE),"")</f>
        <v>21351</v>
      </c>
      <c r="J41" s="88">
        <f>IF(A41:A41&gt;0,VLOOKUP(A41,'BASE FEDERAÇÃO'!$B:$M,7,FALSE),"")</f>
        <v>12</v>
      </c>
      <c r="K41" s="88" t="str">
        <f>IF(A41:A41&gt;0,VLOOKUP(A41,'BASE FEDERAÇÃO'!$B:$M,8,FALSE),"")</f>
        <v>C</v>
      </c>
      <c r="L41" s="88" t="str">
        <f>IF(A41:A41&gt;0,VLOOKUP(A41,'BASE FEDERAÇÃO'!$B:$M,9,FALSE),"")</f>
        <v>NSR</v>
      </c>
      <c r="M41" s="116" t="str">
        <f>IF(A41:A41&gt;0,VLOOKUP(A41,'BASE FEDERAÇÃO'!$B:$O,10,FALSE),"")</f>
        <v/>
      </c>
      <c r="N41" s="88" t="str">
        <f>IF(A41:A41&gt;0,VLOOKUP(A41,'BASE FEDERAÇÃO'!$B:$O,11,FALSE),"")</f>
        <v>LIB2026</v>
      </c>
      <c r="O41" s="89">
        <v>68</v>
      </c>
      <c r="P41" s="89">
        <v>61</v>
      </c>
      <c r="Q41" s="90">
        <f t="shared" si="0"/>
        <v>129</v>
      </c>
      <c r="R41" s="91"/>
      <c r="S41" s="91"/>
      <c r="T41" s="91"/>
      <c r="U41" s="91"/>
      <c r="V41" s="92"/>
      <c r="W41" s="92"/>
      <c r="X41" s="92"/>
      <c r="Y41" s="92"/>
      <c r="Z41" s="93">
        <f>IF(R41&gt;0,VLOOKUP(R41,Base!$A:$B,2,0),0)</f>
        <v>0</v>
      </c>
      <c r="AA41" s="94">
        <f>IF(S41&gt;0,VLOOKUP(S41,Base!$A:$B,2,0),0)</f>
        <v>0</v>
      </c>
      <c r="AB41" s="94">
        <f>IF(T41&gt;0,VLOOKUP(T41,Base!$A:$B,2,0),0)</f>
        <v>0</v>
      </c>
      <c r="AC41" s="94">
        <f>IF(U41&gt;0,VLOOKUP(U41,Base!$A:$B,2,0),0)</f>
        <v>0</v>
      </c>
      <c r="AD41" s="94">
        <f>IF(V41&gt;0,VLOOKUP(V41,Base!$D:$E,2,0),0)</f>
        <v>0</v>
      </c>
      <c r="AE41" s="94">
        <f>IF(W41&gt;0,VLOOKUP(W41,Base!$D:$E,2,0),0)</f>
        <v>0</v>
      </c>
      <c r="AF41" s="94">
        <f>IF(X41&gt;0,VLOOKUP(X41,Base!$D:$E,2,0),0)</f>
        <v>0</v>
      </c>
      <c r="AG41" s="94">
        <f>IF(Y41&gt;0,VLOOKUP(Y41,Base!$D:$E,2,0),0)</f>
        <v>0</v>
      </c>
      <c r="AH41" s="88" t="str">
        <f t="shared" si="5"/>
        <v/>
      </c>
      <c r="AI41" s="90">
        <f t="shared" si="6"/>
        <v>105</v>
      </c>
      <c r="AJ41" s="95">
        <f t="shared" si="7"/>
        <v>21351</v>
      </c>
      <c r="AK41" s="94">
        <f t="shared" si="8"/>
        <v>871.11997764900002</v>
      </c>
      <c r="AL41" s="88">
        <f t="shared" si="9"/>
        <v>171</v>
      </c>
      <c r="AM41" s="94">
        <f t="shared" si="10"/>
        <v>894.99978549000002</v>
      </c>
      <c r="AN41" s="88">
        <f t="shared" si="11"/>
        <v>150</v>
      </c>
      <c r="AO41" s="88" t="str">
        <f t="shared" si="12"/>
        <v/>
      </c>
      <c r="AP41" s="24"/>
      <c r="AQ41" s="133">
        <f t="shared" ca="1" si="21"/>
        <v>67.753424657534254</v>
      </c>
      <c r="AR41" s="133"/>
      <c r="AT41" s="184"/>
      <c r="AU41" s="132"/>
    </row>
    <row r="42" spans="1:47" s="25" customFormat="1" ht="18.75" customHeight="1">
      <c r="A42" s="251"/>
      <c r="B42" s="252"/>
      <c r="C42" s="252"/>
      <c r="D42" s="252"/>
      <c r="E42" s="116" t="str">
        <f>IF(A42:A42&gt;0,VLOOKUP(A42,'BASE FEDERAÇÃO'!$B:$M,2,FALSE),"")</f>
        <v/>
      </c>
      <c r="F42" s="220" t="str">
        <f>IF(A42:A42&gt;0,VLOOKUP(A42,'BASE FEDERAÇÃO'!$B:$M,3,FALSE),"")</f>
        <v/>
      </c>
      <c r="G42" s="88" t="str">
        <f>IF(A42:A42&gt;0,VLOOKUP(A42,'BASE FEDERAÇÃO'!$B:$M,4,FALSE),"")</f>
        <v/>
      </c>
      <c r="H42" s="88" t="str">
        <f>IF(A42:A42&gt;0,VLOOKUP(A42,'BASE FEDERAÇÃO'!$B:$O,5,FALSE),"")</f>
        <v/>
      </c>
      <c r="I42" s="117" t="str">
        <f>IF(A42:A42&gt;0,VLOOKUP(A42,'BASE FEDERAÇÃO'!$B:$M,6,FALSE),"")</f>
        <v/>
      </c>
      <c r="J42" s="88" t="str">
        <f>IF(A42:A42&gt;0,VLOOKUP(A42,'BASE FEDERAÇÃO'!$B:$M,7,FALSE),"")</f>
        <v/>
      </c>
      <c r="K42" s="88" t="str">
        <f>IF(A42:A42&gt;0,VLOOKUP(A42,'BASE FEDERAÇÃO'!$B:$M,8,FALSE),"")</f>
        <v/>
      </c>
      <c r="L42" s="88" t="str">
        <f>IF(A42:A42&gt;0,VLOOKUP(A42,'BASE FEDERAÇÃO'!$B:$M,9,FALSE),"")</f>
        <v/>
      </c>
      <c r="M42" s="116" t="str">
        <f>IF(A42:A42&gt;0,VLOOKUP(A42,'BASE FEDERAÇÃO'!$B:$O,10,FALSE),"")</f>
        <v/>
      </c>
      <c r="N42" s="88" t="str">
        <f>IF(A42:A42&gt;0,VLOOKUP(A42,'BASE FEDERAÇÃO'!$B:$O,11,FALSE),"")</f>
        <v/>
      </c>
      <c r="O42" s="89"/>
      <c r="P42" s="89"/>
      <c r="Q42" s="90" t="str">
        <f t="shared" si="0"/>
        <v/>
      </c>
      <c r="R42" s="91"/>
      <c r="S42" s="91"/>
      <c r="T42" s="91"/>
      <c r="U42" s="91"/>
      <c r="V42" s="92"/>
      <c r="W42" s="92"/>
      <c r="X42" s="92"/>
      <c r="Y42" s="92"/>
      <c r="Z42" s="93">
        <f>IF(R42&gt;0,VLOOKUP(R42,Base!$A:$B,2,0),0)</f>
        <v>0</v>
      </c>
      <c r="AA42" s="94">
        <f>IF(S42&gt;0,VLOOKUP(S42,Base!$A:$B,2,0),0)</f>
        <v>0</v>
      </c>
      <c r="AB42" s="94">
        <f>IF(T42&gt;0,VLOOKUP(T42,Base!$A:$B,2,0),0)</f>
        <v>0</v>
      </c>
      <c r="AC42" s="94">
        <f>IF(U42&gt;0,VLOOKUP(U42,Base!$A:$B,2,0),0)</f>
        <v>0</v>
      </c>
      <c r="AD42" s="94">
        <f>IF(V42&gt;0,VLOOKUP(V42,Base!$D:$E,2,0),0)</f>
        <v>0</v>
      </c>
      <c r="AE42" s="94">
        <f>IF(W42&gt;0,VLOOKUP(W42,Base!$D:$E,2,0),0)</f>
        <v>0</v>
      </c>
      <c r="AF42" s="94">
        <f>IF(X42&gt;0,VLOOKUP(X42,Base!$D:$E,2,0),0)</f>
        <v>0</v>
      </c>
      <c r="AG42" s="94">
        <f>IF(Y42&gt;0,VLOOKUP(Y42,Base!$D:$E,2,0),0)</f>
        <v>0</v>
      </c>
      <c r="AH42" s="88" t="str">
        <f t="shared" si="5"/>
        <v/>
      </c>
      <c r="AI42" s="90" t="str">
        <f t="shared" si="6"/>
        <v/>
      </c>
      <c r="AJ42" s="95" t="str">
        <f t="shared" si="7"/>
        <v/>
      </c>
      <c r="AK42" s="94" t="str">
        <f t="shared" si="8"/>
        <v/>
      </c>
      <c r="AL42" s="88" t="str">
        <f t="shared" si="9"/>
        <v/>
      </c>
      <c r="AM42" s="94" t="str">
        <f t="shared" si="10"/>
        <v xml:space="preserve"> </v>
      </c>
      <c r="AN42" s="88" t="str">
        <f t="shared" si="11"/>
        <v/>
      </c>
      <c r="AO42" s="88" t="str">
        <f t="shared" si="12"/>
        <v/>
      </c>
      <c r="AP42" s="24"/>
      <c r="AR42" s="135"/>
      <c r="AT42" s="184"/>
      <c r="AU42" s="136"/>
    </row>
    <row r="43" spans="1:47" s="25" customFormat="1" ht="18.75" customHeight="1">
      <c r="A43" s="86" t="s">
        <v>426</v>
      </c>
      <c r="B43" s="87" t="s">
        <v>257</v>
      </c>
      <c r="C43" s="87" t="s">
        <v>1</v>
      </c>
      <c r="D43" s="87" t="s">
        <v>257</v>
      </c>
      <c r="E43" s="116" t="str">
        <f>IF(A43:A43&gt;0,VLOOKUP(A43,'BASE FEDERAÇÃO'!$B:$M,2,FALSE),"")</f>
        <v>NISHIOKA</v>
      </c>
      <c r="F43" s="220" t="str">
        <f>IF(A43:A43&gt;0,VLOOKUP(A43,'BASE FEDERAÇÃO'!$B:$M,3,FALSE),"")</f>
        <v>LAYUDO</v>
      </c>
      <c r="G43" s="88" t="str">
        <f>IF(A43:A43&gt;0,VLOOKUP(A43,'BASE FEDERAÇÃO'!$B:$M,4,FALSE),"")</f>
        <v>M</v>
      </c>
      <c r="H43" s="88" t="str">
        <f>IF(A43:A43&gt;0,VLOOKUP(A43,'BASE FEDERAÇÃO'!$B:$O,5,FALSE),"")</f>
        <v>08. SMA</v>
      </c>
      <c r="I43" s="117">
        <f>IF(A43:A43&gt;0,VLOOKUP(A43,'BASE FEDERAÇÃO'!$B:$M,6,FALSE),"")</f>
        <v>25717</v>
      </c>
      <c r="J43" s="88">
        <f>IF(A43:A43&gt;0,VLOOKUP(A43,'BASE FEDERAÇÃO'!$B:$M,7,FALSE),"")</f>
        <v>3</v>
      </c>
      <c r="K43" s="88" t="str">
        <f>IF(A43:A43&gt;0,VLOOKUP(A43,'BASE FEDERAÇÃO'!$B:$M,8,FALSE),"")</f>
        <v>EX</v>
      </c>
      <c r="L43" s="88" t="str">
        <f>IF(A43:A43&gt;0,VLOOKUP(A43,'BASE FEDERAÇÃO'!$B:$M,9,FALSE),"")</f>
        <v>NSR</v>
      </c>
      <c r="M43" s="116" t="str">
        <f>IF(A43:A43&gt;0,VLOOKUP(A43,'BASE FEDERAÇÃO'!$B:$O,10,FALSE),"")</f>
        <v>X</v>
      </c>
      <c r="N43" s="88" t="str">
        <f>IF(A43:A43&gt;0,VLOOKUP(A43,'BASE FEDERAÇÃO'!$B:$O,11,FALSE),"")</f>
        <v>LIB2026</v>
      </c>
      <c r="O43" s="89">
        <v>52</v>
      </c>
      <c r="P43" s="89">
        <v>50</v>
      </c>
      <c r="Q43" s="90">
        <f t="shared" si="0"/>
        <v>102</v>
      </c>
      <c r="R43" s="91"/>
      <c r="S43" s="91"/>
      <c r="T43" s="91"/>
      <c r="U43" s="91"/>
      <c r="V43" s="92"/>
      <c r="W43" s="92"/>
      <c r="X43" s="92"/>
      <c r="Y43" s="92"/>
      <c r="Z43" s="93">
        <f>IF(R43&gt;0,VLOOKUP(R43,Base!$A:$B,2,0),0)</f>
        <v>0</v>
      </c>
      <c r="AA43" s="94">
        <f>IF(S43&gt;0,VLOOKUP(S43,Base!$A:$B,2,0),0)</f>
        <v>0</v>
      </c>
      <c r="AB43" s="94">
        <f>IF(T43&gt;0,VLOOKUP(T43,Base!$A:$B,2,0),0)</f>
        <v>0</v>
      </c>
      <c r="AC43" s="94">
        <f>IF(U43&gt;0,VLOOKUP(U43,Base!$A:$B,2,0),0)</f>
        <v>0</v>
      </c>
      <c r="AD43" s="94">
        <f>IF(V43&gt;0,VLOOKUP(V43,Base!$D:$E,2,0),0)</f>
        <v>0</v>
      </c>
      <c r="AE43" s="94">
        <f>IF(W43&gt;0,VLOOKUP(W43,Base!$D:$E,2,0),0)</f>
        <v>0</v>
      </c>
      <c r="AF43" s="94">
        <f>IF(X43&gt;0,VLOOKUP(X43,Base!$D:$E,2,0),0)</f>
        <v>0</v>
      </c>
      <c r="AG43" s="94">
        <f>IF(Y43&gt;0,VLOOKUP(Y43,Base!$D:$E,2,0),0)</f>
        <v>0</v>
      </c>
      <c r="AH43" s="88" t="str">
        <f t="shared" si="5"/>
        <v/>
      </c>
      <c r="AI43" s="90">
        <f t="shared" si="6"/>
        <v>96</v>
      </c>
      <c r="AJ43" s="95">
        <f t="shared" si="7"/>
        <v>25717</v>
      </c>
      <c r="AK43" s="94">
        <f t="shared" si="8"/>
        <v>898.029973283</v>
      </c>
      <c r="AL43" s="88">
        <f t="shared" si="9"/>
        <v>14</v>
      </c>
      <c r="AM43" s="94">
        <f t="shared" si="10"/>
        <v>904.08974182999998</v>
      </c>
      <c r="AN43" s="88">
        <f t="shared" si="11"/>
        <v>28</v>
      </c>
      <c r="AO43" s="88" t="str">
        <f t="shared" si="12"/>
        <v/>
      </c>
      <c r="AP43" s="24"/>
      <c r="AQ43" s="133">
        <f t="shared" ref="AQ43:AQ46" ca="1" si="22">(TODAY()-I43)/365</f>
        <v>55.791780821917811</v>
      </c>
      <c r="AR43" s="133"/>
      <c r="AT43" s="184"/>
      <c r="AU43" s="132"/>
    </row>
    <row r="44" spans="1:47" s="25" customFormat="1" ht="18.75" customHeight="1">
      <c r="A44" s="86" t="s">
        <v>264</v>
      </c>
      <c r="B44" s="87" t="s">
        <v>257</v>
      </c>
      <c r="C44" s="87" t="s">
        <v>1</v>
      </c>
      <c r="D44" s="87" t="s">
        <v>257</v>
      </c>
      <c r="E44" s="116" t="str">
        <f>IF(A44:A44&gt;0,VLOOKUP(A44,'BASE FEDERAÇÃO'!$B:$M,2,FALSE),"")</f>
        <v>KANAI</v>
      </c>
      <c r="F44" s="220" t="str">
        <f>IF(A44:A44&gt;0,VLOOKUP(A44,'BASE FEDERAÇÃO'!$B:$M,3,FALSE),"")</f>
        <v>MICHIO</v>
      </c>
      <c r="G44" s="88" t="str">
        <f>IF(A44:A44&gt;0,VLOOKUP(A44,'BASE FEDERAÇÃO'!$B:$M,4,FALSE),"")</f>
        <v>M</v>
      </c>
      <c r="H44" s="88" t="str">
        <f>IF(A44:A44&gt;0,VLOOKUP(A44,'BASE FEDERAÇÃO'!$B:$O,5,FALSE),"")</f>
        <v>01. PIE</v>
      </c>
      <c r="I44" s="117">
        <f>IF(A44:A44&gt;0,VLOOKUP(A44,'BASE FEDERAÇÃO'!$B:$M,6,FALSE),"")</f>
        <v>19641</v>
      </c>
      <c r="J44" s="88">
        <f>IF(A44:A44&gt;0,VLOOKUP(A44,'BASE FEDERAÇÃO'!$B:$M,7,FALSE),"")</f>
        <v>1</v>
      </c>
      <c r="K44" s="88" t="str">
        <f>IF(A44:A44&gt;0,VLOOKUP(A44,'BASE FEDERAÇÃO'!$B:$M,8,FALSE),"")</f>
        <v>EX</v>
      </c>
      <c r="L44" s="88" t="str">
        <f>IF(A44:A44&gt;0,VLOOKUP(A44,'BASE FEDERAÇÃO'!$B:$M,9,FALSE),"")</f>
        <v>NSR</v>
      </c>
      <c r="M44" s="116" t="str">
        <f>IF(A44:A44&gt;0,VLOOKUP(A44,'BASE FEDERAÇÃO'!$B:$O,10,FALSE),"")</f>
        <v>X</v>
      </c>
      <c r="N44" s="88" t="str">
        <f>IF(A44:A44&gt;0,VLOOKUP(A44,'BASE FEDERAÇÃO'!$B:$O,11,FALSE),"")</f>
        <v>LIB2026</v>
      </c>
      <c r="O44" s="89">
        <v>53</v>
      </c>
      <c r="P44" s="89">
        <v>51</v>
      </c>
      <c r="Q44" s="90">
        <f t="shared" si="0"/>
        <v>104</v>
      </c>
      <c r="R44" s="91"/>
      <c r="S44" s="91"/>
      <c r="T44" s="91"/>
      <c r="U44" s="91"/>
      <c r="V44" s="92"/>
      <c r="W44" s="92"/>
      <c r="X44" s="92"/>
      <c r="Y44" s="92"/>
      <c r="Z44" s="93">
        <f>IF(R44&gt;0,VLOOKUP(R44,Base!$A:$B,2,0),0)</f>
        <v>0</v>
      </c>
      <c r="AA44" s="94">
        <f>IF(S44&gt;0,VLOOKUP(S44,Base!$A:$B,2,0),0)</f>
        <v>0</v>
      </c>
      <c r="AB44" s="94">
        <f>IF(T44&gt;0,VLOOKUP(T44,Base!$A:$B,2,0),0)</f>
        <v>0</v>
      </c>
      <c r="AC44" s="94">
        <f>IF(U44&gt;0,VLOOKUP(U44,Base!$A:$B,2,0),0)</f>
        <v>0</v>
      </c>
      <c r="AD44" s="94">
        <f>IF(V44&gt;0,VLOOKUP(V44,Base!$D:$E,2,0),0)</f>
        <v>0</v>
      </c>
      <c r="AE44" s="94">
        <f>IF(W44&gt;0,VLOOKUP(W44,Base!$D:$E,2,0),0)</f>
        <v>0</v>
      </c>
      <c r="AF44" s="94">
        <f>IF(X44&gt;0,VLOOKUP(X44,Base!$D:$E,2,0),0)</f>
        <v>0</v>
      </c>
      <c r="AG44" s="94">
        <f>IF(Y44&gt;0,VLOOKUP(Y44,Base!$D:$E,2,0),0)</f>
        <v>0</v>
      </c>
      <c r="AH44" s="88" t="str">
        <f t="shared" si="5"/>
        <v/>
      </c>
      <c r="AI44" s="90">
        <f t="shared" si="6"/>
        <v>102</v>
      </c>
      <c r="AJ44" s="95">
        <f t="shared" si="7"/>
        <v>19641</v>
      </c>
      <c r="AK44" s="94">
        <f t="shared" si="8"/>
        <v>896.009979359</v>
      </c>
      <c r="AL44" s="88">
        <f t="shared" si="9"/>
        <v>25</v>
      </c>
      <c r="AM44" s="94">
        <f t="shared" si="10"/>
        <v>898.10980259000007</v>
      </c>
      <c r="AN44" s="88">
        <f t="shared" si="11"/>
        <v>109</v>
      </c>
      <c r="AO44" s="88" t="str">
        <f t="shared" si="12"/>
        <v/>
      </c>
      <c r="AP44" s="24"/>
      <c r="AQ44" s="133">
        <f t="shared" ca="1" si="22"/>
        <v>72.438356164383563</v>
      </c>
      <c r="AR44" s="133"/>
      <c r="AT44" s="184"/>
      <c r="AU44" s="132"/>
    </row>
    <row r="45" spans="1:47" s="25" customFormat="1" ht="18.75" customHeight="1">
      <c r="A45" s="86" t="s">
        <v>220</v>
      </c>
      <c r="B45" s="87" t="s">
        <v>257</v>
      </c>
      <c r="C45" s="87" t="s">
        <v>1</v>
      </c>
      <c r="D45" s="87" t="s">
        <v>257</v>
      </c>
      <c r="E45" s="116" t="str">
        <f>IF(A45:A45&gt;0,VLOOKUP(A45,'BASE FEDERAÇÃO'!$B:$M,2,FALSE),"")</f>
        <v>OGATA</v>
      </c>
      <c r="F45" s="220" t="str">
        <f>IF(A45:A45&gt;0,VLOOKUP(A45,'BASE FEDERAÇÃO'!$B:$M,3,FALSE),"")</f>
        <v>NELSON</v>
      </c>
      <c r="G45" s="88" t="str">
        <f>IF(A45:A45&gt;0,VLOOKUP(A45,'BASE FEDERAÇÃO'!$B:$M,4,FALSE),"")</f>
        <v>M</v>
      </c>
      <c r="H45" s="88" t="str">
        <f>IF(A45:A45&gt;0,VLOOKUP(A45,'BASE FEDERAÇÃO'!$B:$O,5,FALSE),"")</f>
        <v>07. GSP</v>
      </c>
      <c r="I45" s="117">
        <f>IF(A45:A45&gt;0,VLOOKUP(A45,'BASE FEDERAÇÃO'!$B:$M,6,FALSE),"")</f>
        <v>19753</v>
      </c>
      <c r="J45" s="88">
        <f>IF(A45:A45&gt;0,VLOOKUP(A45,'BASE FEDERAÇÃO'!$B:$M,7,FALSE),"")</f>
        <v>3</v>
      </c>
      <c r="K45" s="88" t="str">
        <f>IF(A45:A45&gt;0,VLOOKUP(A45,'BASE FEDERAÇÃO'!$B:$M,8,FALSE),"")</f>
        <v>EX</v>
      </c>
      <c r="L45" s="88" t="str">
        <f>IF(A45:A45&gt;0,VLOOKUP(A45,'BASE FEDERAÇÃO'!$B:$M,9,FALSE),"")</f>
        <v>NSR</v>
      </c>
      <c r="M45" s="116" t="str">
        <f>IF(A45:A45&gt;0,VLOOKUP(A45,'BASE FEDERAÇÃO'!$B:$O,10,FALSE),"")</f>
        <v>X</v>
      </c>
      <c r="N45" s="88" t="str">
        <f>IF(A45:A45&gt;0,VLOOKUP(A45,'BASE FEDERAÇÃO'!$B:$O,11,FALSE),"")</f>
        <v>LIB2026</v>
      </c>
      <c r="O45" s="89">
        <v>51</v>
      </c>
      <c r="P45" s="89">
        <v>54</v>
      </c>
      <c r="Q45" s="90">
        <f t="shared" si="0"/>
        <v>105</v>
      </c>
      <c r="R45" s="91"/>
      <c r="S45" s="91"/>
      <c r="T45" s="91"/>
      <c r="U45" s="91"/>
      <c r="V45" s="92"/>
      <c r="W45" s="92"/>
      <c r="X45" s="92"/>
      <c r="Y45" s="92"/>
      <c r="Z45" s="93">
        <f>IF(R45&gt;0,VLOOKUP(R45,Base!$A:$B,2,0),0)</f>
        <v>0</v>
      </c>
      <c r="AA45" s="94">
        <f>IF(S45&gt;0,VLOOKUP(S45,Base!$A:$B,2,0),0)</f>
        <v>0</v>
      </c>
      <c r="AB45" s="94">
        <f>IF(T45&gt;0,VLOOKUP(T45,Base!$A:$B,2,0),0)</f>
        <v>0</v>
      </c>
      <c r="AC45" s="94">
        <f>IF(U45&gt;0,VLOOKUP(U45,Base!$A:$B,2,0),0)</f>
        <v>0</v>
      </c>
      <c r="AD45" s="94">
        <f>IF(V45&gt;0,VLOOKUP(V45,Base!$D:$E,2,0),0)</f>
        <v>0</v>
      </c>
      <c r="AE45" s="94">
        <f>IF(W45&gt;0,VLOOKUP(W45,Base!$D:$E,2,0),0)</f>
        <v>0</v>
      </c>
      <c r="AF45" s="94">
        <f>IF(X45&gt;0,VLOOKUP(X45,Base!$D:$E,2,0),0)</f>
        <v>0</v>
      </c>
      <c r="AG45" s="94">
        <f>IF(Y45&gt;0,VLOOKUP(Y45,Base!$D:$E,2,0),0)</f>
        <v>0</v>
      </c>
      <c r="AH45" s="88" t="str">
        <f t="shared" si="5"/>
        <v/>
      </c>
      <c r="AI45" s="90">
        <f t="shared" si="6"/>
        <v>99</v>
      </c>
      <c r="AJ45" s="95">
        <f t="shared" si="7"/>
        <v>19753</v>
      </c>
      <c r="AK45" s="94">
        <f t="shared" si="8"/>
        <v>895.02997924700003</v>
      </c>
      <c r="AL45" s="88">
        <f t="shared" si="9"/>
        <v>30</v>
      </c>
      <c r="AM45" s="94">
        <f t="shared" si="10"/>
        <v>901.08980147</v>
      </c>
      <c r="AN45" s="88">
        <f t="shared" si="11"/>
        <v>60</v>
      </c>
      <c r="AO45" s="88" t="str">
        <f t="shared" si="12"/>
        <v/>
      </c>
      <c r="AP45" s="24"/>
      <c r="AQ45" s="133">
        <f t="shared" ca="1" si="22"/>
        <v>72.131506849315073</v>
      </c>
      <c r="AR45" s="133"/>
      <c r="AT45" s="184"/>
      <c r="AU45" s="132"/>
    </row>
    <row r="46" spans="1:47" s="25" customFormat="1" ht="18.75" customHeight="1">
      <c r="A46" s="86" t="s">
        <v>312</v>
      </c>
      <c r="B46" s="87" t="s">
        <v>257</v>
      </c>
      <c r="C46" s="87" t="s">
        <v>1</v>
      </c>
      <c r="D46" s="87" t="s">
        <v>257</v>
      </c>
      <c r="E46" s="116" t="str">
        <f>IF(A46:A46&gt;0,VLOOKUP(A46,'BASE FEDERAÇÃO'!$B:$M,2,FALSE),"")</f>
        <v>WAKABAYASHI</v>
      </c>
      <c r="F46" s="220" t="str">
        <f>IF(A46:A46&gt;0,VLOOKUP(A46,'BASE FEDERAÇÃO'!$B:$M,3,FALSE),"")</f>
        <v>KOITI</v>
      </c>
      <c r="G46" s="88" t="str">
        <f>IF(A46:A46&gt;0,VLOOKUP(A46,'BASE FEDERAÇÃO'!$B:$M,4,FALSE),"")</f>
        <v>M</v>
      </c>
      <c r="H46" s="88" t="str">
        <f>IF(A46:A46&gt;0,VLOOKUP(A46,'BASE FEDERAÇÃO'!$B:$O,5,FALSE),"")</f>
        <v>11. NCC</v>
      </c>
      <c r="I46" s="117">
        <f>IF(A46:A46&gt;0,VLOOKUP(A46,'BASE FEDERAÇÃO'!$B:$M,6,FALSE),"")</f>
        <v>15516</v>
      </c>
      <c r="J46" s="88">
        <f>IF(A46:A46&gt;0,VLOOKUP(A46,'BASE FEDERAÇÃO'!$B:$M,7,FALSE),"")</f>
        <v>5</v>
      </c>
      <c r="K46" s="88" t="str">
        <f>IF(A46:A46&gt;0,VLOOKUP(A46,'BASE FEDERAÇÃO'!$B:$M,8,FALSE),"")</f>
        <v>A</v>
      </c>
      <c r="L46" s="88" t="str">
        <f>IF(A46:A46&gt;0,VLOOKUP(A46,'BASE FEDERAÇÃO'!$B:$M,9,FALSE),"")</f>
        <v>SR</v>
      </c>
      <c r="M46" s="116" t="str">
        <f>IF(A46:A46&gt;0,VLOOKUP(A46,'BASE FEDERAÇÃO'!$B:$O,10,FALSE),"")</f>
        <v>X</v>
      </c>
      <c r="N46" s="88" t="str">
        <f>IF(A46:A46&gt;0,VLOOKUP(A46,'BASE FEDERAÇÃO'!$B:$O,11,FALSE),"")</f>
        <v>LIB2026</v>
      </c>
      <c r="O46" s="89">
        <v>61</v>
      </c>
      <c r="P46" s="89">
        <v>54</v>
      </c>
      <c r="Q46" s="90">
        <f t="shared" si="0"/>
        <v>115</v>
      </c>
      <c r="R46" s="91">
        <v>7</v>
      </c>
      <c r="S46" s="91"/>
      <c r="T46" s="91"/>
      <c r="U46" s="91"/>
      <c r="V46" s="92">
        <v>3</v>
      </c>
      <c r="W46" s="92"/>
      <c r="X46" s="92"/>
      <c r="Y46" s="92"/>
      <c r="Z46" s="93">
        <f>IF(R46&gt;0,VLOOKUP(R46,Base!$A:$B,2,0),0)</f>
        <v>20</v>
      </c>
      <c r="AA46" s="94">
        <f>IF(S46&gt;0,VLOOKUP(S46,Base!$A:$B,2,0),0)</f>
        <v>0</v>
      </c>
      <c r="AB46" s="94">
        <f>IF(T46&gt;0,VLOOKUP(T46,Base!$A:$B,2,0),0)</f>
        <v>0</v>
      </c>
      <c r="AC46" s="94">
        <f>IF(U46&gt;0,VLOOKUP(U46,Base!$A:$B,2,0),0)</f>
        <v>0</v>
      </c>
      <c r="AD46" s="94">
        <f>IF(V46&gt;0,VLOOKUP(V46,Base!$D:$E,2,0),0)</f>
        <v>6</v>
      </c>
      <c r="AE46" s="94">
        <f>IF(W46&gt;0,VLOOKUP(W46,Base!$D:$E,2,0),0)</f>
        <v>0</v>
      </c>
      <c r="AF46" s="94">
        <f>IF(X46&gt;0,VLOOKUP(X46,Base!$D:$E,2,0),0)</f>
        <v>0</v>
      </c>
      <c r="AG46" s="94">
        <f>IF(Y46&gt;0,VLOOKUP(Y46,Base!$D:$E,2,0),0)</f>
        <v>0</v>
      </c>
      <c r="AH46" s="88">
        <f t="shared" si="5"/>
        <v>26</v>
      </c>
      <c r="AI46" s="90">
        <f t="shared" si="6"/>
        <v>105</v>
      </c>
      <c r="AJ46" s="95">
        <f t="shared" si="7"/>
        <v>15516</v>
      </c>
      <c r="AK46" s="94">
        <f t="shared" si="8"/>
        <v>885.04998348399999</v>
      </c>
      <c r="AL46" s="88">
        <f t="shared" si="9"/>
        <v>100</v>
      </c>
      <c r="AM46" s="94">
        <f t="shared" si="10"/>
        <v>895.06984384000009</v>
      </c>
      <c r="AN46" s="88">
        <f t="shared" si="11"/>
        <v>144</v>
      </c>
      <c r="AO46" s="88">
        <f t="shared" si="12"/>
        <v>2</v>
      </c>
      <c r="AP46" s="24"/>
      <c r="AQ46" s="133">
        <f t="shared" ca="1" si="22"/>
        <v>83.739726027397253</v>
      </c>
      <c r="AR46" s="133"/>
      <c r="AT46" s="184"/>
      <c r="AU46" s="132"/>
    </row>
    <row r="47" spans="1:47" s="25" customFormat="1" ht="18.75" customHeight="1">
      <c r="A47" s="251"/>
      <c r="B47" s="252"/>
      <c r="C47" s="252"/>
      <c r="D47" s="252"/>
      <c r="E47" s="116" t="str">
        <f>IF(A47:A47&gt;0,VLOOKUP(A47,'BASE FEDERAÇÃO'!$B:$M,2,FALSE),"")</f>
        <v/>
      </c>
      <c r="F47" s="220" t="str">
        <f>IF(A47:A47&gt;0,VLOOKUP(A47,'BASE FEDERAÇÃO'!$B:$M,3,FALSE),"")</f>
        <v/>
      </c>
      <c r="G47" s="88" t="str">
        <f>IF(A47:A47&gt;0,VLOOKUP(A47,'BASE FEDERAÇÃO'!$B:$M,4,FALSE),"")</f>
        <v/>
      </c>
      <c r="H47" s="88" t="str">
        <f>IF(A47:A47&gt;0,VLOOKUP(A47,'BASE FEDERAÇÃO'!$B:$O,5,FALSE),"")</f>
        <v/>
      </c>
      <c r="I47" s="117" t="str">
        <f>IF(A47:A47&gt;0,VLOOKUP(A47,'BASE FEDERAÇÃO'!$B:$M,6,FALSE),"")</f>
        <v/>
      </c>
      <c r="J47" s="88" t="str">
        <f>IF(A47:A47&gt;0,VLOOKUP(A47,'BASE FEDERAÇÃO'!$B:$M,7,FALSE),"")</f>
        <v/>
      </c>
      <c r="K47" s="88" t="str">
        <f>IF(A47:A47&gt;0,VLOOKUP(A47,'BASE FEDERAÇÃO'!$B:$M,8,FALSE),"")</f>
        <v/>
      </c>
      <c r="L47" s="88" t="str">
        <f>IF(A47:A47&gt;0,VLOOKUP(A47,'BASE FEDERAÇÃO'!$B:$M,9,FALSE),"")</f>
        <v/>
      </c>
      <c r="M47" s="116" t="str">
        <f>IF(A47:A47&gt;0,VLOOKUP(A47,'BASE FEDERAÇÃO'!$B:$O,10,FALSE),"")</f>
        <v/>
      </c>
      <c r="N47" s="88" t="str">
        <f>IF(A47:A47&gt;0,VLOOKUP(A47,'BASE FEDERAÇÃO'!$B:$O,11,FALSE),"")</f>
        <v/>
      </c>
      <c r="O47" s="89"/>
      <c r="P47" s="89"/>
      <c r="Q47" s="90" t="str">
        <f t="shared" si="0"/>
        <v/>
      </c>
      <c r="R47" s="91"/>
      <c r="S47" s="91"/>
      <c r="T47" s="91"/>
      <c r="U47" s="91"/>
      <c r="V47" s="92"/>
      <c r="W47" s="92"/>
      <c r="X47" s="92"/>
      <c r="Y47" s="92"/>
      <c r="Z47" s="93">
        <f>IF(R47&gt;0,VLOOKUP(R47,Base!$A:$B,2,0),0)</f>
        <v>0</v>
      </c>
      <c r="AA47" s="94">
        <f>IF(S47&gt;0,VLOOKUP(S47,Base!$A:$B,2,0),0)</f>
        <v>0</v>
      </c>
      <c r="AB47" s="94">
        <f>IF(T47&gt;0,VLOOKUP(T47,Base!$A:$B,2,0),0)</f>
        <v>0</v>
      </c>
      <c r="AC47" s="94">
        <f>IF(U47&gt;0,VLOOKUP(U47,Base!$A:$B,2,0),0)</f>
        <v>0</v>
      </c>
      <c r="AD47" s="94">
        <f>IF(V47&gt;0,VLOOKUP(V47,Base!$D:$E,2,0),0)</f>
        <v>0</v>
      </c>
      <c r="AE47" s="94">
        <f>IF(W47&gt;0,VLOOKUP(W47,Base!$D:$E,2,0),0)</f>
        <v>0</v>
      </c>
      <c r="AF47" s="94">
        <f>IF(X47&gt;0,VLOOKUP(X47,Base!$D:$E,2,0),0)</f>
        <v>0</v>
      </c>
      <c r="AG47" s="94">
        <f>IF(Y47&gt;0,VLOOKUP(Y47,Base!$D:$E,2,0),0)</f>
        <v>0</v>
      </c>
      <c r="AH47" s="88" t="str">
        <f t="shared" si="5"/>
        <v/>
      </c>
      <c r="AI47" s="90" t="str">
        <f t="shared" si="6"/>
        <v/>
      </c>
      <c r="AJ47" s="95" t="str">
        <f t="shared" si="7"/>
        <v/>
      </c>
      <c r="AK47" s="94" t="str">
        <f t="shared" si="8"/>
        <v/>
      </c>
      <c r="AL47" s="88" t="str">
        <f t="shared" si="9"/>
        <v/>
      </c>
      <c r="AM47" s="94" t="str">
        <f t="shared" si="10"/>
        <v xml:space="preserve"> </v>
      </c>
      <c r="AN47" s="88" t="str">
        <f t="shared" si="11"/>
        <v/>
      </c>
      <c r="AO47" s="88" t="str">
        <f t="shared" si="12"/>
        <v/>
      </c>
      <c r="AP47" s="24"/>
      <c r="AR47" s="135"/>
      <c r="AT47" s="184"/>
      <c r="AU47" s="136"/>
    </row>
    <row r="48" spans="1:47" s="25" customFormat="1" ht="18.75" customHeight="1">
      <c r="A48" s="86" t="s">
        <v>770</v>
      </c>
      <c r="B48" s="87" t="s">
        <v>267</v>
      </c>
      <c r="C48" s="87" t="s">
        <v>1</v>
      </c>
      <c r="D48" s="87" t="s">
        <v>267</v>
      </c>
      <c r="E48" s="116" t="str">
        <f>IF(A48:A48&gt;0,VLOOKUP(A48,'BASE FEDERAÇÃO'!$B:$M,2,FALSE),"")</f>
        <v>CASSIMIRO</v>
      </c>
      <c r="F48" s="220" t="str">
        <f>IF(A48:A48&gt;0,VLOOKUP(A48,'BASE FEDERAÇÃO'!$B:$M,3,FALSE),"")</f>
        <v>LUIZ CARLOS</v>
      </c>
      <c r="G48" s="88" t="str">
        <f>IF(A48:A48&gt;0,VLOOKUP(A48,'BASE FEDERAÇÃO'!$B:$M,4,FALSE),"")</f>
        <v>M</v>
      </c>
      <c r="H48" s="88" t="str">
        <f>IF(A48:A48&gt;0,VLOOKUP(A48,'BASE FEDERAÇÃO'!$B:$O,5,FALSE),"")</f>
        <v>16. SUM</v>
      </c>
      <c r="I48" s="117">
        <f>IF(A48:A48&gt;0,VLOOKUP(A48,'BASE FEDERAÇÃO'!$B:$M,6,FALSE),"")</f>
        <v>21936</v>
      </c>
      <c r="J48" s="88">
        <f>IF(A48:A48&gt;0,VLOOKUP(A48,'BASE FEDERAÇÃO'!$B:$M,7,FALSE),"")</f>
        <v>7</v>
      </c>
      <c r="K48" s="88" t="str">
        <f>IF(A48:A48&gt;0,VLOOKUP(A48,'BASE FEDERAÇÃO'!$B:$M,8,FALSE),"")</f>
        <v>B</v>
      </c>
      <c r="L48" s="88" t="str">
        <f>IF(A48:A48&gt;0,VLOOKUP(A48,'BASE FEDERAÇÃO'!$B:$M,9,FALSE),"")</f>
        <v>NSR</v>
      </c>
      <c r="M48" s="116" t="str">
        <f>IF(A48:A48&gt;0,VLOOKUP(A48,'BASE FEDERAÇÃO'!$B:$O,10,FALSE),"")</f>
        <v>X</v>
      </c>
      <c r="N48" s="88" t="str">
        <f>IF(A48:A48&gt;0,VLOOKUP(A48,'BASE FEDERAÇÃO'!$B:$O,11,FALSE),"")</f>
        <v>LIB2026</v>
      </c>
      <c r="O48" s="89">
        <v>56</v>
      </c>
      <c r="P48" s="89">
        <v>59</v>
      </c>
      <c r="Q48" s="90">
        <f t="shared" si="0"/>
        <v>115</v>
      </c>
      <c r="R48" s="91">
        <v>7</v>
      </c>
      <c r="S48" s="91">
        <v>9</v>
      </c>
      <c r="T48" s="91"/>
      <c r="U48" s="91"/>
      <c r="V48" s="92"/>
      <c r="W48" s="92"/>
      <c r="X48" s="92"/>
      <c r="Y48" s="92"/>
      <c r="Z48" s="93">
        <f>IF(R48&gt;0,VLOOKUP(R48,Base!$A:$B,2,0),0)</f>
        <v>20</v>
      </c>
      <c r="AA48" s="94">
        <f>IF(S48&gt;0,VLOOKUP(S48,Base!$A:$B,2,0),0)</f>
        <v>1</v>
      </c>
      <c r="AB48" s="94">
        <f>IF(T48&gt;0,VLOOKUP(T48,Base!$A:$B,2,0),0)</f>
        <v>0</v>
      </c>
      <c r="AC48" s="94">
        <f>IF(U48&gt;0,VLOOKUP(U48,Base!$A:$B,2,0),0)</f>
        <v>0</v>
      </c>
      <c r="AD48" s="94">
        <f>IF(V48&gt;0,VLOOKUP(V48,Base!$D:$E,2,0),0)</f>
        <v>0</v>
      </c>
      <c r="AE48" s="94">
        <f>IF(W48&gt;0,VLOOKUP(W48,Base!$D:$E,2,0),0)</f>
        <v>0</v>
      </c>
      <c r="AF48" s="94">
        <f>IF(X48&gt;0,VLOOKUP(X48,Base!$D:$E,2,0),0)</f>
        <v>0</v>
      </c>
      <c r="AG48" s="94">
        <f>IF(Y48&gt;0,VLOOKUP(Y48,Base!$D:$E,2,0),0)</f>
        <v>0</v>
      </c>
      <c r="AH48" s="88">
        <f t="shared" si="5"/>
        <v>21</v>
      </c>
      <c r="AI48" s="90">
        <f t="shared" si="6"/>
        <v>101</v>
      </c>
      <c r="AJ48" s="95">
        <f t="shared" si="7"/>
        <v>21936</v>
      </c>
      <c r="AK48" s="94">
        <f t="shared" si="8"/>
        <v>885.069977064</v>
      </c>
      <c r="AL48" s="88">
        <f t="shared" si="9"/>
        <v>98</v>
      </c>
      <c r="AM48" s="94">
        <f t="shared" si="10"/>
        <v>899.04977964</v>
      </c>
      <c r="AN48" s="88">
        <f t="shared" si="11"/>
        <v>101</v>
      </c>
      <c r="AO48" s="88">
        <f t="shared" si="12"/>
        <v>2</v>
      </c>
      <c r="AP48" s="24"/>
      <c r="AQ48" s="133">
        <f t="shared" ref="AQ48:AQ51" ca="1" si="23">(TODAY()-I48)/365</f>
        <v>66.150684931506845</v>
      </c>
      <c r="AR48" s="133"/>
      <c r="AT48" s="184"/>
      <c r="AU48" s="132"/>
    </row>
    <row r="49" spans="1:47" s="25" customFormat="1" ht="18.75" customHeight="1">
      <c r="A49" s="86" t="s">
        <v>64</v>
      </c>
      <c r="B49" s="87" t="s">
        <v>267</v>
      </c>
      <c r="C49" s="87" t="s">
        <v>1</v>
      </c>
      <c r="D49" s="87" t="s">
        <v>267</v>
      </c>
      <c r="E49" s="116" t="str">
        <f>IF(A49:A49&gt;0,VLOOKUP(A49,'BASE FEDERAÇÃO'!$B:$M,2,FALSE),"")</f>
        <v>SHIMOYAMA</v>
      </c>
      <c r="F49" s="220" t="str">
        <f>IF(A49:A49&gt;0,VLOOKUP(A49,'BASE FEDERAÇÃO'!$B:$M,3,FALSE),"")</f>
        <v>KAZUKO</v>
      </c>
      <c r="G49" s="88" t="str">
        <f>IF(A49:A49&gt;0,VLOOKUP(A49,'BASE FEDERAÇÃO'!$B:$M,4,FALSE),"")</f>
        <v>F</v>
      </c>
      <c r="H49" s="88" t="str">
        <f>IF(A49:A49&gt;0,VLOOKUP(A49,'BASE FEDERAÇÃO'!$B:$O,5,FALSE),"")</f>
        <v>03. IBI</v>
      </c>
      <c r="I49" s="117">
        <f>IF(A49:A49&gt;0,VLOOKUP(A49,'BASE FEDERAÇÃO'!$B:$M,6,FALSE),"")</f>
        <v>14507</v>
      </c>
      <c r="J49" s="88">
        <f>IF(A49:A49&gt;0,VLOOKUP(A49,'BASE FEDERAÇÃO'!$B:$M,7,FALSE),"")</f>
        <v>8</v>
      </c>
      <c r="K49" s="88" t="str">
        <f>IF(A49:A49&gt;0,VLOOKUP(A49,'BASE FEDERAÇÃO'!$B:$M,8,FALSE),"")</f>
        <v>B</v>
      </c>
      <c r="L49" s="88" t="str">
        <f>IF(A49:A49&gt;0,VLOOKUP(A49,'BASE FEDERAÇÃO'!$B:$M,9,FALSE),"")</f>
        <v>MR</v>
      </c>
      <c r="M49" s="116" t="str">
        <f>IF(A49:A49&gt;0,VLOOKUP(A49,'BASE FEDERAÇÃO'!$B:$O,10,FALSE),"")</f>
        <v>X</v>
      </c>
      <c r="N49" s="88" t="str">
        <f>IF(A49:A49&gt;0,VLOOKUP(A49,'BASE FEDERAÇÃO'!$B:$O,11,FALSE),"")</f>
        <v>LIB2026</v>
      </c>
      <c r="O49" s="89">
        <v>59</v>
      </c>
      <c r="P49" s="89">
        <v>56</v>
      </c>
      <c r="Q49" s="90">
        <f t="shared" si="0"/>
        <v>115</v>
      </c>
      <c r="R49" s="91"/>
      <c r="S49" s="91"/>
      <c r="T49" s="91"/>
      <c r="U49" s="91"/>
      <c r="V49" s="92"/>
      <c r="W49" s="92"/>
      <c r="X49" s="92"/>
      <c r="Y49" s="92"/>
      <c r="Z49" s="93">
        <f>IF(R49&gt;0,VLOOKUP(R49,Base!$A:$B,2,0),0)</f>
        <v>0</v>
      </c>
      <c r="AA49" s="94">
        <f>IF(S49&gt;0,VLOOKUP(S49,Base!$A:$B,2,0),0)</f>
        <v>0</v>
      </c>
      <c r="AB49" s="94">
        <f>IF(T49&gt;0,VLOOKUP(T49,Base!$A:$B,2,0),0)</f>
        <v>0</v>
      </c>
      <c r="AC49" s="94">
        <f>IF(U49&gt;0,VLOOKUP(U49,Base!$A:$B,2,0),0)</f>
        <v>0</v>
      </c>
      <c r="AD49" s="94">
        <f>IF(V49&gt;0,VLOOKUP(V49,Base!$D:$E,2,0),0)</f>
        <v>0</v>
      </c>
      <c r="AE49" s="94">
        <f>IF(W49&gt;0,VLOOKUP(W49,Base!$D:$E,2,0),0)</f>
        <v>0</v>
      </c>
      <c r="AF49" s="94">
        <f>IF(X49&gt;0,VLOOKUP(X49,Base!$D:$E,2,0),0)</f>
        <v>0</v>
      </c>
      <c r="AG49" s="94">
        <f>IF(Y49&gt;0,VLOOKUP(Y49,Base!$D:$E,2,0),0)</f>
        <v>0</v>
      </c>
      <c r="AH49" s="88" t="str">
        <f t="shared" si="5"/>
        <v/>
      </c>
      <c r="AI49" s="90">
        <f t="shared" si="6"/>
        <v>99</v>
      </c>
      <c r="AJ49" s="95">
        <f t="shared" si="7"/>
        <v>14507</v>
      </c>
      <c r="AK49" s="94">
        <f t="shared" si="8"/>
        <v>885.0799844930001</v>
      </c>
      <c r="AL49" s="88">
        <f t="shared" si="9"/>
        <v>96</v>
      </c>
      <c r="AM49" s="94">
        <f t="shared" si="10"/>
        <v>901.03985392999994</v>
      </c>
      <c r="AN49" s="88">
        <f t="shared" si="11"/>
        <v>66</v>
      </c>
      <c r="AO49" s="88" t="str">
        <f t="shared" si="12"/>
        <v/>
      </c>
      <c r="AP49" s="24"/>
      <c r="AQ49" s="132">
        <f t="shared" ca="1" si="23"/>
        <v>86.504109589041093</v>
      </c>
      <c r="AR49" s="133"/>
      <c r="AT49" s="184"/>
      <c r="AU49" s="132"/>
    </row>
    <row r="50" spans="1:47" s="25" customFormat="1" ht="18.75" customHeight="1">
      <c r="A50" s="86" t="s">
        <v>976</v>
      </c>
      <c r="B50" s="87" t="s">
        <v>267</v>
      </c>
      <c r="C50" s="87" t="s">
        <v>1</v>
      </c>
      <c r="D50" s="87" t="s">
        <v>267</v>
      </c>
      <c r="E50" s="116" t="str">
        <f>IF(A50:A50&gt;0,VLOOKUP(A50,'BASE FEDERAÇÃO'!$B:$M,2,FALSE),"")</f>
        <v>M. SILVA YADOYA</v>
      </c>
      <c r="F50" s="220" t="str">
        <f>IF(A50:A50&gt;0,VLOOKUP(A50,'BASE FEDERAÇÃO'!$B:$M,3,FALSE),"")</f>
        <v>ROSILEIDE</v>
      </c>
      <c r="G50" s="88" t="str">
        <f>IF(A50:A50&gt;0,VLOOKUP(A50,'BASE FEDERAÇÃO'!$B:$M,4,FALSE),"")</f>
        <v>F</v>
      </c>
      <c r="H50" s="88" t="str">
        <f>IF(A50:A50&gt;0,VLOOKUP(A50,'BASE FEDERAÇÃO'!$B:$O,5,FALSE),"")</f>
        <v>07. GSP</v>
      </c>
      <c r="I50" s="117">
        <f>IF(A50:A50&gt;0,VLOOKUP(A50,'BASE FEDERAÇÃO'!$B:$M,6,FALSE),"")</f>
        <v>26071</v>
      </c>
      <c r="J50" s="88">
        <f>IF(A50:A50&gt;0,VLOOKUP(A50,'BASE FEDERAÇÃO'!$B:$M,7,FALSE),"")</f>
        <v>12</v>
      </c>
      <c r="K50" s="88" t="str">
        <f>IF(A50:A50&gt;0,VLOOKUP(A50,'BASE FEDERAÇÃO'!$B:$M,8,FALSE),"")</f>
        <v>C</v>
      </c>
      <c r="L50" s="88" t="str">
        <f>IF(A50:A50&gt;0,VLOOKUP(A50,'BASE FEDERAÇÃO'!$B:$M,9,FALSE),"")</f>
        <v>NSR</v>
      </c>
      <c r="M50" s="116" t="str">
        <f>IF(A50:A50&gt;0,VLOOKUP(A50,'BASE FEDERAÇÃO'!$B:$O,10,FALSE),"")</f>
        <v/>
      </c>
      <c r="N50" s="88" t="str">
        <f>IF(A50:A50&gt;0,VLOOKUP(A50,'BASE FEDERAÇÃO'!$B:$O,11,FALSE),"")</f>
        <v>LIB2026</v>
      </c>
      <c r="O50" s="89">
        <v>66</v>
      </c>
      <c r="P50" s="89">
        <v>62</v>
      </c>
      <c r="Q50" s="90">
        <f t="shared" si="0"/>
        <v>128</v>
      </c>
      <c r="R50" s="91"/>
      <c r="S50" s="91"/>
      <c r="T50" s="91"/>
      <c r="U50" s="91"/>
      <c r="V50" s="92"/>
      <c r="W50" s="92"/>
      <c r="X50" s="92"/>
      <c r="Y50" s="92"/>
      <c r="Z50" s="93">
        <f>IF(R50&gt;0,VLOOKUP(R50,Base!$A:$B,2,0),0)</f>
        <v>0</v>
      </c>
      <c r="AA50" s="94">
        <f>IF(S50&gt;0,VLOOKUP(S50,Base!$A:$B,2,0),0)</f>
        <v>0</v>
      </c>
      <c r="AB50" s="94">
        <f>IF(T50&gt;0,VLOOKUP(T50,Base!$A:$B,2,0),0)</f>
        <v>0</v>
      </c>
      <c r="AC50" s="94">
        <f>IF(U50&gt;0,VLOOKUP(U50,Base!$A:$B,2,0),0)</f>
        <v>0</v>
      </c>
      <c r="AD50" s="94">
        <f>IF(V50&gt;0,VLOOKUP(V50,Base!$D:$E,2,0),0)</f>
        <v>0</v>
      </c>
      <c r="AE50" s="94">
        <f>IF(W50&gt;0,VLOOKUP(W50,Base!$D:$E,2,0),0)</f>
        <v>0</v>
      </c>
      <c r="AF50" s="94">
        <f>IF(X50&gt;0,VLOOKUP(X50,Base!$D:$E,2,0),0)</f>
        <v>0</v>
      </c>
      <c r="AG50" s="94">
        <f>IF(Y50&gt;0,VLOOKUP(Y50,Base!$D:$E,2,0),0)</f>
        <v>0</v>
      </c>
      <c r="AH50" s="88" t="str">
        <f t="shared" si="5"/>
        <v/>
      </c>
      <c r="AI50" s="90">
        <f t="shared" si="6"/>
        <v>104</v>
      </c>
      <c r="AJ50" s="95">
        <f t="shared" si="7"/>
        <v>26071</v>
      </c>
      <c r="AK50" s="94">
        <f t="shared" si="8"/>
        <v>872.11997292900003</v>
      </c>
      <c r="AL50" s="88">
        <f t="shared" si="9"/>
        <v>166</v>
      </c>
      <c r="AM50" s="94">
        <f t="shared" si="10"/>
        <v>895.99973828999998</v>
      </c>
      <c r="AN50" s="88">
        <f t="shared" si="11"/>
        <v>141</v>
      </c>
      <c r="AO50" s="88" t="str">
        <f t="shared" si="12"/>
        <v/>
      </c>
      <c r="AP50" s="24"/>
      <c r="AQ50" s="133">
        <f t="shared" ca="1" si="23"/>
        <v>54.821917808219176</v>
      </c>
      <c r="AR50" s="133"/>
      <c r="AT50" s="184"/>
      <c r="AU50" s="132"/>
    </row>
    <row r="51" spans="1:47" s="25" customFormat="1" ht="18.75" customHeight="1">
      <c r="A51" s="86" t="s">
        <v>890</v>
      </c>
      <c r="B51" s="87" t="s">
        <v>267</v>
      </c>
      <c r="C51" s="87" t="s">
        <v>1</v>
      </c>
      <c r="D51" s="87" t="s">
        <v>267</v>
      </c>
      <c r="E51" s="116" t="str">
        <f>IF(A51:A51&gt;0,VLOOKUP(A51,'BASE FEDERAÇÃO'!$B:$M,2,FALSE),"")</f>
        <v>CUKAUSKAS</v>
      </c>
      <c r="F51" s="220" t="str">
        <f>IF(A51:A51&gt;0,VLOOKUP(A51,'BASE FEDERAÇÃO'!$B:$M,3,FALSE),"")</f>
        <v>LUCIA</v>
      </c>
      <c r="G51" s="88" t="str">
        <f>IF(A51:A51&gt;0,VLOOKUP(A51,'BASE FEDERAÇÃO'!$B:$M,4,FALSE),"")</f>
        <v>F</v>
      </c>
      <c r="H51" s="88" t="str">
        <f>IF(A51:A51&gt;0,VLOOKUP(A51,'BASE FEDERAÇÃO'!$B:$O,5,FALSE),"")</f>
        <v>18. SOR</v>
      </c>
      <c r="I51" s="117">
        <f>IF(A51:A51&gt;0,VLOOKUP(A51,'BASE FEDERAÇÃO'!$B:$M,6,FALSE),"")</f>
        <v>20800</v>
      </c>
      <c r="J51" s="88">
        <f>IF(A51:A51&gt;0,VLOOKUP(A51,'BASE FEDERAÇÃO'!$B:$M,7,FALSE),"")</f>
        <v>12</v>
      </c>
      <c r="K51" s="88" t="str">
        <f>IF(A51:A51&gt;0,VLOOKUP(A51,'BASE FEDERAÇÃO'!$B:$M,8,FALSE),"")</f>
        <v>C</v>
      </c>
      <c r="L51" s="88" t="str">
        <f>IF(A51:A51&gt;0,VLOOKUP(A51,'BASE FEDERAÇÃO'!$B:$M,9,FALSE),"")</f>
        <v>NSR</v>
      </c>
      <c r="M51" s="116" t="str">
        <f>IF(A51:A51&gt;0,VLOOKUP(A51,'BASE FEDERAÇÃO'!$B:$O,10,FALSE),"")</f>
        <v/>
      </c>
      <c r="N51" s="88" t="str">
        <f>IF(A51:A51&gt;0,VLOOKUP(A51,'BASE FEDERAÇÃO'!$B:$O,11,FALSE),"")</f>
        <v>LIB2026</v>
      </c>
      <c r="O51" s="89">
        <v>73</v>
      </c>
      <c r="P51" s="89">
        <v>71</v>
      </c>
      <c r="Q51" s="90">
        <f t="shared" si="0"/>
        <v>144</v>
      </c>
      <c r="R51" s="91"/>
      <c r="S51" s="91"/>
      <c r="T51" s="91"/>
      <c r="U51" s="91"/>
      <c r="V51" s="92"/>
      <c r="W51" s="92"/>
      <c r="X51" s="92"/>
      <c r="Y51" s="92"/>
      <c r="Z51" s="93">
        <f>IF(R51&gt;0,VLOOKUP(R51,Base!$A:$B,2,0),0)</f>
        <v>0</v>
      </c>
      <c r="AA51" s="94">
        <f>IF(S51&gt;0,VLOOKUP(S51,Base!$A:$B,2,0),0)</f>
        <v>0</v>
      </c>
      <c r="AB51" s="94">
        <f>IF(T51&gt;0,VLOOKUP(T51,Base!$A:$B,2,0),0)</f>
        <v>0</v>
      </c>
      <c r="AC51" s="94">
        <f>IF(U51&gt;0,VLOOKUP(U51,Base!$A:$B,2,0),0)</f>
        <v>0</v>
      </c>
      <c r="AD51" s="94">
        <f>IF(V51&gt;0,VLOOKUP(V51,Base!$D:$E,2,0),0)</f>
        <v>0</v>
      </c>
      <c r="AE51" s="94">
        <f>IF(W51&gt;0,VLOOKUP(W51,Base!$D:$E,2,0),0)</f>
        <v>0</v>
      </c>
      <c r="AF51" s="94">
        <f>IF(X51&gt;0,VLOOKUP(X51,Base!$D:$E,2,0),0)</f>
        <v>0</v>
      </c>
      <c r="AG51" s="94">
        <f>IF(Y51&gt;0,VLOOKUP(Y51,Base!$D:$E,2,0),0)</f>
        <v>0</v>
      </c>
      <c r="AH51" s="88" t="str">
        <f t="shared" si="5"/>
        <v/>
      </c>
      <c r="AI51" s="90">
        <f t="shared" si="6"/>
        <v>120</v>
      </c>
      <c r="AJ51" s="95">
        <f t="shared" si="7"/>
        <v>20800</v>
      </c>
      <c r="AK51" s="94">
        <f t="shared" si="8"/>
        <v>856.11997819999999</v>
      </c>
      <c r="AL51" s="88">
        <f t="shared" si="9"/>
        <v>195</v>
      </c>
      <c r="AM51" s="94">
        <f t="shared" si="10"/>
        <v>879.99979099999996</v>
      </c>
      <c r="AN51" s="88">
        <f t="shared" si="11"/>
        <v>195</v>
      </c>
      <c r="AO51" s="88" t="str">
        <f t="shared" si="12"/>
        <v/>
      </c>
      <c r="AP51" s="24"/>
      <c r="AQ51" s="133">
        <f t="shared" ca="1" si="23"/>
        <v>69.263013698630132</v>
      </c>
      <c r="AR51" s="133"/>
      <c r="AT51" s="184"/>
      <c r="AU51" s="132"/>
    </row>
    <row r="52" spans="1:47" s="25" customFormat="1" ht="18.75" customHeight="1">
      <c r="A52" s="251"/>
      <c r="B52" s="252"/>
      <c r="C52" s="252"/>
      <c r="D52" s="252"/>
      <c r="E52" s="116" t="str">
        <f>IF(A52:A52&gt;0,VLOOKUP(A52,'BASE FEDERAÇÃO'!$B:$M,2,FALSE),"")</f>
        <v/>
      </c>
      <c r="F52" s="220" t="str">
        <f>IF(A52:A52&gt;0,VLOOKUP(A52,'BASE FEDERAÇÃO'!$B:$M,3,FALSE),"")</f>
        <v/>
      </c>
      <c r="G52" s="88" t="str">
        <f>IF(A52:A52&gt;0,VLOOKUP(A52,'BASE FEDERAÇÃO'!$B:$M,4,FALSE),"")</f>
        <v/>
      </c>
      <c r="H52" s="88" t="str">
        <f>IF(A52:A52&gt;0,VLOOKUP(A52,'BASE FEDERAÇÃO'!$B:$O,5,FALSE),"")</f>
        <v/>
      </c>
      <c r="I52" s="117" t="str">
        <f>IF(A52:A52&gt;0,VLOOKUP(A52,'BASE FEDERAÇÃO'!$B:$M,6,FALSE),"")</f>
        <v/>
      </c>
      <c r="J52" s="88" t="str">
        <f>IF(A52:A52&gt;0,VLOOKUP(A52,'BASE FEDERAÇÃO'!$B:$M,7,FALSE),"")</f>
        <v/>
      </c>
      <c r="K52" s="88" t="str">
        <f>IF(A52:A52&gt;0,VLOOKUP(A52,'BASE FEDERAÇÃO'!$B:$M,8,FALSE),"")</f>
        <v/>
      </c>
      <c r="L52" s="88" t="str">
        <f>IF(A52:A52&gt;0,VLOOKUP(A52,'BASE FEDERAÇÃO'!$B:$M,9,FALSE),"")</f>
        <v/>
      </c>
      <c r="M52" s="116" t="str">
        <f>IF(A52:A52&gt;0,VLOOKUP(A52,'BASE FEDERAÇÃO'!$B:$O,10,FALSE),"")</f>
        <v/>
      </c>
      <c r="N52" s="88" t="str">
        <f>IF(A52:A52&gt;0,VLOOKUP(A52,'BASE FEDERAÇÃO'!$B:$O,11,FALSE),"")</f>
        <v/>
      </c>
      <c r="O52" s="89"/>
      <c r="P52" s="89"/>
      <c r="Q52" s="90" t="str">
        <f t="shared" si="0"/>
        <v/>
      </c>
      <c r="R52" s="91"/>
      <c r="S52" s="91"/>
      <c r="T52" s="91"/>
      <c r="U52" s="91"/>
      <c r="V52" s="92"/>
      <c r="W52" s="92"/>
      <c r="X52" s="92"/>
      <c r="Y52" s="92"/>
      <c r="Z52" s="93">
        <f>IF(R52&gt;0,VLOOKUP(R52,Base!$A:$B,2,0),0)</f>
        <v>0</v>
      </c>
      <c r="AA52" s="94">
        <f>IF(S52&gt;0,VLOOKUP(S52,Base!$A:$B,2,0),0)</f>
        <v>0</v>
      </c>
      <c r="AB52" s="94">
        <f>IF(T52&gt;0,VLOOKUP(T52,Base!$A:$B,2,0),0)</f>
        <v>0</v>
      </c>
      <c r="AC52" s="94">
        <f>IF(U52&gt;0,VLOOKUP(U52,Base!$A:$B,2,0),0)</f>
        <v>0</v>
      </c>
      <c r="AD52" s="94">
        <f>IF(V52&gt;0,VLOOKUP(V52,Base!$D:$E,2,0),0)</f>
        <v>0</v>
      </c>
      <c r="AE52" s="94">
        <f>IF(W52&gt;0,VLOOKUP(W52,Base!$D:$E,2,0),0)</f>
        <v>0</v>
      </c>
      <c r="AF52" s="94">
        <f>IF(X52&gt;0,VLOOKUP(X52,Base!$D:$E,2,0),0)</f>
        <v>0</v>
      </c>
      <c r="AG52" s="94">
        <f>IF(Y52&gt;0,VLOOKUP(Y52,Base!$D:$E,2,0),0)</f>
        <v>0</v>
      </c>
      <c r="AH52" s="88" t="str">
        <f t="shared" si="5"/>
        <v/>
      </c>
      <c r="AI52" s="90" t="str">
        <f t="shared" si="6"/>
        <v/>
      </c>
      <c r="AJ52" s="95" t="str">
        <f t="shared" si="7"/>
        <v/>
      </c>
      <c r="AK52" s="94" t="str">
        <f t="shared" si="8"/>
        <v/>
      </c>
      <c r="AL52" s="88" t="str">
        <f t="shared" si="9"/>
        <v/>
      </c>
      <c r="AM52" s="94" t="str">
        <f t="shared" si="10"/>
        <v xml:space="preserve"> </v>
      </c>
      <c r="AN52" s="88" t="str">
        <f t="shared" si="11"/>
        <v/>
      </c>
      <c r="AO52" s="88" t="str">
        <f t="shared" si="12"/>
        <v/>
      </c>
      <c r="AP52" s="24"/>
      <c r="AR52" s="135"/>
      <c r="AT52" s="184"/>
      <c r="AU52" s="136"/>
    </row>
    <row r="53" spans="1:47" s="25" customFormat="1" ht="18.75" customHeight="1">
      <c r="A53" s="86" t="s">
        <v>16</v>
      </c>
      <c r="B53" s="87" t="s">
        <v>283</v>
      </c>
      <c r="C53" s="87" t="s">
        <v>1</v>
      </c>
      <c r="D53" s="87" t="s">
        <v>283</v>
      </c>
      <c r="E53" s="116" t="str">
        <f>IF(A53:A53&gt;0,VLOOKUP(A53,'BASE FEDERAÇÃO'!$B:$M,2,FALSE),"")</f>
        <v>KAWAKAMI</v>
      </c>
      <c r="F53" s="220" t="str">
        <f>IF(A53:A53&gt;0,VLOOKUP(A53,'BASE FEDERAÇÃO'!$B:$M,3,FALSE),"")</f>
        <v>LIKA</v>
      </c>
      <c r="G53" s="88" t="str">
        <f>IF(A53:A53&gt;0,VLOOKUP(A53,'BASE FEDERAÇÃO'!$B:$M,4,FALSE),"")</f>
        <v>F</v>
      </c>
      <c r="H53" s="88" t="str">
        <f>IF(A53:A53&gt;0,VLOOKUP(A53,'BASE FEDERAÇÃO'!$B:$O,5,FALSE),"")</f>
        <v>08. SMA</v>
      </c>
      <c r="I53" s="117">
        <f>IF(A53:A53&gt;0,VLOOKUP(A53,'BASE FEDERAÇÃO'!$B:$M,6,FALSE),"")</f>
        <v>26516</v>
      </c>
      <c r="J53" s="88">
        <f>IF(A53:A53&gt;0,VLOOKUP(A53,'BASE FEDERAÇÃO'!$B:$M,7,FALSE),"")</f>
        <v>3</v>
      </c>
      <c r="K53" s="88" t="str">
        <f>IF(A53:A53&gt;0,VLOOKUP(A53,'BASE FEDERAÇÃO'!$B:$M,8,FALSE),"")</f>
        <v>EX</v>
      </c>
      <c r="L53" s="88" t="str">
        <f>IF(A53:A53&gt;0,VLOOKUP(A53,'BASE FEDERAÇÃO'!$B:$M,9,FALSE),"")</f>
        <v>NSR</v>
      </c>
      <c r="M53" s="116" t="str">
        <f>IF(A53:A53&gt;0,VLOOKUP(A53,'BASE FEDERAÇÃO'!$B:$O,10,FALSE),"")</f>
        <v/>
      </c>
      <c r="N53" s="88" t="str">
        <f>IF(A53:A53&gt;0,VLOOKUP(A53,'BASE FEDERAÇÃO'!$B:$O,11,FALSE),"")</f>
        <v>LIB2026</v>
      </c>
      <c r="O53" s="89">
        <v>53</v>
      </c>
      <c r="P53" s="89">
        <v>50</v>
      </c>
      <c r="Q53" s="90">
        <f t="shared" si="0"/>
        <v>103</v>
      </c>
      <c r="R53" s="91"/>
      <c r="S53" s="91"/>
      <c r="T53" s="91"/>
      <c r="U53" s="91"/>
      <c r="V53" s="92"/>
      <c r="W53" s="92"/>
      <c r="X53" s="92"/>
      <c r="Y53" s="92"/>
      <c r="Z53" s="93">
        <f>IF(R53&gt;0,VLOOKUP(R53,Base!$A:$B,2,0),0)</f>
        <v>0</v>
      </c>
      <c r="AA53" s="94">
        <f>IF(S53&gt;0,VLOOKUP(S53,Base!$A:$B,2,0),0)</f>
        <v>0</v>
      </c>
      <c r="AB53" s="94">
        <f>IF(T53&gt;0,VLOOKUP(T53,Base!$A:$B,2,0),0)</f>
        <v>0</v>
      </c>
      <c r="AC53" s="94">
        <f>IF(U53&gt;0,VLOOKUP(U53,Base!$A:$B,2,0),0)</f>
        <v>0</v>
      </c>
      <c r="AD53" s="94">
        <f>IF(V53&gt;0,VLOOKUP(V53,Base!$D:$E,2,0),0)</f>
        <v>0</v>
      </c>
      <c r="AE53" s="94">
        <f>IF(W53&gt;0,VLOOKUP(W53,Base!$D:$E,2,0),0)</f>
        <v>0</v>
      </c>
      <c r="AF53" s="94">
        <f>IF(X53&gt;0,VLOOKUP(X53,Base!$D:$E,2,0),0)</f>
        <v>0</v>
      </c>
      <c r="AG53" s="94">
        <f>IF(Y53&gt;0,VLOOKUP(Y53,Base!$D:$E,2,0),0)</f>
        <v>0</v>
      </c>
      <c r="AH53" s="88" t="str">
        <f t="shared" si="5"/>
        <v/>
      </c>
      <c r="AI53" s="90">
        <f t="shared" si="6"/>
        <v>97</v>
      </c>
      <c r="AJ53" s="95">
        <f t="shared" si="7"/>
        <v>26516</v>
      </c>
      <c r="AK53" s="94">
        <f t="shared" si="8"/>
        <v>897.02997248399993</v>
      </c>
      <c r="AL53" s="88">
        <f t="shared" si="9"/>
        <v>17</v>
      </c>
      <c r="AM53" s="94">
        <f t="shared" si="10"/>
        <v>903.08973384000001</v>
      </c>
      <c r="AN53" s="88">
        <f t="shared" si="11"/>
        <v>44</v>
      </c>
      <c r="AO53" s="88" t="str">
        <f t="shared" si="12"/>
        <v/>
      </c>
      <c r="AP53" s="24"/>
      <c r="AQ53" s="133">
        <f t="shared" ref="AQ53:AQ56" ca="1" si="24">(TODAY()-I53)/365</f>
        <v>53.602739726027394</v>
      </c>
      <c r="AR53" s="133"/>
      <c r="AT53" s="184"/>
      <c r="AU53" s="132"/>
    </row>
    <row r="54" spans="1:47" s="25" customFormat="1" ht="18.75" customHeight="1">
      <c r="A54" s="86" t="s">
        <v>281</v>
      </c>
      <c r="B54" s="87" t="s">
        <v>283</v>
      </c>
      <c r="C54" s="87" t="s">
        <v>1</v>
      </c>
      <c r="D54" s="87" t="s">
        <v>283</v>
      </c>
      <c r="E54" s="116" t="str">
        <f>IF(A54:A54&gt;0,VLOOKUP(A54,'BASE FEDERAÇÃO'!$B:$M,2,FALSE),"")</f>
        <v>YAMAKAWA</v>
      </c>
      <c r="F54" s="220" t="str">
        <f>IF(A54:A54&gt;0,VLOOKUP(A54,'BASE FEDERAÇÃO'!$B:$M,3,FALSE),"")</f>
        <v>TAKAO</v>
      </c>
      <c r="G54" s="88" t="str">
        <f>IF(A54:A54&gt;0,VLOOKUP(A54,'BASE FEDERAÇÃO'!$B:$M,4,FALSE),"")</f>
        <v>M</v>
      </c>
      <c r="H54" s="88" t="str">
        <f>IF(A54:A54&gt;0,VLOOKUP(A54,'BASE FEDERAÇÃO'!$B:$O,5,FALSE),"")</f>
        <v>11. NCC</v>
      </c>
      <c r="I54" s="117">
        <f>IF(A54:A54&gt;0,VLOOKUP(A54,'BASE FEDERAÇÃO'!$B:$M,6,FALSE),"")</f>
        <v>16818</v>
      </c>
      <c r="J54" s="88">
        <f>IF(A54:A54&gt;0,VLOOKUP(A54,'BASE FEDERAÇÃO'!$B:$M,7,FALSE),"")</f>
        <v>6</v>
      </c>
      <c r="K54" s="88" t="str">
        <f>IF(A54:A54&gt;0,VLOOKUP(A54,'BASE FEDERAÇÃO'!$B:$M,8,FALSE),"")</f>
        <v>A</v>
      </c>
      <c r="L54" s="88" t="str">
        <f>IF(A54:A54&gt;0,VLOOKUP(A54,'BASE FEDERAÇÃO'!$B:$M,9,FALSE),"")</f>
        <v>SR</v>
      </c>
      <c r="M54" s="116" t="str">
        <f>IF(A54:A54&gt;0,VLOOKUP(A54,'BASE FEDERAÇÃO'!$B:$O,10,FALSE),"")</f>
        <v/>
      </c>
      <c r="N54" s="88" t="str">
        <f>IF(A54:A54&gt;0,VLOOKUP(A54,'BASE FEDERAÇÃO'!$B:$O,11,FALSE),"")</f>
        <v>LIB2026</v>
      </c>
      <c r="O54" s="89">
        <v>66</v>
      </c>
      <c r="P54" s="89">
        <v>60</v>
      </c>
      <c r="Q54" s="90">
        <f t="shared" si="0"/>
        <v>126</v>
      </c>
      <c r="R54" s="91"/>
      <c r="S54" s="91"/>
      <c r="T54" s="91"/>
      <c r="U54" s="91"/>
      <c r="V54" s="92"/>
      <c r="W54" s="92"/>
      <c r="X54" s="92"/>
      <c r="Y54" s="92"/>
      <c r="Z54" s="93">
        <f>IF(R54&gt;0,VLOOKUP(R54,Base!$A:$B,2,0),0)</f>
        <v>0</v>
      </c>
      <c r="AA54" s="94">
        <f>IF(S54&gt;0,VLOOKUP(S54,Base!$A:$B,2,0),0)</f>
        <v>0</v>
      </c>
      <c r="AB54" s="94">
        <f>IF(T54&gt;0,VLOOKUP(T54,Base!$A:$B,2,0),0)</f>
        <v>0</v>
      </c>
      <c r="AC54" s="94">
        <f>IF(U54&gt;0,VLOOKUP(U54,Base!$A:$B,2,0),0)</f>
        <v>0</v>
      </c>
      <c r="AD54" s="94">
        <f>IF(V54&gt;0,VLOOKUP(V54,Base!$D:$E,2,0),0)</f>
        <v>0</v>
      </c>
      <c r="AE54" s="94">
        <f>IF(W54&gt;0,VLOOKUP(W54,Base!$D:$E,2,0),0)</f>
        <v>0</v>
      </c>
      <c r="AF54" s="94">
        <f>IF(X54&gt;0,VLOOKUP(X54,Base!$D:$E,2,0),0)</f>
        <v>0</v>
      </c>
      <c r="AG54" s="94">
        <f>IF(Y54&gt;0,VLOOKUP(Y54,Base!$D:$E,2,0),0)</f>
        <v>0</v>
      </c>
      <c r="AH54" s="88" t="str">
        <f t="shared" si="5"/>
        <v/>
      </c>
      <c r="AI54" s="90">
        <f t="shared" si="6"/>
        <v>114</v>
      </c>
      <c r="AJ54" s="95">
        <f t="shared" si="7"/>
        <v>16818</v>
      </c>
      <c r="AK54" s="94">
        <f t="shared" si="8"/>
        <v>874.059982182</v>
      </c>
      <c r="AL54" s="88">
        <f t="shared" si="9"/>
        <v>158</v>
      </c>
      <c r="AM54" s="94">
        <f t="shared" si="10"/>
        <v>886.05983082</v>
      </c>
      <c r="AN54" s="88">
        <f t="shared" si="11"/>
        <v>187</v>
      </c>
      <c r="AO54" s="88" t="str">
        <f t="shared" si="12"/>
        <v/>
      </c>
      <c r="AP54" s="24"/>
      <c r="AQ54" s="133">
        <f t="shared" ca="1" si="24"/>
        <v>80.172602739726031</v>
      </c>
      <c r="AR54" s="133"/>
      <c r="AT54" s="184"/>
      <c r="AU54" s="132"/>
    </row>
    <row r="55" spans="1:47" s="25" customFormat="1" ht="18.75" customHeight="1">
      <c r="A55" s="86" t="s">
        <v>83</v>
      </c>
      <c r="B55" s="87" t="s">
        <v>283</v>
      </c>
      <c r="C55" s="87" t="s">
        <v>1</v>
      </c>
      <c r="D55" s="87" t="s">
        <v>283</v>
      </c>
      <c r="E55" s="116" t="str">
        <f>IF(A55:A55&gt;0,VLOOKUP(A55,'BASE FEDERAÇÃO'!$B:$M,2,FALSE),"")</f>
        <v>TAKANO</v>
      </c>
      <c r="F55" s="220" t="str">
        <f>IF(A55:A55&gt;0,VLOOKUP(A55,'BASE FEDERAÇÃO'!$B:$M,3,FALSE),"")</f>
        <v>YASUO</v>
      </c>
      <c r="G55" s="88" t="str">
        <f>IF(A55:A55&gt;0,VLOOKUP(A55,'BASE FEDERAÇÃO'!$B:$M,4,FALSE),"")</f>
        <v>M</v>
      </c>
      <c r="H55" s="88" t="str">
        <f>IF(A55:A55&gt;0,VLOOKUP(A55,'BASE FEDERAÇÃO'!$B:$O,5,FALSE),"")</f>
        <v>03. IBI</v>
      </c>
      <c r="I55" s="117">
        <f>IF(A55:A55&gt;0,VLOOKUP(A55,'BASE FEDERAÇÃO'!$B:$M,6,FALSE),"")</f>
        <v>16369</v>
      </c>
      <c r="J55" s="88">
        <f>IF(A55:A55&gt;0,VLOOKUP(A55,'BASE FEDERAÇÃO'!$B:$M,7,FALSE),"")</f>
        <v>6</v>
      </c>
      <c r="K55" s="88" t="str">
        <f>IF(A55:A55&gt;0,VLOOKUP(A55,'BASE FEDERAÇÃO'!$B:$M,8,FALSE),"")</f>
        <v>A</v>
      </c>
      <c r="L55" s="88" t="str">
        <f>IF(A55:A55&gt;0,VLOOKUP(A55,'BASE FEDERAÇÃO'!$B:$M,9,FALSE),"")</f>
        <v>SR</v>
      </c>
      <c r="M55" s="116" t="str">
        <f>IF(A55:A55&gt;0,VLOOKUP(A55,'BASE FEDERAÇÃO'!$B:$O,10,FALSE),"")</f>
        <v>X</v>
      </c>
      <c r="N55" s="88" t="str">
        <f>IF(A55:A55&gt;0,VLOOKUP(A55,'BASE FEDERAÇÃO'!$B:$O,11,FALSE),"")</f>
        <v>LIB2026</v>
      </c>
      <c r="O55" s="89">
        <v>59</v>
      </c>
      <c r="P55" s="89">
        <v>58</v>
      </c>
      <c r="Q55" s="90">
        <f t="shared" si="0"/>
        <v>117</v>
      </c>
      <c r="R55" s="91"/>
      <c r="S55" s="91"/>
      <c r="T55" s="91"/>
      <c r="U55" s="91"/>
      <c r="V55" s="92"/>
      <c r="W55" s="92"/>
      <c r="X55" s="92"/>
      <c r="Y55" s="92"/>
      <c r="Z55" s="93">
        <f>IF(R55&gt;0,VLOOKUP(R55,Base!$A:$B,2,0),0)</f>
        <v>0</v>
      </c>
      <c r="AA55" s="94">
        <f>IF(S55&gt;0,VLOOKUP(S55,Base!$A:$B,2,0),0)</f>
        <v>0</v>
      </c>
      <c r="AB55" s="94">
        <f>IF(T55&gt;0,VLOOKUP(T55,Base!$A:$B,2,0),0)</f>
        <v>0</v>
      </c>
      <c r="AC55" s="94">
        <f>IF(U55&gt;0,VLOOKUP(U55,Base!$A:$B,2,0),0)</f>
        <v>0</v>
      </c>
      <c r="AD55" s="94">
        <f>IF(V55&gt;0,VLOOKUP(V55,Base!$D:$E,2,0),0)</f>
        <v>0</v>
      </c>
      <c r="AE55" s="94">
        <f>IF(W55&gt;0,VLOOKUP(W55,Base!$D:$E,2,0),0)</f>
        <v>0</v>
      </c>
      <c r="AF55" s="94">
        <f>IF(X55&gt;0,VLOOKUP(X55,Base!$D:$E,2,0),0)</f>
        <v>0</v>
      </c>
      <c r="AG55" s="94">
        <f>IF(Y55&gt;0,VLOOKUP(Y55,Base!$D:$E,2,0),0)</f>
        <v>0</v>
      </c>
      <c r="AH55" s="88" t="str">
        <f t="shared" si="5"/>
        <v/>
      </c>
      <c r="AI55" s="90">
        <f t="shared" si="6"/>
        <v>105</v>
      </c>
      <c r="AJ55" s="95">
        <f t="shared" si="7"/>
        <v>16369</v>
      </c>
      <c r="AK55" s="94">
        <f t="shared" si="8"/>
        <v>883.05998263099991</v>
      </c>
      <c r="AL55" s="88">
        <f t="shared" si="9"/>
        <v>109</v>
      </c>
      <c r="AM55" s="94">
        <f t="shared" si="10"/>
        <v>895.05983530999993</v>
      </c>
      <c r="AN55" s="88">
        <f t="shared" si="11"/>
        <v>145</v>
      </c>
      <c r="AO55" s="88" t="str">
        <f t="shared" si="12"/>
        <v/>
      </c>
      <c r="AP55" s="24"/>
      <c r="AQ55" s="133">
        <f t="shared" ca="1" si="24"/>
        <v>81.402739726027391</v>
      </c>
      <c r="AR55" s="133"/>
      <c r="AT55" s="184"/>
      <c r="AU55" s="132"/>
    </row>
    <row r="56" spans="1:47" s="25" customFormat="1" ht="18.75" customHeight="1">
      <c r="A56" s="86" t="s">
        <v>102</v>
      </c>
      <c r="B56" s="87" t="s">
        <v>283</v>
      </c>
      <c r="C56" s="87" t="s">
        <v>1</v>
      </c>
      <c r="D56" s="87" t="s">
        <v>283</v>
      </c>
      <c r="E56" s="116" t="str">
        <f>IF(A56:A56&gt;0,VLOOKUP(A56,'BASE FEDERAÇÃO'!$B:$M,2,FALSE),"")</f>
        <v>OSADA</v>
      </c>
      <c r="F56" s="220" t="str">
        <f>IF(A56:A56&gt;0,VLOOKUP(A56,'BASE FEDERAÇÃO'!$B:$M,3,FALSE),"")</f>
        <v>ASAO</v>
      </c>
      <c r="G56" s="88" t="str">
        <f>IF(A56:A56&gt;0,VLOOKUP(A56,'BASE FEDERAÇÃO'!$B:$M,4,FALSE),"")</f>
        <v>M</v>
      </c>
      <c r="H56" s="88" t="str">
        <f>IF(A56:A56&gt;0,VLOOKUP(A56,'BASE FEDERAÇÃO'!$B:$O,5,FALSE),"")</f>
        <v>18. SOR</v>
      </c>
      <c r="I56" s="117">
        <f>IF(A56:A56&gt;0,VLOOKUP(A56,'BASE FEDERAÇÃO'!$B:$M,6,FALSE),"")</f>
        <v>13681</v>
      </c>
      <c r="J56" s="88">
        <f>IF(A56:A56&gt;0,VLOOKUP(A56,'BASE FEDERAÇÃO'!$B:$M,7,FALSE),"")</f>
        <v>6</v>
      </c>
      <c r="K56" s="88" t="str">
        <f>IF(A56:A56&gt;0,VLOOKUP(A56,'BASE FEDERAÇÃO'!$B:$M,8,FALSE),"")</f>
        <v>A</v>
      </c>
      <c r="L56" s="88" t="str">
        <f>IF(A56:A56&gt;0,VLOOKUP(A56,'BASE FEDERAÇÃO'!$B:$M,9,FALSE),"")</f>
        <v>MR</v>
      </c>
      <c r="M56" s="116" t="str">
        <f>IF(A56:A56&gt;0,VLOOKUP(A56,'BASE FEDERAÇÃO'!$B:$O,10,FALSE),"")</f>
        <v>X</v>
      </c>
      <c r="N56" s="88" t="str">
        <f>IF(A56:A56&gt;0,VLOOKUP(A56,'BASE FEDERAÇÃO'!$B:$O,11,FALSE),"")</f>
        <v>LIB2026</v>
      </c>
      <c r="O56" s="89">
        <v>59</v>
      </c>
      <c r="P56" s="89">
        <v>60</v>
      </c>
      <c r="Q56" s="90">
        <f t="shared" si="0"/>
        <v>119</v>
      </c>
      <c r="R56" s="91"/>
      <c r="S56" s="91"/>
      <c r="T56" s="91"/>
      <c r="U56" s="91"/>
      <c r="V56" s="92"/>
      <c r="W56" s="92"/>
      <c r="X56" s="92"/>
      <c r="Y56" s="92"/>
      <c r="Z56" s="93">
        <f>IF(R56&gt;0,VLOOKUP(R56,Base!$A:$B,2,0),0)</f>
        <v>0</v>
      </c>
      <c r="AA56" s="94">
        <f>IF(S56&gt;0,VLOOKUP(S56,Base!$A:$B,2,0),0)</f>
        <v>0</v>
      </c>
      <c r="AB56" s="94">
        <f>IF(T56&gt;0,VLOOKUP(T56,Base!$A:$B,2,0),0)</f>
        <v>0</v>
      </c>
      <c r="AC56" s="94">
        <f>IF(U56&gt;0,VLOOKUP(U56,Base!$A:$B,2,0),0)</f>
        <v>0</v>
      </c>
      <c r="AD56" s="94">
        <f>IF(V56&gt;0,VLOOKUP(V56,Base!$D:$E,2,0),0)</f>
        <v>0</v>
      </c>
      <c r="AE56" s="94">
        <f>IF(W56&gt;0,VLOOKUP(W56,Base!$D:$E,2,0),0)</f>
        <v>0</v>
      </c>
      <c r="AF56" s="94">
        <f>IF(X56&gt;0,VLOOKUP(X56,Base!$D:$E,2,0),0)</f>
        <v>0</v>
      </c>
      <c r="AG56" s="94">
        <f>IF(Y56&gt;0,VLOOKUP(Y56,Base!$D:$E,2,0),0)</f>
        <v>0</v>
      </c>
      <c r="AH56" s="88" t="str">
        <f t="shared" si="5"/>
        <v/>
      </c>
      <c r="AI56" s="90">
        <f t="shared" si="6"/>
        <v>107</v>
      </c>
      <c r="AJ56" s="95">
        <f t="shared" si="7"/>
        <v>13681</v>
      </c>
      <c r="AK56" s="94">
        <f t="shared" si="8"/>
        <v>881.05998531899991</v>
      </c>
      <c r="AL56" s="88">
        <f t="shared" si="9"/>
        <v>124</v>
      </c>
      <c r="AM56" s="94">
        <f t="shared" si="10"/>
        <v>893.05986218999999</v>
      </c>
      <c r="AN56" s="88">
        <f t="shared" si="11"/>
        <v>158</v>
      </c>
      <c r="AO56" s="88" t="str">
        <f t="shared" si="12"/>
        <v/>
      </c>
      <c r="AP56" s="24"/>
      <c r="AQ56" s="132">
        <f t="shared" ca="1" si="24"/>
        <v>88.767123287671239</v>
      </c>
      <c r="AR56" s="133"/>
      <c r="AT56" s="184"/>
      <c r="AU56" s="132"/>
    </row>
    <row r="57" spans="1:47" s="25" customFormat="1" ht="18.75" customHeight="1">
      <c r="A57" s="251"/>
      <c r="B57" s="252"/>
      <c r="C57" s="252"/>
      <c r="D57" s="252"/>
      <c r="E57" s="116" t="str">
        <f>IF(A57:A57&gt;0,VLOOKUP(A57,'BASE FEDERAÇÃO'!$B:$M,2,FALSE),"")</f>
        <v/>
      </c>
      <c r="F57" s="220" t="str">
        <f>IF(A57:A57&gt;0,VLOOKUP(A57,'BASE FEDERAÇÃO'!$B:$M,3,FALSE),"")</f>
        <v/>
      </c>
      <c r="G57" s="88" t="str">
        <f>IF(A57:A57&gt;0,VLOOKUP(A57,'BASE FEDERAÇÃO'!$B:$M,4,FALSE),"")</f>
        <v/>
      </c>
      <c r="H57" s="88" t="str">
        <f>IF(A57:A57&gt;0,VLOOKUP(A57,'BASE FEDERAÇÃO'!$B:$O,5,FALSE),"")</f>
        <v/>
      </c>
      <c r="I57" s="117" t="str">
        <f>IF(A57:A57&gt;0,VLOOKUP(A57,'BASE FEDERAÇÃO'!$B:$M,6,FALSE),"")</f>
        <v/>
      </c>
      <c r="J57" s="88" t="str">
        <f>IF(A57:A57&gt;0,VLOOKUP(A57,'BASE FEDERAÇÃO'!$B:$M,7,FALSE),"")</f>
        <v/>
      </c>
      <c r="K57" s="88" t="str">
        <f>IF(A57:A57&gt;0,VLOOKUP(A57,'BASE FEDERAÇÃO'!$B:$M,8,FALSE),"")</f>
        <v/>
      </c>
      <c r="L57" s="88" t="str">
        <f>IF(A57:A57&gt;0,VLOOKUP(A57,'BASE FEDERAÇÃO'!$B:$M,9,FALSE),"")</f>
        <v/>
      </c>
      <c r="M57" s="116" t="str">
        <f>IF(A57:A57&gt;0,VLOOKUP(A57,'BASE FEDERAÇÃO'!$B:$O,10,FALSE),"")</f>
        <v/>
      </c>
      <c r="N57" s="88" t="str">
        <f>IF(A57:A57&gt;0,VLOOKUP(A57,'BASE FEDERAÇÃO'!$B:$O,11,FALSE),"")</f>
        <v/>
      </c>
      <c r="O57" s="89"/>
      <c r="P57" s="89"/>
      <c r="Q57" s="90" t="str">
        <f t="shared" si="0"/>
        <v/>
      </c>
      <c r="R57" s="91"/>
      <c r="S57" s="91"/>
      <c r="T57" s="91"/>
      <c r="U57" s="91"/>
      <c r="V57" s="92"/>
      <c r="W57" s="92"/>
      <c r="X57" s="92"/>
      <c r="Y57" s="92"/>
      <c r="Z57" s="93">
        <f>IF(R57&gt;0,VLOOKUP(R57,Base!$A:$B,2,0),0)</f>
        <v>0</v>
      </c>
      <c r="AA57" s="94">
        <f>IF(S57&gt;0,VLOOKUP(S57,Base!$A:$B,2,0),0)</f>
        <v>0</v>
      </c>
      <c r="AB57" s="94">
        <f>IF(T57&gt;0,VLOOKUP(T57,Base!$A:$B,2,0),0)</f>
        <v>0</v>
      </c>
      <c r="AC57" s="94">
        <f>IF(U57&gt;0,VLOOKUP(U57,Base!$A:$B,2,0),0)</f>
        <v>0</v>
      </c>
      <c r="AD57" s="94">
        <f>IF(V57&gt;0,VLOOKUP(V57,Base!$D:$E,2,0),0)</f>
        <v>0</v>
      </c>
      <c r="AE57" s="94">
        <f>IF(W57&gt;0,VLOOKUP(W57,Base!$D:$E,2,0),0)</f>
        <v>0</v>
      </c>
      <c r="AF57" s="94">
        <f>IF(X57&gt;0,VLOOKUP(X57,Base!$D:$E,2,0),0)</f>
        <v>0</v>
      </c>
      <c r="AG57" s="94">
        <f>IF(Y57&gt;0,VLOOKUP(Y57,Base!$D:$E,2,0),0)</f>
        <v>0</v>
      </c>
      <c r="AH57" s="88" t="str">
        <f t="shared" si="5"/>
        <v/>
      </c>
      <c r="AI57" s="90" t="str">
        <f t="shared" si="6"/>
        <v/>
      </c>
      <c r="AJ57" s="95" t="str">
        <f t="shared" si="7"/>
        <v/>
      </c>
      <c r="AK57" s="94" t="str">
        <f t="shared" si="8"/>
        <v/>
      </c>
      <c r="AL57" s="88" t="str">
        <f t="shared" si="9"/>
        <v/>
      </c>
      <c r="AM57" s="94" t="str">
        <f t="shared" si="10"/>
        <v xml:space="preserve"> </v>
      </c>
      <c r="AN57" s="88" t="str">
        <f t="shared" si="11"/>
        <v/>
      </c>
      <c r="AO57" s="88" t="str">
        <f t="shared" si="12"/>
        <v/>
      </c>
      <c r="AP57" s="24"/>
      <c r="AR57" s="135"/>
      <c r="AT57" s="184"/>
      <c r="AU57" s="136"/>
    </row>
    <row r="58" spans="1:47" s="25" customFormat="1" ht="18.75" customHeight="1">
      <c r="A58" s="86" t="s">
        <v>406</v>
      </c>
      <c r="B58" s="87" t="s">
        <v>358</v>
      </c>
      <c r="C58" s="87" t="s">
        <v>1</v>
      </c>
      <c r="D58" s="87" t="s">
        <v>358</v>
      </c>
      <c r="E58" s="116" t="str">
        <f>IF(A58:A58&gt;0,VLOOKUP(A58,'BASE FEDERAÇÃO'!$B:$M,2,FALSE),"")</f>
        <v>KANOMATA</v>
      </c>
      <c r="F58" s="220" t="str">
        <f>IF(A58:A58&gt;0,VLOOKUP(A58,'BASE FEDERAÇÃO'!$B:$M,3,FALSE),"")</f>
        <v>KOKI</v>
      </c>
      <c r="G58" s="88" t="str">
        <f>IF(A58:A58&gt;0,VLOOKUP(A58,'BASE FEDERAÇÃO'!$B:$M,4,FALSE),"")</f>
        <v>M</v>
      </c>
      <c r="H58" s="88" t="str">
        <f>IF(A58:A58&gt;0,VLOOKUP(A58,'BASE FEDERAÇÃO'!$B:$O,5,FALSE),"")</f>
        <v>15. BIR</v>
      </c>
      <c r="I58" s="117">
        <f>IF(A58:A58&gt;0,VLOOKUP(A58,'BASE FEDERAÇÃO'!$B:$M,6,FALSE),"")</f>
        <v>24950</v>
      </c>
      <c r="J58" s="88">
        <f>IF(A58:A58&gt;0,VLOOKUP(A58,'BASE FEDERAÇÃO'!$B:$M,7,FALSE),"")</f>
        <v>0</v>
      </c>
      <c r="K58" s="88" t="str">
        <f>IF(A58:A58&gt;0,VLOOKUP(A58,'BASE FEDERAÇÃO'!$B:$M,8,FALSE),"")</f>
        <v>EX</v>
      </c>
      <c r="L58" s="88" t="str">
        <f>IF(A58:A58&gt;0,VLOOKUP(A58,'BASE FEDERAÇÃO'!$B:$M,9,FALSE),"")</f>
        <v>NSR</v>
      </c>
      <c r="M58" s="116" t="str">
        <f>IF(A58:A58&gt;0,VLOOKUP(A58,'BASE FEDERAÇÃO'!$B:$O,10,FALSE),"")</f>
        <v/>
      </c>
      <c r="N58" s="88" t="str">
        <f>IF(A58:A58&gt;0,VLOOKUP(A58,'BASE FEDERAÇÃO'!$B:$O,11,FALSE),"")</f>
        <v>LIB2026</v>
      </c>
      <c r="O58" s="89">
        <v>49</v>
      </c>
      <c r="P58" s="89">
        <v>50</v>
      </c>
      <c r="Q58" s="90">
        <f t="shared" si="0"/>
        <v>99</v>
      </c>
      <c r="R58" s="91"/>
      <c r="S58" s="91"/>
      <c r="T58" s="91"/>
      <c r="U58" s="91"/>
      <c r="V58" s="92"/>
      <c r="W58" s="92"/>
      <c r="X58" s="92"/>
      <c r="Y58" s="92"/>
      <c r="Z58" s="93">
        <f>IF(R58&gt;0,VLOOKUP(R58,Base!$A:$B,2,0),0)</f>
        <v>0</v>
      </c>
      <c r="AA58" s="94">
        <f>IF(S58&gt;0,VLOOKUP(S58,Base!$A:$B,2,0),0)</f>
        <v>0</v>
      </c>
      <c r="AB58" s="94">
        <f>IF(T58&gt;0,VLOOKUP(T58,Base!$A:$B,2,0),0)</f>
        <v>0</v>
      </c>
      <c r="AC58" s="94">
        <f>IF(U58&gt;0,VLOOKUP(U58,Base!$A:$B,2,0),0)</f>
        <v>0</v>
      </c>
      <c r="AD58" s="94">
        <f>IF(V58&gt;0,VLOOKUP(V58,Base!$D:$E,2,0),0)</f>
        <v>0</v>
      </c>
      <c r="AE58" s="94">
        <f>IF(W58&gt;0,VLOOKUP(W58,Base!$D:$E,2,0),0)</f>
        <v>0</v>
      </c>
      <c r="AF58" s="94">
        <f>IF(X58&gt;0,VLOOKUP(X58,Base!$D:$E,2,0),0)</f>
        <v>0</v>
      </c>
      <c r="AG58" s="94">
        <f>IF(Y58&gt;0,VLOOKUP(Y58,Base!$D:$E,2,0),0)</f>
        <v>0</v>
      </c>
      <c r="AH58" s="88" t="str">
        <f t="shared" si="5"/>
        <v/>
      </c>
      <c r="AI58" s="90">
        <f t="shared" si="6"/>
        <v>99</v>
      </c>
      <c r="AJ58" s="95">
        <f t="shared" si="7"/>
        <v>24950</v>
      </c>
      <c r="AK58" s="94">
        <f t="shared" si="8"/>
        <v>900.99997404999999</v>
      </c>
      <c r="AL58" s="88">
        <f t="shared" si="9"/>
        <v>8</v>
      </c>
      <c r="AM58" s="94">
        <f t="shared" si="10"/>
        <v>901.11974950000001</v>
      </c>
      <c r="AN58" s="88">
        <f t="shared" si="11"/>
        <v>58</v>
      </c>
      <c r="AO58" s="88" t="str">
        <f t="shared" si="12"/>
        <v/>
      </c>
      <c r="AP58" s="24"/>
      <c r="AQ58" s="133">
        <f t="shared" ref="AQ58:AQ61" ca="1" si="25">(TODAY()-I58)/365</f>
        <v>57.893150684931506</v>
      </c>
      <c r="AR58" s="133"/>
      <c r="AT58" s="184"/>
      <c r="AU58" s="132"/>
    </row>
    <row r="59" spans="1:47" s="25" customFormat="1" ht="18.75" customHeight="1">
      <c r="A59" s="86" t="s">
        <v>624</v>
      </c>
      <c r="B59" s="87" t="s">
        <v>358</v>
      </c>
      <c r="C59" s="87" t="s">
        <v>1</v>
      </c>
      <c r="D59" s="87" t="s">
        <v>358</v>
      </c>
      <c r="E59" s="116" t="str">
        <f>IF(A59:A59&gt;0,VLOOKUP(A59,'BASE FEDERAÇÃO'!$B:$M,2,FALSE),"")</f>
        <v>HIGUCHI</v>
      </c>
      <c r="F59" s="220" t="str">
        <f>IF(A59:A59&gt;0,VLOOKUP(A59,'BASE FEDERAÇÃO'!$B:$M,3,FALSE),"")</f>
        <v>ARTUR KEN</v>
      </c>
      <c r="G59" s="88" t="str">
        <f>IF(A59:A59&gt;0,VLOOKUP(A59,'BASE FEDERAÇÃO'!$B:$M,4,FALSE),"")</f>
        <v>M</v>
      </c>
      <c r="H59" s="88" t="str">
        <f>IF(A59:A59&gt;0,VLOOKUP(A59,'BASE FEDERAÇÃO'!$B:$O,5,FALSE),"")</f>
        <v>11. NCC</v>
      </c>
      <c r="I59" s="117">
        <f>IF(A59:A59&gt;0,VLOOKUP(A59,'BASE FEDERAÇÃO'!$B:$M,6,FALSE),"")</f>
        <v>19959</v>
      </c>
      <c r="J59" s="88">
        <f>IF(A59:A59&gt;0,VLOOKUP(A59,'BASE FEDERAÇÃO'!$B:$M,7,FALSE),"")</f>
        <v>3</v>
      </c>
      <c r="K59" s="88" t="str">
        <f>IF(A59:A59&gt;0,VLOOKUP(A59,'BASE FEDERAÇÃO'!$B:$M,8,FALSE),"")</f>
        <v>EX</v>
      </c>
      <c r="L59" s="88" t="str">
        <f>IF(A59:A59&gt;0,VLOOKUP(A59,'BASE FEDERAÇÃO'!$B:$M,9,FALSE),"")</f>
        <v>NSR</v>
      </c>
      <c r="M59" s="116" t="str">
        <f>IF(A59:A59&gt;0,VLOOKUP(A59,'BASE FEDERAÇÃO'!$B:$O,10,FALSE),"")</f>
        <v>X</v>
      </c>
      <c r="N59" s="88" t="str">
        <f>IF(A59:A59&gt;0,VLOOKUP(A59,'BASE FEDERAÇÃO'!$B:$O,11,FALSE),"")</f>
        <v>LIB2026</v>
      </c>
      <c r="O59" s="89">
        <v>52</v>
      </c>
      <c r="P59" s="89">
        <v>51</v>
      </c>
      <c r="Q59" s="90">
        <f t="shared" si="0"/>
        <v>103</v>
      </c>
      <c r="R59" s="91"/>
      <c r="S59" s="91"/>
      <c r="T59" s="91"/>
      <c r="U59" s="91"/>
      <c r="V59" s="92"/>
      <c r="W59" s="92"/>
      <c r="X59" s="92"/>
      <c r="Y59" s="92"/>
      <c r="Z59" s="93">
        <f>IF(R59&gt;0,VLOOKUP(R59,Base!$A:$B,2,0),0)</f>
        <v>0</v>
      </c>
      <c r="AA59" s="94">
        <f>IF(S59&gt;0,VLOOKUP(S59,Base!$A:$B,2,0),0)</f>
        <v>0</v>
      </c>
      <c r="AB59" s="94">
        <f>IF(T59&gt;0,VLOOKUP(T59,Base!$A:$B,2,0),0)</f>
        <v>0</v>
      </c>
      <c r="AC59" s="94">
        <f>IF(U59&gt;0,VLOOKUP(U59,Base!$A:$B,2,0),0)</f>
        <v>0</v>
      </c>
      <c r="AD59" s="94">
        <f>IF(V59&gt;0,VLOOKUP(V59,Base!$D:$E,2,0),0)</f>
        <v>0</v>
      </c>
      <c r="AE59" s="94">
        <f>IF(W59&gt;0,VLOOKUP(W59,Base!$D:$E,2,0),0)</f>
        <v>0</v>
      </c>
      <c r="AF59" s="94">
        <f>IF(X59&gt;0,VLOOKUP(X59,Base!$D:$E,2,0),0)</f>
        <v>0</v>
      </c>
      <c r="AG59" s="94">
        <f>IF(Y59&gt;0,VLOOKUP(Y59,Base!$D:$E,2,0),0)</f>
        <v>0</v>
      </c>
      <c r="AH59" s="88" t="str">
        <f t="shared" si="5"/>
        <v/>
      </c>
      <c r="AI59" s="90">
        <f t="shared" si="6"/>
        <v>97</v>
      </c>
      <c r="AJ59" s="95">
        <f t="shared" si="7"/>
        <v>19959</v>
      </c>
      <c r="AK59" s="94">
        <f t="shared" si="8"/>
        <v>897.02997904099993</v>
      </c>
      <c r="AL59" s="88">
        <f t="shared" si="9"/>
        <v>16</v>
      </c>
      <c r="AM59" s="94">
        <f t="shared" si="10"/>
        <v>903.08979941000007</v>
      </c>
      <c r="AN59" s="88">
        <f t="shared" si="11"/>
        <v>43</v>
      </c>
      <c r="AO59" s="88" t="str">
        <f t="shared" si="12"/>
        <v/>
      </c>
      <c r="AP59" s="24"/>
      <c r="AQ59" s="133">
        <f t="shared" ca="1" si="25"/>
        <v>71.567123287671237</v>
      </c>
      <c r="AR59" s="133"/>
      <c r="AT59" s="184"/>
      <c r="AU59" s="132"/>
    </row>
    <row r="60" spans="1:47" s="25" customFormat="1" ht="18.75" customHeight="1">
      <c r="A60" s="86" t="s">
        <v>261</v>
      </c>
      <c r="B60" s="87" t="s">
        <v>358</v>
      </c>
      <c r="C60" s="87" t="s">
        <v>1</v>
      </c>
      <c r="D60" s="87" t="s">
        <v>358</v>
      </c>
      <c r="E60" s="116" t="str">
        <f>IF(A60:A60&gt;0,VLOOKUP(A60,'BASE FEDERAÇÃO'!$B:$M,2,FALSE),"")</f>
        <v>OKAWARA</v>
      </c>
      <c r="F60" s="220" t="str">
        <f>IF(A60:A60&gt;0,VLOOKUP(A60,'BASE FEDERAÇÃO'!$B:$M,3,FALSE),"")</f>
        <v>TOSHIO</v>
      </c>
      <c r="G60" s="88" t="str">
        <f>IF(A60:A60&gt;0,VLOOKUP(A60,'BASE FEDERAÇÃO'!$B:$M,4,FALSE),"")</f>
        <v>M</v>
      </c>
      <c r="H60" s="88" t="str">
        <f>IF(A60:A60&gt;0,VLOOKUP(A60,'BASE FEDERAÇÃO'!$B:$O,5,FALSE),"")</f>
        <v>08. SMA</v>
      </c>
      <c r="I60" s="117">
        <f>IF(A60:A60&gt;0,VLOOKUP(A60,'BASE FEDERAÇÃO'!$B:$M,6,FALSE),"")</f>
        <v>24451</v>
      </c>
      <c r="J60" s="88">
        <f>IF(A60:A60&gt;0,VLOOKUP(A60,'BASE FEDERAÇÃO'!$B:$M,7,FALSE),"")</f>
        <v>2</v>
      </c>
      <c r="K60" s="88" t="str">
        <f>IF(A60:A60&gt;0,VLOOKUP(A60,'BASE FEDERAÇÃO'!$B:$M,8,FALSE),"")</f>
        <v>EX</v>
      </c>
      <c r="L60" s="88" t="str">
        <f>IF(A60:A60&gt;0,VLOOKUP(A60,'BASE FEDERAÇÃO'!$B:$M,9,FALSE),"")</f>
        <v>NSR</v>
      </c>
      <c r="M60" s="116" t="str">
        <f>IF(A60:A60&gt;0,VLOOKUP(A60,'BASE FEDERAÇÃO'!$B:$O,10,FALSE),"")</f>
        <v/>
      </c>
      <c r="N60" s="88" t="str">
        <f>IF(A60:A60&gt;0,VLOOKUP(A60,'BASE FEDERAÇÃO'!$B:$O,11,FALSE),"")</f>
        <v>LIB2026</v>
      </c>
      <c r="O60" s="89">
        <v>55</v>
      </c>
      <c r="P60" s="89">
        <v>49</v>
      </c>
      <c r="Q60" s="90">
        <f t="shared" si="0"/>
        <v>104</v>
      </c>
      <c r="R60" s="91"/>
      <c r="S60" s="91"/>
      <c r="T60" s="91"/>
      <c r="U60" s="91"/>
      <c r="V60" s="92"/>
      <c r="W60" s="92"/>
      <c r="X60" s="92"/>
      <c r="Y60" s="92"/>
      <c r="Z60" s="93">
        <f>IF(R60&gt;0,VLOOKUP(R60,Base!$A:$B,2,0),0)</f>
        <v>0</v>
      </c>
      <c r="AA60" s="94">
        <f>IF(S60&gt;0,VLOOKUP(S60,Base!$A:$B,2,0),0)</f>
        <v>0</v>
      </c>
      <c r="AB60" s="94">
        <f>IF(T60&gt;0,VLOOKUP(T60,Base!$A:$B,2,0),0)</f>
        <v>0</v>
      </c>
      <c r="AC60" s="94">
        <f>IF(U60&gt;0,VLOOKUP(U60,Base!$A:$B,2,0),0)</f>
        <v>0</v>
      </c>
      <c r="AD60" s="94">
        <f>IF(V60&gt;0,VLOOKUP(V60,Base!$D:$E,2,0),0)</f>
        <v>0</v>
      </c>
      <c r="AE60" s="94">
        <f>IF(W60&gt;0,VLOOKUP(W60,Base!$D:$E,2,0),0)</f>
        <v>0</v>
      </c>
      <c r="AF60" s="94">
        <f>IF(X60&gt;0,VLOOKUP(X60,Base!$D:$E,2,0),0)</f>
        <v>0</v>
      </c>
      <c r="AG60" s="94">
        <f>IF(Y60&gt;0,VLOOKUP(Y60,Base!$D:$E,2,0),0)</f>
        <v>0</v>
      </c>
      <c r="AH60" s="88" t="str">
        <f t="shared" si="5"/>
        <v/>
      </c>
      <c r="AI60" s="90">
        <f t="shared" si="6"/>
        <v>100</v>
      </c>
      <c r="AJ60" s="95">
        <f t="shared" si="7"/>
        <v>24451</v>
      </c>
      <c r="AK60" s="94">
        <f t="shared" si="8"/>
        <v>896.01997454900004</v>
      </c>
      <c r="AL60" s="88">
        <f t="shared" si="9"/>
        <v>23</v>
      </c>
      <c r="AM60" s="94">
        <f t="shared" si="10"/>
        <v>900.09975449000001</v>
      </c>
      <c r="AN60" s="88">
        <f t="shared" si="11"/>
        <v>73</v>
      </c>
      <c r="AO60" s="88" t="str">
        <f t="shared" si="12"/>
        <v/>
      </c>
      <c r="AP60" s="24"/>
      <c r="AQ60" s="133">
        <f t="shared" ca="1" si="25"/>
        <v>59.260273972602739</v>
      </c>
      <c r="AR60" s="133"/>
      <c r="AT60" s="184"/>
      <c r="AU60" s="132"/>
    </row>
    <row r="61" spans="1:47" s="25" customFormat="1" ht="18.75" customHeight="1">
      <c r="A61" s="86" t="s">
        <v>114</v>
      </c>
      <c r="B61" s="87" t="s">
        <v>358</v>
      </c>
      <c r="C61" s="87" t="s">
        <v>1</v>
      </c>
      <c r="D61" s="87" t="s">
        <v>358</v>
      </c>
      <c r="E61" s="116" t="str">
        <f>IF(A61:A61&gt;0,VLOOKUP(A61,'BASE FEDERAÇÃO'!$B:$M,2,FALSE),"")</f>
        <v>YAMANO</v>
      </c>
      <c r="F61" s="220" t="str">
        <f>IF(A61:A61&gt;0,VLOOKUP(A61,'BASE FEDERAÇÃO'!$B:$M,3,FALSE),"")</f>
        <v>PAULO</v>
      </c>
      <c r="G61" s="88" t="str">
        <f>IF(A61:A61&gt;0,VLOOKUP(A61,'BASE FEDERAÇÃO'!$B:$M,4,FALSE),"")</f>
        <v>M</v>
      </c>
      <c r="H61" s="88" t="str">
        <f>IF(A61:A61&gt;0,VLOOKUP(A61,'BASE FEDERAÇÃO'!$B:$O,5,FALSE),"")</f>
        <v>03. IBI</v>
      </c>
      <c r="I61" s="117">
        <f>IF(A61:A61&gt;0,VLOOKUP(A61,'BASE FEDERAÇÃO'!$B:$M,6,FALSE),"")</f>
        <v>17828</v>
      </c>
      <c r="J61" s="88">
        <f>IF(A61:A61&gt;0,VLOOKUP(A61,'BASE FEDERAÇÃO'!$B:$M,7,FALSE),"")</f>
        <v>6</v>
      </c>
      <c r="K61" s="88" t="str">
        <f>IF(A61:A61&gt;0,VLOOKUP(A61,'BASE FEDERAÇÃO'!$B:$M,8,FALSE),"")</f>
        <v>A</v>
      </c>
      <c r="L61" s="88" t="str">
        <f>IF(A61:A61&gt;0,VLOOKUP(A61,'BASE FEDERAÇÃO'!$B:$M,9,FALSE),"")</f>
        <v>SR</v>
      </c>
      <c r="M61" s="116" t="str">
        <f>IF(A61:A61&gt;0,VLOOKUP(A61,'BASE FEDERAÇÃO'!$B:$O,10,FALSE),"")</f>
        <v/>
      </c>
      <c r="N61" s="88" t="str">
        <f>IF(A61:A61&gt;0,VLOOKUP(A61,'BASE FEDERAÇÃO'!$B:$O,11,FALSE),"")</f>
        <v>LIB2026</v>
      </c>
      <c r="O61" s="89">
        <v>62</v>
      </c>
      <c r="P61" s="89">
        <v>54</v>
      </c>
      <c r="Q61" s="90">
        <f t="shared" si="0"/>
        <v>116</v>
      </c>
      <c r="R61" s="91"/>
      <c r="S61" s="91"/>
      <c r="T61" s="91"/>
      <c r="U61" s="91"/>
      <c r="V61" s="92"/>
      <c r="W61" s="92"/>
      <c r="X61" s="92"/>
      <c r="Y61" s="92"/>
      <c r="Z61" s="93">
        <f>IF(R61&gt;0,VLOOKUP(R61,Base!$A:$B,2,0),0)</f>
        <v>0</v>
      </c>
      <c r="AA61" s="94">
        <f>IF(S61&gt;0,VLOOKUP(S61,Base!$A:$B,2,0),0)</f>
        <v>0</v>
      </c>
      <c r="AB61" s="94">
        <f>IF(T61&gt;0,VLOOKUP(T61,Base!$A:$B,2,0),0)</f>
        <v>0</v>
      </c>
      <c r="AC61" s="94">
        <f>IF(U61&gt;0,VLOOKUP(U61,Base!$A:$B,2,0),0)</f>
        <v>0</v>
      </c>
      <c r="AD61" s="94">
        <f>IF(V61&gt;0,VLOOKUP(V61,Base!$D:$E,2,0),0)</f>
        <v>0</v>
      </c>
      <c r="AE61" s="94">
        <f>IF(W61&gt;0,VLOOKUP(W61,Base!$D:$E,2,0),0)</f>
        <v>0</v>
      </c>
      <c r="AF61" s="94">
        <f>IF(X61&gt;0,VLOOKUP(X61,Base!$D:$E,2,0),0)</f>
        <v>0</v>
      </c>
      <c r="AG61" s="94">
        <f>IF(Y61&gt;0,VLOOKUP(Y61,Base!$D:$E,2,0),0)</f>
        <v>0</v>
      </c>
      <c r="AH61" s="88" t="str">
        <f t="shared" si="5"/>
        <v/>
      </c>
      <c r="AI61" s="90">
        <f t="shared" si="6"/>
        <v>104</v>
      </c>
      <c r="AJ61" s="95">
        <f t="shared" si="7"/>
        <v>17828</v>
      </c>
      <c r="AK61" s="94">
        <f t="shared" si="8"/>
        <v>884.05998117199999</v>
      </c>
      <c r="AL61" s="88">
        <f t="shared" si="9"/>
        <v>103</v>
      </c>
      <c r="AM61" s="94">
        <f t="shared" si="10"/>
        <v>896.05982071999995</v>
      </c>
      <c r="AN61" s="88">
        <f t="shared" si="11"/>
        <v>130</v>
      </c>
      <c r="AO61" s="88" t="str">
        <f t="shared" si="12"/>
        <v/>
      </c>
      <c r="AP61" s="24"/>
      <c r="AQ61" s="133">
        <f t="shared" ca="1" si="25"/>
        <v>77.405479452054792</v>
      </c>
      <c r="AR61" s="133"/>
      <c r="AT61" s="184"/>
      <c r="AU61" s="132"/>
    </row>
    <row r="62" spans="1:47" s="25" customFormat="1" ht="18.75" customHeight="1">
      <c r="A62" s="251"/>
      <c r="B62" s="252"/>
      <c r="C62" s="252"/>
      <c r="D62" s="252"/>
      <c r="E62" s="116" t="str">
        <f>IF(A62:A62&gt;0,VLOOKUP(A62,'BASE FEDERAÇÃO'!$B:$M,2,FALSE),"")</f>
        <v/>
      </c>
      <c r="F62" s="220" t="str">
        <f>IF(A62:A62&gt;0,VLOOKUP(A62,'BASE FEDERAÇÃO'!$B:$M,3,FALSE),"")</f>
        <v/>
      </c>
      <c r="G62" s="88" t="str">
        <f>IF(A62:A62&gt;0,VLOOKUP(A62,'BASE FEDERAÇÃO'!$B:$M,4,FALSE),"")</f>
        <v/>
      </c>
      <c r="H62" s="88" t="str">
        <f>IF(A62:A62&gt;0,VLOOKUP(A62,'BASE FEDERAÇÃO'!$B:$O,5,FALSE),"")</f>
        <v/>
      </c>
      <c r="I62" s="117" t="str">
        <f>IF(A62:A62&gt;0,VLOOKUP(A62,'BASE FEDERAÇÃO'!$B:$M,6,FALSE),"")</f>
        <v/>
      </c>
      <c r="J62" s="88" t="str">
        <f>IF(A62:A62&gt;0,VLOOKUP(A62,'BASE FEDERAÇÃO'!$B:$M,7,FALSE),"")</f>
        <v/>
      </c>
      <c r="K62" s="88" t="str">
        <f>IF(A62:A62&gt;0,VLOOKUP(A62,'BASE FEDERAÇÃO'!$B:$M,8,FALSE),"")</f>
        <v/>
      </c>
      <c r="L62" s="88" t="str">
        <f>IF(A62:A62&gt;0,VLOOKUP(A62,'BASE FEDERAÇÃO'!$B:$M,9,FALSE),"")</f>
        <v/>
      </c>
      <c r="M62" s="116" t="str">
        <f>IF(A62:A62&gt;0,VLOOKUP(A62,'BASE FEDERAÇÃO'!$B:$O,10,FALSE),"")</f>
        <v/>
      </c>
      <c r="N62" s="88" t="str">
        <f>IF(A62:A62&gt;0,VLOOKUP(A62,'BASE FEDERAÇÃO'!$B:$O,11,FALSE),"")</f>
        <v/>
      </c>
      <c r="O62" s="89"/>
      <c r="P62" s="89"/>
      <c r="Q62" s="90" t="str">
        <f t="shared" si="0"/>
        <v/>
      </c>
      <c r="R62" s="91"/>
      <c r="S62" s="91"/>
      <c r="T62" s="91"/>
      <c r="U62" s="91"/>
      <c r="V62" s="92"/>
      <c r="W62" s="92"/>
      <c r="X62" s="92"/>
      <c r="Y62" s="92"/>
      <c r="Z62" s="93">
        <f>IF(R62&gt;0,VLOOKUP(R62,Base!$A:$B,2,0),0)</f>
        <v>0</v>
      </c>
      <c r="AA62" s="94">
        <f>IF(S62&gt;0,VLOOKUP(S62,Base!$A:$B,2,0),0)</f>
        <v>0</v>
      </c>
      <c r="AB62" s="94">
        <f>IF(T62&gt;0,VLOOKUP(T62,Base!$A:$B,2,0),0)</f>
        <v>0</v>
      </c>
      <c r="AC62" s="94">
        <f>IF(U62&gt;0,VLOOKUP(U62,Base!$A:$B,2,0),0)</f>
        <v>0</v>
      </c>
      <c r="AD62" s="94">
        <f>IF(V62&gt;0,VLOOKUP(V62,Base!$D:$E,2,0),0)</f>
        <v>0</v>
      </c>
      <c r="AE62" s="94">
        <f>IF(W62&gt;0,VLOOKUP(W62,Base!$D:$E,2,0),0)</f>
        <v>0</v>
      </c>
      <c r="AF62" s="94">
        <f>IF(X62&gt;0,VLOOKUP(X62,Base!$D:$E,2,0),0)</f>
        <v>0</v>
      </c>
      <c r="AG62" s="94">
        <f>IF(Y62&gt;0,VLOOKUP(Y62,Base!$D:$E,2,0),0)</f>
        <v>0</v>
      </c>
      <c r="AH62" s="88" t="str">
        <f t="shared" si="5"/>
        <v/>
      </c>
      <c r="AI62" s="90" t="str">
        <f t="shared" si="6"/>
        <v/>
      </c>
      <c r="AJ62" s="95" t="str">
        <f t="shared" si="7"/>
        <v/>
      </c>
      <c r="AK62" s="94" t="str">
        <f t="shared" si="8"/>
        <v/>
      </c>
      <c r="AL62" s="88" t="str">
        <f t="shared" si="9"/>
        <v/>
      </c>
      <c r="AM62" s="94" t="str">
        <f t="shared" si="10"/>
        <v xml:space="preserve"> </v>
      </c>
      <c r="AN62" s="88" t="str">
        <f t="shared" si="11"/>
        <v/>
      </c>
      <c r="AO62" s="88" t="str">
        <f t="shared" si="12"/>
        <v/>
      </c>
      <c r="AP62" s="24"/>
      <c r="AR62" s="135"/>
      <c r="AT62" s="184"/>
      <c r="AU62" s="136"/>
    </row>
    <row r="63" spans="1:47" s="25" customFormat="1" ht="18.75" customHeight="1">
      <c r="A63" s="86" t="s">
        <v>408</v>
      </c>
      <c r="B63" s="87" t="s">
        <v>490</v>
      </c>
      <c r="C63" s="87" t="s">
        <v>1</v>
      </c>
      <c r="D63" s="87" t="s">
        <v>490</v>
      </c>
      <c r="E63" s="116" t="str">
        <f>IF(A63:A63&gt;0,VLOOKUP(A63,'BASE FEDERAÇÃO'!$B:$M,2,FALSE),"")</f>
        <v>MORI</v>
      </c>
      <c r="F63" s="220" t="str">
        <f>IF(A63:A63&gt;0,VLOOKUP(A63,'BASE FEDERAÇÃO'!$B:$M,3,FALSE),"")</f>
        <v>TORAO</v>
      </c>
      <c r="G63" s="88" t="str">
        <f>IF(A63:A63&gt;0,VLOOKUP(A63,'BASE FEDERAÇÃO'!$B:$M,4,FALSE),"")</f>
        <v>M</v>
      </c>
      <c r="H63" s="88" t="str">
        <f>IF(A63:A63&gt;0,VLOOKUP(A63,'BASE FEDERAÇÃO'!$B:$O,5,FALSE),"")</f>
        <v>15. BIR</v>
      </c>
      <c r="I63" s="117">
        <f>IF(A63:A63&gt;0,VLOOKUP(A63,'BASE FEDERAÇÃO'!$B:$M,6,FALSE),"")</f>
        <v>22977</v>
      </c>
      <c r="J63" s="88">
        <f>IF(A63:A63&gt;0,VLOOKUP(A63,'BASE FEDERAÇÃO'!$B:$M,7,FALSE),"")</f>
        <v>2</v>
      </c>
      <c r="K63" s="88" t="str">
        <f>IF(A63:A63&gt;0,VLOOKUP(A63,'BASE FEDERAÇÃO'!$B:$M,8,FALSE),"")</f>
        <v>EX</v>
      </c>
      <c r="L63" s="88" t="str">
        <f>IF(A63:A63&gt;0,VLOOKUP(A63,'BASE FEDERAÇÃO'!$B:$M,9,FALSE),"")</f>
        <v>NSR</v>
      </c>
      <c r="M63" s="116" t="str">
        <f>IF(A63:A63&gt;0,VLOOKUP(A63,'BASE FEDERAÇÃO'!$B:$O,10,FALSE),"")</f>
        <v/>
      </c>
      <c r="N63" s="88" t="str">
        <f>IF(A63:A63&gt;0,VLOOKUP(A63,'BASE FEDERAÇÃO'!$B:$O,11,FALSE),"")</f>
        <v>LIB2026</v>
      </c>
      <c r="O63" s="89">
        <v>51</v>
      </c>
      <c r="P63" s="89">
        <v>55</v>
      </c>
      <c r="Q63" s="90">
        <f t="shared" si="0"/>
        <v>106</v>
      </c>
      <c r="R63" s="91"/>
      <c r="S63" s="91"/>
      <c r="T63" s="91"/>
      <c r="U63" s="91"/>
      <c r="V63" s="92"/>
      <c r="W63" s="92"/>
      <c r="X63" s="92"/>
      <c r="Y63" s="92"/>
      <c r="Z63" s="93">
        <f>IF(R63&gt;0,VLOOKUP(R63,Base!$A:$B,2,0),0)</f>
        <v>0</v>
      </c>
      <c r="AA63" s="94">
        <f>IF(S63&gt;0,VLOOKUP(S63,Base!$A:$B,2,0),0)</f>
        <v>0</v>
      </c>
      <c r="AB63" s="94">
        <f>IF(T63&gt;0,VLOOKUP(T63,Base!$A:$B,2,0),0)</f>
        <v>0</v>
      </c>
      <c r="AC63" s="94">
        <f>IF(U63&gt;0,VLOOKUP(U63,Base!$A:$B,2,0),0)</f>
        <v>0</v>
      </c>
      <c r="AD63" s="94">
        <f>IF(V63&gt;0,VLOOKUP(V63,Base!$D:$E,2,0),0)</f>
        <v>0</v>
      </c>
      <c r="AE63" s="94">
        <f>IF(W63&gt;0,VLOOKUP(W63,Base!$D:$E,2,0),0)</f>
        <v>0</v>
      </c>
      <c r="AF63" s="94">
        <f>IF(X63&gt;0,VLOOKUP(X63,Base!$D:$E,2,0),0)</f>
        <v>0</v>
      </c>
      <c r="AG63" s="94">
        <f>IF(Y63&gt;0,VLOOKUP(Y63,Base!$D:$E,2,0),0)</f>
        <v>0</v>
      </c>
      <c r="AH63" s="88" t="str">
        <f t="shared" si="5"/>
        <v/>
      </c>
      <c r="AI63" s="90">
        <f t="shared" si="6"/>
        <v>102</v>
      </c>
      <c r="AJ63" s="95">
        <f t="shared" si="7"/>
        <v>22977</v>
      </c>
      <c r="AK63" s="94">
        <f t="shared" si="8"/>
        <v>894.01997602300003</v>
      </c>
      <c r="AL63" s="88">
        <f t="shared" si="9"/>
        <v>37</v>
      </c>
      <c r="AM63" s="94">
        <f t="shared" si="10"/>
        <v>898.09976922999999</v>
      </c>
      <c r="AN63" s="88">
        <f t="shared" si="11"/>
        <v>110</v>
      </c>
      <c r="AO63" s="88" t="str">
        <f t="shared" si="12"/>
        <v/>
      </c>
      <c r="AP63" s="24"/>
      <c r="AQ63" s="133">
        <f t="shared" ref="AQ63:AQ66" ca="1" si="26">(TODAY()-I63)/365</f>
        <v>63.298630136986304</v>
      </c>
      <c r="AR63" s="133"/>
      <c r="AT63" s="184"/>
      <c r="AU63" s="132"/>
    </row>
    <row r="64" spans="1:47" s="25" customFormat="1" ht="18.75" customHeight="1">
      <c r="A64" s="86" t="s">
        <v>538</v>
      </c>
      <c r="B64" s="87" t="s">
        <v>490</v>
      </c>
      <c r="C64" s="87" t="s">
        <v>1</v>
      </c>
      <c r="D64" s="87" t="s">
        <v>490</v>
      </c>
      <c r="E64" s="116" t="str">
        <f>IF(A64:A64&gt;0,VLOOKUP(A64,'BASE FEDERAÇÃO'!$B:$M,2,FALSE),"")</f>
        <v>CICERI</v>
      </c>
      <c r="F64" s="220" t="str">
        <f>IF(A64:A64&gt;0,VLOOKUP(A64,'BASE FEDERAÇÃO'!$B:$M,3,FALSE),"")</f>
        <v>MARIO VANDER</v>
      </c>
      <c r="G64" s="88" t="str">
        <f>IF(A64:A64&gt;0,VLOOKUP(A64,'BASE FEDERAÇÃO'!$B:$M,4,FALSE),"")</f>
        <v>M</v>
      </c>
      <c r="H64" s="88" t="str">
        <f>IF(A64:A64&gt;0,VLOOKUP(A64,'BASE FEDERAÇÃO'!$B:$O,5,FALSE),"")</f>
        <v>11. NCC</v>
      </c>
      <c r="I64" s="117">
        <f>IF(A64:A64&gt;0,VLOOKUP(A64,'BASE FEDERAÇÃO'!$B:$M,6,FALSE),"")</f>
        <v>24674</v>
      </c>
      <c r="J64" s="88">
        <f>IF(A64:A64&gt;0,VLOOKUP(A64,'BASE FEDERAÇÃO'!$B:$M,7,FALSE),"")</f>
        <v>5</v>
      </c>
      <c r="K64" s="88" t="str">
        <f>IF(A64:A64&gt;0,VLOOKUP(A64,'BASE FEDERAÇÃO'!$B:$M,8,FALSE),"")</f>
        <v>A</v>
      </c>
      <c r="L64" s="88" t="str">
        <f>IF(A64:A64&gt;0,VLOOKUP(A64,'BASE FEDERAÇÃO'!$B:$M,9,FALSE),"")</f>
        <v>NSR</v>
      </c>
      <c r="M64" s="116" t="str">
        <f>IF(A64:A64&gt;0,VLOOKUP(A64,'BASE FEDERAÇÃO'!$B:$O,10,FALSE),"")</f>
        <v>X</v>
      </c>
      <c r="N64" s="88" t="str">
        <f>IF(A64:A64&gt;0,VLOOKUP(A64,'BASE FEDERAÇÃO'!$B:$O,11,FALSE),"")</f>
        <v>LIB2026</v>
      </c>
      <c r="O64" s="89">
        <v>60</v>
      </c>
      <c r="P64" s="89">
        <v>53</v>
      </c>
      <c r="Q64" s="90">
        <f t="shared" si="0"/>
        <v>113</v>
      </c>
      <c r="R64" s="91"/>
      <c r="S64" s="91"/>
      <c r="T64" s="91"/>
      <c r="U64" s="91"/>
      <c r="V64" s="92"/>
      <c r="W64" s="92"/>
      <c r="X64" s="92"/>
      <c r="Y64" s="92"/>
      <c r="Z64" s="93">
        <f>IF(R64&gt;0,VLOOKUP(R64,Base!$A:$B,2,0),0)</f>
        <v>0</v>
      </c>
      <c r="AA64" s="94">
        <f>IF(S64&gt;0,VLOOKUP(S64,Base!$A:$B,2,0),0)</f>
        <v>0</v>
      </c>
      <c r="AB64" s="94">
        <f>IF(T64&gt;0,VLOOKUP(T64,Base!$A:$B,2,0),0)</f>
        <v>0</v>
      </c>
      <c r="AC64" s="94">
        <f>IF(U64&gt;0,VLOOKUP(U64,Base!$A:$B,2,0),0)</f>
        <v>0</v>
      </c>
      <c r="AD64" s="94">
        <f>IF(V64&gt;0,VLOOKUP(V64,Base!$D:$E,2,0),0)</f>
        <v>0</v>
      </c>
      <c r="AE64" s="94">
        <f>IF(W64&gt;0,VLOOKUP(W64,Base!$D:$E,2,0),0)</f>
        <v>0</v>
      </c>
      <c r="AF64" s="94">
        <f>IF(X64&gt;0,VLOOKUP(X64,Base!$D:$E,2,0),0)</f>
        <v>0</v>
      </c>
      <c r="AG64" s="94">
        <f>IF(Y64&gt;0,VLOOKUP(Y64,Base!$D:$E,2,0),0)</f>
        <v>0</v>
      </c>
      <c r="AH64" s="88" t="str">
        <f t="shared" si="5"/>
        <v/>
      </c>
      <c r="AI64" s="90">
        <f t="shared" si="6"/>
        <v>103</v>
      </c>
      <c r="AJ64" s="95">
        <f t="shared" si="7"/>
        <v>24674</v>
      </c>
      <c r="AK64" s="94">
        <f t="shared" si="8"/>
        <v>887.04997432599998</v>
      </c>
      <c r="AL64" s="88">
        <f t="shared" si="9"/>
        <v>80</v>
      </c>
      <c r="AM64" s="94">
        <f t="shared" si="10"/>
        <v>897.06975226000009</v>
      </c>
      <c r="AN64" s="88">
        <f t="shared" si="11"/>
        <v>119</v>
      </c>
      <c r="AO64" s="88" t="str">
        <f t="shared" si="12"/>
        <v/>
      </c>
      <c r="AP64" s="24"/>
      <c r="AQ64" s="133">
        <f t="shared" ca="1" si="26"/>
        <v>58.649315068493152</v>
      </c>
      <c r="AR64" s="133"/>
      <c r="AT64" s="184"/>
      <c r="AU64" s="132"/>
    </row>
    <row r="65" spans="1:47" s="25" customFormat="1" ht="18.75" customHeight="1">
      <c r="A65" s="86" t="s">
        <v>38</v>
      </c>
      <c r="B65" s="87" t="s">
        <v>490</v>
      </c>
      <c r="C65" s="87" t="s">
        <v>1</v>
      </c>
      <c r="D65" s="87" t="s">
        <v>490</v>
      </c>
      <c r="E65" s="116" t="str">
        <f>IF(A65:A65&gt;0,VLOOKUP(A65,'BASE FEDERAÇÃO'!$B:$M,2,FALSE),"")</f>
        <v>MASUDA</v>
      </c>
      <c r="F65" s="220" t="str">
        <f>IF(A65:A65&gt;0,VLOOKUP(A65,'BASE FEDERAÇÃO'!$B:$M,3,FALSE),"")</f>
        <v>TIZUKO</v>
      </c>
      <c r="G65" s="88" t="str">
        <f>IF(A65:A65&gt;0,VLOOKUP(A65,'BASE FEDERAÇÃO'!$B:$M,4,FALSE),"")</f>
        <v>F</v>
      </c>
      <c r="H65" s="88" t="str">
        <f>IF(A65:A65&gt;0,VLOOKUP(A65,'BASE FEDERAÇÃO'!$B:$O,5,FALSE),"")</f>
        <v>01. PIE</v>
      </c>
      <c r="I65" s="117">
        <f>IF(A65:A65&gt;0,VLOOKUP(A65,'BASE FEDERAÇÃO'!$B:$M,6,FALSE),"")</f>
        <v>15977</v>
      </c>
      <c r="J65" s="88">
        <f>IF(A65:A65&gt;0,VLOOKUP(A65,'BASE FEDERAÇÃO'!$B:$M,7,FALSE),"")</f>
        <v>5</v>
      </c>
      <c r="K65" s="88" t="str">
        <f>IF(A65:A65&gt;0,VLOOKUP(A65,'BASE FEDERAÇÃO'!$B:$M,8,FALSE),"")</f>
        <v>A</v>
      </c>
      <c r="L65" s="88" t="str">
        <f>IF(A65:A65&gt;0,VLOOKUP(A65,'BASE FEDERAÇÃO'!$B:$M,9,FALSE),"")</f>
        <v>SR</v>
      </c>
      <c r="M65" s="116" t="str">
        <f>IF(A65:A65&gt;0,VLOOKUP(A65,'BASE FEDERAÇÃO'!$B:$O,10,FALSE),"")</f>
        <v>X</v>
      </c>
      <c r="N65" s="88" t="str">
        <f>IF(A65:A65&gt;0,VLOOKUP(A65,'BASE FEDERAÇÃO'!$B:$O,11,FALSE),"")</f>
        <v>LIB2026</v>
      </c>
      <c r="O65" s="89">
        <v>58</v>
      </c>
      <c r="P65" s="89">
        <v>59</v>
      </c>
      <c r="Q65" s="90">
        <f t="shared" si="0"/>
        <v>117</v>
      </c>
      <c r="R65" s="91"/>
      <c r="S65" s="91"/>
      <c r="T65" s="91"/>
      <c r="U65" s="91"/>
      <c r="V65" s="92"/>
      <c r="W65" s="92"/>
      <c r="X65" s="92"/>
      <c r="Y65" s="92"/>
      <c r="Z65" s="93">
        <f>IF(R65&gt;0,VLOOKUP(R65,Base!$A:$B,2,0),0)</f>
        <v>0</v>
      </c>
      <c r="AA65" s="94">
        <f>IF(S65&gt;0,VLOOKUP(S65,Base!$A:$B,2,0),0)</f>
        <v>0</v>
      </c>
      <c r="AB65" s="94">
        <f>IF(T65&gt;0,VLOOKUP(T65,Base!$A:$B,2,0),0)</f>
        <v>0</v>
      </c>
      <c r="AC65" s="94">
        <f>IF(U65&gt;0,VLOOKUP(U65,Base!$A:$B,2,0),0)</f>
        <v>0</v>
      </c>
      <c r="AD65" s="94">
        <f>IF(V65&gt;0,VLOOKUP(V65,Base!$D:$E,2,0),0)</f>
        <v>0</v>
      </c>
      <c r="AE65" s="94">
        <f>IF(W65&gt;0,VLOOKUP(W65,Base!$D:$E,2,0),0)</f>
        <v>0</v>
      </c>
      <c r="AF65" s="94">
        <f>IF(X65&gt;0,VLOOKUP(X65,Base!$D:$E,2,0),0)</f>
        <v>0</v>
      </c>
      <c r="AG65" s="94">
        <f>IF(Y65&gt;0,VLOOKUP(Y65,Base!$D:$E,2,0),0)</f>
        <v>0</v>
      </c>
      <c r="AH65" s="88" t="str">
        <f t="shared" si="5"/>
        <v/>
      </c>
      <c r="AI65" s="90">
        <f t="shared" si="6"/>
        <v>107</v>
      </c>
      <c r="AJ65" s="95">
        <f t="shared" si="7"/>
        <v>15977</v>
      </c>
      <c r="AK65" s="94">
        <f t="shared" si="8"/>
        <v>883.04998302299998</v>
      </c>
      <c r="AL65" s="88">
        <f t="shared" si="9"/>
        <v>110</v>
      </c>
      <c r="AM65" s="94">
        <f t="shared" si="10"/>
        <v>893.06983923000007</v>
      </c>
      <c r="AN65" s="88">
        <f t="shared" si="11"/>
        <v>156</v>
      </c>
      <c r="AO65" s="88" t="str">
        <f t="shared" si="12"/>
        <v/>
      </c>
      <c r="AP65" s="24"/>
      <c r="AQ65" s="133">
        <f t="shared" ca="1" si="26"/>
        <v>82.476712328767121</v>
      </c>
      <c r="AR65" s="133"/>
      <c r="AT65" s="184"/>
      <c r="AU65" s="132"/>
    </row>
    <row r="66" spans="1:47" s="25" customFormat="1" ht="18.75" customHeight="1">
      <c r="A66" s="86" t="s">
        <v>621</v>
      </c>
      <c r="B66" s="87" t="s">
        <v>490</v>
      </c>
      <c r="C66" s="87" t="s">
        <v>1</v>
      </c>
      <c r="D66" s="87" t="s">
        <v>490</v>
      </c>
      <c r="E66" s="116" t="str">
        <f>IF(A66:A66&gt;0,VLOOKUP(A66,'BASE FEDERAÇÃO'!$B:$M,2,FALSE),"")</f>
        <v>TOGO</v>
      </c>
      <c r="F66" s="220" t="str">
        <f>IF(A66:A66&gt;0,VLOOKUP(A66,'BASE FEDERAÇÃO'!$B:$M,3,FALSE),"")</f>
        <v>NARIKO</v>
      </c>
      <c r="G66" s="88" t="str">
        <f>IF(A66:A66&gt;0,VLOOKUP(A66,'BASE FEDERAÇÃO'!$B:$M,4,FALSE),"")</f>
        <v>F</v>
      </c>
      <c r="H66" s="88" t="str">
        <f>IF(A66:A66&gt;0,VLOOKUP(A66,'BASE FEDERAÇÃO'!$B:$O,5,FALSE),"")</f>
        <v>07. GSP</v>
      </c>
      <c r="I66" s="117">
        <f>IF(A66:A66&gt;0,VLOOKUP(A66,'BASE FEDERAÇÃO'!$B:$M,6,FALSE),"")</f>
        <v>18327</v>
      </c>
      <c r="J66" s="88">
        <f>IF(A66:A66&gt;0,VLOOKUP(A66,'BASE FEDERAÇÃO'!$B:$M,7,FALSE),"")</f>
        <v>4</v>
      </c>
      <c r="K66" s="88" t="str">
        <f>IF(A66:A66&gt;0,VLOOKUP(A66,'BASE FEDERAÇÃO'!$B:$M,8,FALSE),"")</f>
        <v>A</v>
      </c>
      <c r="L66" s="88" t="str">
        <f>IF(A66:A66&gt;0,VLOOKUP(A66,'BASE FEDERAÇÃO'!$B:$M,9,FALSE),"")</f>
        <v>SR</v>
      </c>
      <c r="M66" s="116" t="str">
        <f>IF(A66:A66&gt;0,VLOOKUP(A66,'BASE FEDERAÇÃO'!$B:$O,10,FALSE),"")</f>
        <v/>
      </c>
      <c r="N66" s="88" t="str">
        <f>IF(A66:A66&gt;0,VLOOKUP(A66,'BASE FEDERAÇÃO'!$B:$O,11,FALSE),"")</f>
        <v>LIB2026</v>
      </c>
      <c r="O66" s="89">
        <v>51</v>
      </c>
      <c r="P66" s="89">
        <v>54</v>
      </c>
      <c r="Q66" s="90">
        <f t="shared" si="0"/>
        <v>105</v>
      </c>
      <c r="R66" s="91">
        <v>17</v>
      </c>
      <c r="S66" s="91"/>
      <c r="T66" s="91"/>
      <c r="U66" s="91"/>
      <c r="V66" s="92"/>
      <c r="W66" s="92"/>
      <c r="X66" s="92"/>
      <c r="Y66" s="92"/>
      <c r="Z66" s="93">
        <f>IF(R66&gt;0,VLOOKUP(R66,Base!$A:$B,2,0),0)</f>
        <v>18</v>
      </c>
      <c r="AA66" s="94">
        <f>IF(S66&gt;0,VLOOKUP(S66,Base!$A:$B,2,0),0)</f>
        <v>0</v>
      </c>
      <c r="AB66" s="94">
        <f>IF(T66&gt;0,VLOOKUP(T66,Base!$A:$B,2,0),0)</f>
        <v>0</v>
      </c>
      <c r="AC66" s="94">
        <f>IF(U66&gt;0,VLOOKUP(U66,Base!$A:$B,2,0),0)</f>
        <v>0</v>
      </c>
      <c r="AD66" s="94">
        <f>IF(V66&gt;0,VLOOKUP(V66,Base!$D:$E,2,0),0)</f>
        <v>0</v>
      </c>
      <c r="AE66" s="94">
        <f>IF(W66&gt;0,VLOOKUP(W66,Base!$D:$E,2,0),0)</f>
        <v>0</v>
      </c>
      <c r="AF66" s="94">
        <f>IF(X66&gt;0,VLOOKUP(X66,Base!$D:$E,2,0),0)</f>
        <v>0</v>
      </c>
      <c r="AG66" s="94">
        <f>IF(Y66&gt;0,VLOOKUP(Y66,Base!$D:$E,2,0),0)</f>
        <v>0</v>
      </c>
      <c r="AH66" s="88">
        <f t="shared" si="5"/>
        <v>18</v>
      </c>
      <c r="AI66" s="90">
        <f t="shared" si="6"/>
        <v>97</v>
      </c>
      <c r="AJ66" s="95">
        <f t="shared" si="7"/>
        <v>18327</v>
      </c>
      <c r="AK66" s="94">
        <f t="shared" si="8"/>
        <v>895.03998067299995</v>
      </c>
      <c r="AL66" s="88">
        <f t="shared" si="9"/>
        <v>28</v>
      </c>
      <c r="AM66" s="94">
        <f t="shared" si="10"/>
        <v>903.07981573000006</v>
      </c>
      <c r="AN66" s="88">
        <f t="shared" si="11"/>
        <v>45</v>
      </c>
      <c r="AO66" s="88">
        <f t="shared" si="12"/>
        <v>1</v>
      </c>
      <c r="AP66" s="24"/>
      <c r="AQ66" s="133">
        <f t="shared" ca="1" si="26"/>
        <v>76.038356164383558</v>
      </c>
      <c r="AR66" s="133"/>
      <c r="AT66" s="184"/>
      <c r="AU66" s="132"/>
    </row>
    <row r="67" spans="1:47" s="25" customFormat="1" ht="18.75" customHeight="1">
      <c r="A67" s="251"/>
      <c r="B67" s="252"/>
      <c r="C67" s="252"/>
      <c r="D67" s="252"/>
      <c r="E67" s="116" t="str">
        <f>IF(A67:A67&gt;0,VLOOKUP(A67,'BASE FEDERAÇÃO'!$B:$M,2,FALSE),"")</f>
        <v/>
      </c>
      <c r="F67" s="220" t="str">
        <f>IF(A67:A67&gt;0,VLOOKUP(A67,'BASE FEDERAÇÃO'!$B:$M,3,FALSE),"")</f>
        <v/>
      </c>
      <c r="G67" s="88" t="str">
        <f>IF(A67:A67&gt;0,VLOOKUP(A67,'BASE FEDERAÇÃO'!$B:$M,4,FALSE),"")</f>
        <v/>
      </c>
      <c r="H67" s="88" t="str">
        <f>IF(A67:A67&gt;0,VLOOKUP(A67,'BASE FEDERAÇÃO'!$B:$O,5,FALSE),"")</f>
        <v/>
      </c>
      <c r="I67" s="117" t="str">
        <f>IF(A67:A67&gt;0,VLOOKUP(A67,'BASE FEDERAÇÃO'!$B:$M,6,FALSE),"")</f>
        <v/>
      </c>
      <c r="J67" s="88" t="str">
        <f>IF(A67:A67&gt;0,VLOOKUP(A67,'BASE FEDERAÇÃO'!$B:$M,7,FALSE),"")</f>
        <v/>
      </c>
      <c r="K67" s="88" t="str">
        <f>IF(A67:A67&gt;0,VLOOKUP(A67,'BASE FEDERAÇÃO'!$B:$M,8,FALSE),"")</f>
        <v/>
      </c>
      <c r="L67" s="88" t="str">
        <f>IF(A67:A67&gt;0,VLOOKUP(A67,'BASE FEDERAÇÃO'!$B:$M,9,FALSE),"")</f>
        <v/>
      </c>
      <c r="M67" s="116" t="str">
        <f>IF(A67:A67&gt;0,VLOOKUP(A67,'BASE FEDERAÇÃO'!$B:$O,10,FALSE),"")</f>
        <v/>
      </c>
      <c r="N67" s="88" t="str">
        <f>IF(A67:A67&gt;0,VLOOKUP(A67,'BASE FEDERAÇÃO'!$B:$O,11,FALSE),"")</f>
        <v/>
      </c>
      <c r="O67" s="89"/>
      <c r="P67" s="89"/>
      <c r="Q67" s="90" t="str">
        <f t="shared" ref="Q67:Q130" si="27">IF(A67&gt;0,O67+P67,"")</f>
        <v/>
      </c>
      <c r="R67" s="91"/>
      <c r="S67" s="91"/>
      <c r="T67" s="91"/>
      <c r="U67" s="91"/>
      <c r="V67" s="92"/>
      <c r="W67" s="92"/>
      <c r="X67" s="92"/>
      <c r="Y67" s="92"/>
      <c r="Z67" s="93">
        <f>IF(R67&gt;0,VLOOKUP(R67,Base!$A:$B,2,0),0)</f>
        <v>0</v>
      </c>
      <c r="AA67" s="94">
        <f>IF(S67&gt;0,VLOOKUP(S67,Base!$A:$B,2,0),0)</f>
        <v>0</v>
      </c>
      <c r="AB67" s="94">
        <f>IF(T67&gt;0,VLOOKUP(T67,Base!$A:$B,2,0),0)</f>
        <v>0</v>
      </c>
      <c r="AC67" s="94">
        <f>IF(U67&gt;0,VLOOKUP(U67,Base!$A:$B,2,0),0)</f>
        <v>0</v>
      </c>
      <c r="AD67" s="94">
        <f>IF(V67&gt;0,VLOOKUP(V67,Base!$D:$E,2,0),0)</f>
        <v>0</v>
      </c>
      <c r="AE67" s="94">
        <f>IF(W67&gt;0,VLOOKUP(W67,Base!$D:$E,2,0),0)</f>
        <v>0</v>
      </c>
      <c r="AF67" s="94">
        <f>IF(X67&gt;0,VLOOKUP(X67,Base!$D:$E,2,0),0)</f>
        <v>0</v>
      </c>
      <c r="AG67" s="94">
        <f>IF(Y67&gt;0,VLOOKUP(Y67,Base!$D:$E,2,0),0)</f>
        <v>0</v>
      </c>
      <c r="AH67" s="88" t="str">
        <f t="shared" si="5"/>
        <v/>
      </c>
      <c r="AI67" s="90" t="str">
        <f t="shared" si="6"/>
        <v/>
      </c>
      <c r="AJ67" s="95" t="str">
        <f t="shared" si="7"/>
        <v/>
      </c>
      <c r="AK67" s="94" t="str">
        <f t="shared" si="8"/>
        <v/>
      </c>
      <c r="AL67" s="88" t="str">
        <f t="shared" si="9"/>
        <v/>
      </c>
      <c r="AM67" s="94" t="str">
        <f t="shared" si="10"/>
        <v xml:space="preserve"> </v>
      </c>
      <c r="AN67" s="88" t="str">
        <f t="shared" si="11"/>
        <v/>
      </c>
      <c r="AO67" s="88" t="str">
        <f t="shared" si="12"/>
        <v/>
      </c>
      <c r="AP67" s="24"/>
      <c r="AR67" s="135"/>
      <c r="AT67" s="184"/>
      <c r="AU67" s="136"/>
    </row>
    <row r="68" spans="1:47" s="25" customFormat="1" ht="18.75" customHeight="1">
      <c r="A68" s="86" t="s">
        <v>730</v>
      </c>
      <c r="B68" s="87" t="s">
        <v>491</v>
      </c>
      <c r="C68" s="87" t="s">
        <v>1</v>
      </c>
      <c r="D68" s="87" t="s">
        <v>491</v>
      </c>
      <c r="E68" s="116" t="str">
        <f>IF(A68:A68&gt;0,VLOOKUP(A68,'BASE FEDERAÇÃO'!$B:$M,2,FALSE),"")</f>
        <v>KAMIMURA</v>
      </c>
      <c r="F68" s="220" t="str">
        <f>IF(A68:A68&gt;0,VLOOKUP(A68,'BASE FEDERAÇÃO'!$B:$M,3,FALSE),"")</f>
        <v>PAULO Y.</v>
      </c>
      <c r="G68" s="88" t="str">
        <f>IF(A68:A68&gt;0,VLOOKUP(A68,'BASE FEDERAÇÃO'!$B:$M,4,FALSE),"")</f>
        <v>M</v>
      </c>
      <c r="H68" s="88" t="str">
        <f>IF(A68:A68&gt;0,VLOOKUP(A68,'BASE FEDERAÇÃO'!$B:$O,5,FALSE),"")</f>
        <v>11. NCC</v>
      </c>
      <c r="I68" s="117">
        <f>IF(A68:A68&gt;0,VLOOKUP(A68,'BASE FEDERAÇÃO'!$B:$M,6,FALSE),"")</f>
        <v>23165</v>
      </c>
      <c r="J68" s="88">
        <f>IF(A68:A68&gt;0,VLOOKUP(A68,'BASE FEDERAÇÃO'!$B:$M,7,FALSE),"")</f>
        <v>2</v>
      </c>
      <c r="K68" s="88" t="str">
        <f>IF(A68:A68&gt;0,VLOOKUP(A68,'BASE FEDERAÇÃO'!$B:$M,8,FALSE),"")</f>
        <v>EX</v>
      </c>
      <c r="L68" s="88" t="str">
        <f>IF(A68:A68&gt;0,VLOOKUP(A68,'BASE FEDERAÇÃO'!$B:$M,9,FALSE),"")</f>
        <v>NSR</v>
      </c>
      <c r="M68" s="116" t="str">
        <f>IF(A68:A68&gt;0,VLOOKUP(A68,'BASE FEDERAÇÃO'!$B:$O,10,FALSE),"")</f>
        <v/>
      </c>
      <c r="N68" s="88" t="str">
        <f>IF(A68:A68&gt;0,VLOOKUP(A68,'BASE FEDERAÇÃO'!$B:$O,11,FALSE),"")</f>
        <v>LIB2026</v>
      </c>
      <c r="O68" s="89">
        <v>55</v>
      </c>
      <c r="P68" s="89">
        <v>51</v>
      </c>
      <c r="Q68" s="90">
        <f t="shared" si="27"/>
        <v>106</v>
      </c>
      <c r="R68" s="91"/>
      <c r="S68" s="91"/>
      <c r="T68" s="91"/>
      <c r="U68" s="91"/>
      <c r="V68" s="92"/>
      <c r="W68" s="92"/>
      <c r="X68" s="92"/>
      <c r="Y68" s="92"/>
      <c r="Z68" s="93">
        <f>IF(R68&gt;0,VLOOKUP(R68,Base!$A:$B,2,0),0)</f>
        <v>0</v>
      </c>
      <c r="AA68" s="94">
        <f>IF(S68&gt;0,VLOOKUP(S68,Base!$A:$B,2,0),0)</f>
        <v>0</v>
      </c>
      <c r="AB68" s="94">
        <f>IF(T68&gt;0,VLOOKUP(T68,Base!$A:$B,2,0),0)</f>
        <v>0</v>
      </c>
      <c r="AC68" s="94">
        <f>IF(U68&gt;0,VLOOKUP(U68,Base!$A:$B,2,0),0)</f>
        <v>0</v>
      </c>
      <c r="AD68" s="94">
        <f>IF(V68&gt;0,VLOOKUP(V68,Base!$D:$E,2,0),0)</f>
        <v>0</v>
      </c>
      <c r="AE68" s="94">
        <f>IF(W68&gt;0,VLOOKUP(W68,Base!$D:$E,2,0),0)</f>
        <v>0</v>
      </c>
      <c r="AF68" s="94">
        <f>IF(X68&gt;0,VLOOKUP(X68,Base!$D:$E,2,0),0)</f>
        <v>0</v>
      </c>
      <c r="AG68" s="94">
        <f>IF(Y68&gt;0,VLOOKUP(Y68,Base!$D:$E,2,0),0)</f>
        <v>0</v>
      </c>
      <c r="AH68" s="88" t="str">
        <f t="shared" ref="AH68:AH131" si="28">IF(OR(R68&gt;0,V68&gt;0),SUM(Z68:AG68),"")</f>
        <v/>
      </c>
      <c r="AI68" s="90">
        <f t="shared" ref="AI68:AI131" si="29">IF(A68&gt;0,Q68-J68*2,"")</f>
        <v>102</v>
      </c>
      <c r="AJ68" s="95">
        <f t="shared" ref="AJ68:AJ131" si="30">I68</f>
        <v>23165</v>
      </c>
      <c r="AK68" s="94">
        <f t="shared" ref="AK68:AK131" si="31">IF(A68&gt;0,999.999999-Q68+(J68*0.01)+(AJ68*-0.000000001),"")</f>
        <v>894.01997583499997</v>
      </c>
      <c r="AL68" s="88">
        <f t="shared" ref="AL68:AL131" si="32">IF(A68&gt;0,RANK(AK68,AK:AK),"")</f>
        <v>38</v>
      </c>
      <c r="AM68" s="94">
        <f t="shared" ref="AM68:AM131" si="33">IF(A68&gt;0,999.999999-AI68+(0.12-(J68*0.01))+(AJ68*-0.00000001)," ")</f>
        <v>898.09976734999998</v>
      </c>
      <c r="AN68" s="88">
        <f t="shared" ref="AN68:AN131" si="34">IF(A68&gt;0,RANK(AM68,AM:AM),"")</f>
        <v>111</v>
      </c>
      <c r="AO68" s="88" t="str">
        <f t="shared" ref="AO68:AO131" si="35">IF(OR(R68&lt;&gt;"",V68&lt;&gt;""),COUNT(R68:Y68),"")</f>
        <v/>
      </c>
      <c r="AP68" s="24"/>
      <c r="AQ68" s="133">
        <f t="shared" ref="AQ68:AQ71" ca="1" si="36">(TODAY()-I68)/365</f>
        <v>62.783561643835618</v>
      </c>
      <c r="AR68" s="133"/>
      <c r="AT68" s="184"/>
      <c r="AU68" s="132"/>
    </row>
    <row r="69" spans="1:47" s="25" customFormat="1" ht="18.75" customHeight="1">
      <c r="A69" s="86" t="s">
        <v>781</v>
      </c>
      <c r="B69" s="87" t="s">
        <v>491</v>
      </c>
      <c r="C69" s="87" t="s">
        <v>1</v>
      </c>
      <c r="D69" s="87" t="s">
        <v>491</v>
      </c>
      <c r="E69" s="116" t="str">
        <f>IF(A69:A69&gt;0,VLOOKUP(A69,'BASE FEDERAÇÃO'!$B:$M,2,FALSE),"")</f>
        <v>ABEMATSU</v>
      </c>
      <c r="F69" s="220" t="str">
        <f>IF(A69:A69&gt;0,VLOOKUP(A69,'BASE FEDERAÇÃO'!$B:$M,3,FALSE),"")</f>
        <v>KATSUYUKI</v>
      </c>
      <c r="G69" s="88" t="str">
        <f>IF(A69:A69&gt;0,VLOOKUP(A69,'BASE FEDERAÇÃO'!$B:$M,4,FALSE),"")</f>
        <v>M</v>
      </c>
      <c r="H69" s="88" t="str">
        <f>IF(A69:A69&gt;0,VLOOKUP(A69,'BASE FEDERAÇÃO'!$B:$O,5,FALSE),"")</f>
        <v>07. GSP</v>
      </c>
      <c r="I69" s="117">
        <f>IF(A69:A69&gt;0,VLOOKUP(A69,'BASE FEDERAÇÃO'!$B:$M,6,FALSE),"")</f>
        <v>17411</v>
      </c>
      <c r="J69" s="88">
        <f>IF(A69:A69&gt;0,VLOOKUP(A69,'BASE FEDERAÇÃO'!$B:$M,7,FALSE),"")</f>
        <v>5</v>
      </c>
      <c r="K69" s="88" t="str">
        <f>IF(A69:A69&gt;0,VLOOKUP(A69,'BASE FEDERAÇÃO'!$B:$M,8,FALSE),"")</f>
        <v>A</v>
      </c>
      <c r="L69" s="88" t="str">
        <f>IF(A69:A69&gt;0,VLOOKUP(A69,'BASE FEDERAÇÃO'!$B:$M,9,FALSE),"")</f>
        <v>SR</v>
      </c>
      <c r="M69" s="116" t="str">
        <f>IF(A69:A69&gt;0,VLOOKUP(A69,'BASE FEDERAÇÃO'!$B:$O,10,FALSE),"")</f>
        <v>X</v>
      </c>
      <c r="N69" s="88" t="str">
        <f>IF(A69:A69&gt;0,VLOOKUP(A69,'BASE FEDERAÇÃO'!$B:$O,11,FALSE),"")</f>
        <v>LIB2026</v>
      </c>
      <c r="O69" s="89">
        <v>62</v>
      </c>
      <c r="P69" s="89">
        <v>55</v>
      </c>
      <c r="Q69" s="90">
        <f t="shared" si="27"/>
        <v>117</v>
      </c>
      <c r="R69" s="91"/>
      <c r="S69" s="91"/>
      <c r="T69" s="91"/>
      <c r="U69" s="91"/>
      <c r="V69" s="92"/>
      <c r="W69" s="92"/>
      <c r="X69" s="92"/>
      <c r="Y69" s="92"/>
      <c r="Z69" s="93">
        <f>IF(R69&gt;0,VLOOKUP(R69,Base!$A:$B,2,0),0)</f>
        <v>0</v>
      </c>
      <c r="AA69" s="94">
        <f>IF(S69&gt;0,VLOOKUP(S69,Base!$A:$B,2,0),0)</f>
        <v>0</v>
      </c>
      <c r="AB69" s="94">
        <f>IF(T69&gt;0,VLOOKUP(T69,Base!$A:$B,2,0),0)</f>
        <v>0</v>
      </c>
      <c r="AC69" s="94">
        <f>IF(U69&gt;0,VLOOKUP(U69,Base!$A:$B,2,0),0)</f>
        <v>0</v>
      </c>
      <c r="AD69" s="94">
        <f>IF(V69&gt;0,VLOOKUP(V69,Base!$D:$E,2,0),0)</f>
        <v>0</v>
      </c>
      <c r="AE69" s="94">
        <f>IF(W69&gt;0,VLOOKUP(W69,Base!$D:$E,2,0),0)</f>
        <v>0</v>
      </c>
      <c r="AF69" s="94">
        <f>IF(X69&gt;0,VLOOKUP(X69,Base!$D:$E,2,0),0)</f>
        <v>0</v>
      </c>
      <c r="AG69" s="94">
        <f>IF(Y69&gt;0,VLOOKUP(Y69,Base!$D:$E,2,0),0)</f>
        <v>0</v>
      </c>
      <c r="AH69" s="88" t="str">
        <f t="shared" si="28"/>
        <v/>
      </c>
      <c r="AI69" s="90">
        <f t="shared" si="29"/>
        <v>107</v>
      </c>
      <c r="AJ69" s="95">
        <f t="shared" si="30"/>
        <v>17411</v>
      </c>
      <c r="AK69" s="94">
        <f t="shared" si="31"/>
        <v>883.04998158899991</v>
      </c>
      <c r="AL69" s="88">
        <f t="shared" si="32"/>
        <v>111</v>
      </c>
      <c r="AM69" s="94">
        <f t="shared" si="33"/>
        <v>893.06982489000006</v>
      </c>
      <c r="AN69" s="88">
        <f t="shared" si="34"/>
        <v>157</v>
      </c>
      <c r="AO69" s="88" t="str">
        <f t="shared" si="35"/>
        <v/>
      </c>
      <c r="AP69" s="24"/>
      <c r="AQ69" s="133">
        <f t="shared" ca="1" si="36"/>
        <v>78.547945205479451</v>
      </c>
      <c r="AR69" s="133"/>
      <c r="AT69" s="184"/>
      <c r="AU69" s="132"/>
    </row>
    <row r="70" spans="1:47" s="25" customFormat="1" ht="18.75" customHeight="1">
      <c r="A70" s="86" t="s">
        <v>676</v>
      </c>
      <c r="B70" s="87" t="s">
        <v>491</v>
      </c>
      <c r="C70" s="87" t="s">
        <v>1</v>
      </c>
      <c r="D70" s="87" t="s">
        <v>491</v>
      </c>
      <c r="E70" s="116" t="str">
        <f>IF(A70:A70&gt;0,VLOOKUP(A70,'BASE FEDERAÇÃO'!$B:$M,2,FALSE),"")</f>
        <v>SIQUEIRA OLIVEIRA</v>
      </c>
      <c r="F70" s="220" t="str">
        <f>IF(A70:A70&gt;0,VLOOKUP(A70,'BASE FEDERAÇÃO'!$B:$M,3,FALSE),"")</f>
        <v>HELVECIO</v>
      </c>
      <c r="G70" s="88" t="str">
        <f>IF(A70:A70&gt;0,VLOOKUP(A70,'BASE FEDERAÇÃO'!$B:$M,4,FALSE),"")</f>
        <v>M</v>
      </c>
      <c r="H70" s="88" t="str">
        <f>IF(A70:A70&gt;0,VLOOKUP(A70,'BASE FEDERAÇÃO'!$B:$O,5,FALSE),"")</f>
        <v>18. SOR</v>
      </c>
      <c r="I70" s="117">
        <f>IF(A70:A70&gt;0,VLOOKUP(A70,'BASE FEDERAÇÃO'!$B:$M,6,FALSE),"")</f>
        <v>21411</v>
      </c>
      <c r="J70" s="88">
        <f>IF(A70:A70&gt;0,VLOOKUP(A70,'BASE FEDERAÇÃO'!$B:$M,7,FALSE),"")</f>
        <v>6</v>
      </c>
      <c r="K70" s="88" t="str">
        <f>IF(A70:A70&gt;0,VLOOKUP(A70,'BASE FEDERAÇÃO'!$B:$M,8,FALSE),"")</f>
        <v>A</v>
      </c>
      <c r="L70" s="88" t="str">
        <f>IF(A70:A70&gt;0,VLOOKUP(A70,'BASE FEDERAÇÃO'!$B:$M,9,FALSE),"")</f>
        <v>NSR</v>
      </c>
      <c r="M70" s="116" t="str">
        <f>IF(A70:A70&gt;0,VLOOKUP(A70,'BASE FEDERAÇÃO'!$B:$O,10,FALSE),"")</f>
        <v>X</v>
      </c>
      <c r="N70" s="88" t="str">
        <f>IF(A70:A70&gt;0,VLOOKUP(A70,'BASE FEDERAÇÃO'!$B:$O,11,FALSE),"")</f>
        <v>LIB2026</v>
      </c>
      <c r="O70" s="89">
        <v>61</v>
      </c>
      <c r="P70" s="89">
        <v>54</v>
      </c>
      <c r="Q70" s="90">
        <f t="shared" si="27"/>
        <v>115</v>
      </c>
      <c r="R70" s="91"/>
      <c r="S70" s="91"/>
      <c r="T70" s="91"/>
      <c r="U70" s="91"/>
      <c r="V70" s="92"/>
      <c r="W70" s="92"/>
      <c r="X70" s="92"/>
      <c r="Y70" s="92"/>
      <c r="Z70" s="93">
        <f>IF(R70&gt;0,VLOOKUP(R70,Base!$A:$B,2,0),0)</f>
        <v>0</v>
      </c>
      <c r="AA70" s="94">
        <f>IF(S70&gt;0,VLOOKUP(S70,Base!$A:$B,2,0),0)</f>
        <v>0</v>
      </c>
      <c r="AB70" s="94">
        <f>IF(T70&gt;0,VLOOKUP(T70,Base!$A:$B,2,0),0)</f>
        <v>0</v>
      </c>
      <c r="AC70" s="94">
        <f>IF(U70&gt;0,VLOOKUP(U70,Base!$A:$B,2,0),0)</f>
        <v>0</v>
      </c>
      <c r="AD70" s="94">
        <f>IF(V70&gt;0,VLOOKUP(V70,Base!$D:$E,2,0),0)</f>
        <v>0</v>
      </c>
      <c r="AE70" s="94">
        <f>IF(W70&gt;0,VLOOKUP(W70,Base!$D:$E,2,0),0)</f>
        <v>0</v>
      </c>
      <c r="AF70" s="94">
        <f>IF(X70&gt;0,VLOOKUP(X70,Base!$D:$E,2,0),0)</f>
        <v>0</v>
      </c>
      <c r="AG70" s="94">
        <f>IF(Y70&gt;0,VLOOKUP(Y70,Base!$D:$E,2,0),0)</f>
        <v>0</v>
      </c>
      <c r="AH70" s="88" t="str">
        <f t="shared" si="28"/>
        <v/>
      </c>
      <c r="AI70" s="90">
        <f t="shared" si="29"/>
        <v>103</v>
      </c>
      <c r="AJ70" s="95">
        <f t="shared" si="30"/>
        <v>21411</v>
      </c>
      <c r="AK70" s="94">
        <f t="shared" si="31"/>
        <v>885.05997758899991</v>
      </c>
      <c r="AL70" s="88">
        <f t="shared" si="32"/>
        <v>99</v>
      </c>
      <c r="AM70" s="94">
        <f t="shared" si="33"/>
        <v>897.05978488999995</v>
      </c>
      <c r="AN70" s="88">
        <f t="shared" si="34"/>
        <v>120</v>
      </c>
      <c r="AO70" s="88" t="str">
        <f t="shared" si="35"/>
        <v/>
      </c>
      <c r="AP70" s="24"/>
      <c r="AQ70" s="133">
        <f t="shared" ca="1" si="36"/>
        <v>67.589041095890408</v>
      </c>
      <c r="AR70" s="133"/>
      <c r="AT70" s="184"/>
      <c r="AU70" s="132"/>
    </row>
    <row r="71" spans="1:47" s="25" customFormat="1" ht="18.75" customHeight="1">
      <c r="A71" s="86" t="s">
        <v>629</v>
      </c>
      <c r="B71" s="87" t="s">
        <v>491</v>
      </c>
      <c r="C71" s="87" t="s">
        <v>1</v>
      </c>
      <c r="D71" s="87" t="s">
        <v>491</v>
      </c>
      <c r="E71" s="116" t="str">
        <f>IF(A71:A71&gt;0,VLOOKUP(A71,'BASE FEDERAÇÃO'!$B:$M,2,FALSE),"")</f>
        <v>SIGAKI HIGUCHI</v>
      </c>
      <c r="F71" s="220" t="str">
        <f>IF(A71:A71&gt;0,VLOOKUP(A71,'BASE FEDERAÇÃO'!$B:$M,3,FALSE),"")</f>
        <v>LOURDES YASSUKO</v>
      </c>
      <c r="G71" s="88" t="str">
        <f>IF(A71:A71&gt;0,VLOOKUP(A71,'BASE FEDERAÇÃO'!$B:$M,4,FALSE),"")</f>
        <v>F</v>
      </c>
      <c r="H71" s="88" t="str">
        <f>IF(A71:A71&gt;0,VLOOKUP(A71,'BASE FEDERAÇÃO'!$B:$O,5,FALSE),"")</f>
        <v>11. NCC</v>
      </c>
      <c r="I71" s="117">
        <f>IF(A71:A71&gt;0,VLOOKUP(A71,'BASE FEDERAÇÃO'!$B:$M,6,FALSE),"")</f>
        <v>20585</v>
      </c>
      <c r="J71" s="88">
        <f>IF(A71:A71&gt;0,VLOOKUP(A71,'BASE FEDERAÇÃO'!$B:$M,7,FALSE),"")</f>
        <v>6</v>
      </c>
      <c r="K71" s="88" t="str">
        <f>IF(A71:A71&gt;0,VLOOKUP(A71,'BASE FEDERAÇÃO'!$B:$M,8,FALSE),"")</f>
        <v>A</v>
      </c>
      <c r="L71" s="88" t="str">
        <f>IF(A71:A71&gt;0,VLOOKUP(A71,'BASE FEDERAÇÃO'!$B:$M,9,FALSE),"")</f>
        <v>NSR</v>
      </c>
      <c r="M71" s="116" t="str">
        <f>IF(A71:A71&gt;0,VLOOKUP(A71,'BASE FEDERAÇÃO'!$B:$O,10,FALSE),"")</f>
        <v>X</v>
      </c>
      <c r="N71" s="88" t="str">
        <f>IF(A71:A71&gt;0,VLOOKUP(A71,'BASE FEDERAÇÃO'!$B:$O,11,FALSE),"")</f>
        <v>LIB2026</v>
      </c>
      <c r="O71" s="89">
        <v>56</v>
      </c>
      <c r="P71" s="89">
        <v>53</v>
      </c>
      <c r="Q71" s="90">
        <f t="shared" si="27"/>
        <v>109</v>
      </c>
      <c r="R71" s="91"/>
      <c r="S71" s="91"/>
      <c r="T71" s="91"/>
      <c r="U71" s="91"/>
      <c r="V71" s="92"/>
      <c r="W71" s="92"/>
      <c r="X71" s="92"/>
      <c r="Y71" s="92"/>
      <c r="Z71" s="93">
        <f>IF(R71&gt;0,VLOOKUP(R71,Base!$A:$B,2,0),0)</f>
        <v>0</v>
      </c>
      <c r="AA71" s="94">
        <f>IF(S71&gt;0,VLOOKUP(S71,Base!$A:$B,2,0),0)</f>
        <v>0</v>
      </c>
      <c r="AB71" s="94">
        <f>IF(T71&gt;0,VLOOKUP(T71,Base!$A:$B,2,0),0)</f>
        <v>0</v>
      </c>
      <c r="AC71" s="94">
        <f>IF(U71&gt;0,VLOOKUP(U71,Base!$A:$B,2,0),0)</f>
        <v>0</v>
      </c>
      <c r="AD71" s="94">
        <f>IF(V71&gt;0,VLOOKUP(V71,Base!$D:$E,2,0),0)</f>
        <v>0</v>
      </c>
      <c r="AE71" s="94">
        <f>IF(W71&gt;0,VLOOKUP(W71,Base!$D:$E,2,0),0)</f>
        <v>0</v>
      </c>
      <c r="AF71" s="94">
        <f>IF(X71&gt;0,VLOOKUP(X71,Base!$D:$E,2,0),0)</f>
        <v>0</v>
      </c>
      <c r="AG71" s="94">
        <f>IF(Y71&gt;0,VLOOKUP(Y71,Base!$D:$E,2,0),0)</f>
        <v>0</v>
      </c>
      <c r="AH71" s="88" t="str">
        <f t="shared" si="28"/>
        <v/>
      </c>
      <c r="AI71" s="90">
        <f t="shared" si="29"/>
        <v>97</v>
      </c>
      <c r="AJ71" s="95">
        <f t="shared" si="30"/>
        <v>20585</v>
      </c>
      <c r="AK71" s="94">
        <f t="shared" si="31"/>
        <v>891.05997841499993</v>
      </c>
      <c r="AL71" s="88">
        <f t="shared" si="32"/>
        <v>51</v>
      </c>
      <c r="AM71" s="94">
        <f t="shared" si="33"/>
        <v>903.0597931499999</v>
      </c>
      <c r="AN71" s="88">
        <f t="shared" si="34"/>
        <v>47</v>
      </c>
      <c r="AO71" s="88" t="str">
        <f t="shared" si="35"/>
        <v/>
      </c>
      <c r="AP71" s="24"/>
      <c r="AQ71" s="133">
        <f t="shared" ca="1" si="36"/>
        <v>69.852054794520555</v>
      </c>
      <c r="AR71" s="133"/>
      <c r="AT71" s="184"/>
      <c r="AU71" s="132"/>
    </row>
    <row r="72" spans="1:47" s="25" customFormat="1" ht="18.75" customHeight="1">
      <c r="A72" s="251"/>
      <c r="B72" s="252"/>
      <c r="C72" s="252"/>
      <c r="D72" s="252"/>
      <c r="E72" s="116" t="str">
        <f>IF(A72:A72&gt;0,VLOOKUP(A72,'BASE FEDERAÇÃO'!$B:$M,2,FALSE),"")</f>
        <v/>
      </c>
      <c r="F72" s="220" t="str">
        <f>IF(A72:A72&gt;0,VLOOKUP(A72,'BASE FEDERAÇÃO'!$B:$M,3,FALSE),"")</f>
        <v/>
      </c>
      <c r="G72" s="88" t="str">
        <f>IF(A72:A72&gt;0,VLOOKUP(A72,'BASE FEDERAÇÃO'!$B:$M,4,FALSE),"")</f>
        <v/>
      </c>
      <c r="H72" s="88" t="str">
        <f>IF(A72:A72&gt;0,VLOOKUP(A72,'BASE FEDERAÇÃO'!$B:$O,5,FALSE),"")</f>
        <v/>
      </c>
      <c r="I72" s="117" t="str">
        <f>IF(A72:A72&gt;0,VLOOKUP(A72,'BASE FEDERAÇÃO'!$B:$M,6,FALSE),"")</f>
        <v/>
      </c>
      <c r="J72" s="88" t="str">
        <f>IF(A72:A72&gt;0,VLOOKUP(A72,'BASE FEDERAÇÃO'!$B:$M,7,FALSE),"")</f>
        <v/>
      </c>
      <c r="K72" s="88" t="str">
        <f>IF(A72:A72&gt;0,VLOOKUP(A72,'BASE FEDERAÇÃO'!$B:$M,8,FALSE),"")</f>
        <v/>
      </c>
      <c r="L72" s="88" t="str">
        <f>IF(A72:A72&gt;0,VLOOKUP(A72,'BASE FEDERAÇÃO'!$B:$M,9,FALSE),"")</f>
        <v/>
      </c>
      <c r="M72" s="116" t="str">
        <f>IF(A72:A72&gt;0,VLOOKUP(A72,'BASE FEDERAÇÃO'!$B:$O,10,FALSE),"")</f>
        <v/>
      </c>
      <c r="N72" s="88" t="str">
        <f>IF(A72:A72&gt;0,VLOOKUP(A72,'BASE FEDERAÇÃO'!$B:$O,11,FALSE),"")</f>
        <v/>
      </c>
      <c r="O72" s="89"/>
      <c r="P72" s="89"/>
      <c r="Q72" s="90" t="str">
        <f t="shared" si="27"/>
        <v/>
      </c>
      <c r="R72" s="91"/>
      <c r="S72" s="91"/>
      <c r="T72" s="91"/>
      <c r="U72" s="91"/>
      <c r="V72" s="92"/>
      <c r="W72" s="92"/>
      <c r="X72" s="92"/>
      <c r="Y72" s="92"/>
      <c r="Z72" s="93">
        <f>IF(R72&gt;0,VLOOKUP(R72,Base!$A:$B,2,0),0)</f>
        <v>0</v>
      </c>
      <c r="AA72" s="94">
        <f>IF(S72&gt;0,VLOOKUP(S72,Base!$A:$B,2,0),0)</f>
        <v>0</v>
      </c>
      <c r="AB72" s="94">
        <f>IF(T72&gt;0,VLOOKUP(T72,Base!$A:$B,2,0),0)</f>
        <v>0</v>
      </c>
      <c r="AC72" s="94">
        <f>IF(U72&gt;0,VLOOKUP(U72,Base!$A:$B,2,0),0)</f>
        <v>0</v>
      </c>
      <c r="AD72" s="94">
        <f>IF(V72&gt;0,VLOOKUP(V72,Base!$D:$E,2,0),0)</f>
        <v>0</v>
      </c>
      <c r="AE72" s="94">
        <f>IF(W72&gt;0,VLOOKUP(W72,Base!$D:$E,2,0),0)</f>
        <v>0</v>
      </c>
      <c r="AF72" s="94">
        <f>IF(X72&gt;0,VLOOKUP(X72,Base!$D:$E,2,0),0)</f>
        <v>0</v>
      </c>
      <c r="AG72" s="94">
        <f>IF(Y72&gt;0,VLOOKUP(Y72,Base!$D:$E,2,0),0)</f>
        <v>0</v>
      </c>
      <c r="AH72" s="88" t="str">
        <f t="shared" si="28"/>
        <v/>
      </c>
      <c r="AI72" s="90" t="str">
        <f t="shared" si="29"/>
        <v/>
      </c>
      <c r="AJ72" s="95" t="str">
        <f t="shared" si="30"/>
        <v/>
      </c>
      <c r="AK72" s="94" t="str">
        <f t="shared" si="31"/>
        <v/>
      </c>
      <c r="AL72" s="88" t="str">
        <f t="shared" si="32"/>
        <v/>
      </c>
      <c r="AM72" s="94" t="str">
        <f t="shared" si="33"/>
        <v xml:space="preserve"> </v>
      </c>
      <c r="AN72" s="88" t="str">
        <f t="shared" si="34"/>
        <v/>
      </c>
      <c r="AO72" s="88" t="str">
        <f t="shared" si="35"/>
        <v/>
      </c>
      <c r="AP72" s="24"/>
      <c r="AR72" s="135"/>
      <c r="AT72" s="184"/>
      <c r="AU72" s="136"/>
    </row>
    <row r="73" spans="1:47" s="25" customFormat="1" ht="18.75" customHeight="1">
      <c r="A73" s="86" t="s">
        <v>736</v>
      </c>
      <c r="B73" s="87" t="s">
        <v>393</v>
      </c>
      <c r="C73" s="87" t="s">
        <v>1</v>
      </c>
      <c r="D73" s="87" t="s">
        <v>393</v>
      </c>
      <c r="E73" s="116" t="str">
        <f>IF(A73:A73&gt;0,VLOOKUP(A73,'BASE FEDERAÇÃO'!$B:$M,2,FALSE),"")</f>
        <v>T. NISHIKAWA</v>
      </c>
      <c r="F73" s="220" t="str">
        <f>IF(A73:A73&gt;0,VLOOKUP(A73,'BASE FEDERAÇÃO'!$B:$M,3,FALSE),"")</f>
        <v>RUI</v>
      </c>
      <c r="G73" s="88" t="str">
        <f>IF(A73:A73&gt;0,VLOOKUP(A73,'BASE FEDERAÇÃO'!$B:$M,4,FALSE),"")</f>
        <v>M</v>
      </c>
      <c r="H73" s="88" t="str">
        <f>IF(A73:A73&gt;0,VLOOKUP(A73,'BASE FEDERAÇÃO'!$B:$O,5,FALSE),"")</f>
        <v>11. NCC</v>
      </c>
      <c r="I73" s="117">
        <f>IF(A73:A73&gt;0,VLOOKUP(A73,'BASE FEDERAÇÃO'!$B:$M,6,FALSE),"")</f>
        <v>21731</v>
      </c>
      <c r="J73" s="88">
        <f>IF(A73:A73&gt;0,VLOOKUP(A73,'BASE FEDERAÇÃO'!$B:$M,7,FALSE),"")</f>
        <v>3</v>
      </c>
      <c r="K73" s="88" t="str">
        <f>IF(A73:A73&gt;0,VLOOKUP(A73,'BASE FEDERAÇÃO'!$B:$M,8,FALSE),"")</f>
        <v>EX</v>
      </c>
      <c r="L73" s="88" t="str">
        <f>IF(A73:A73&gt;0,VLOOKUP(A73,'BASE FEDERAÇÃO'!$B:$M,9,FALSE),"")</f>
        <v>NSR</v>
      </c>
      <c r="M73" s="116" t="str">
        <f>IF(A73:A73&gt;0,VLOOKUP(A73,'BASE FEDERAÇÃO'!$B:$O,10,FALSE),"")</f>
        <v>X</v>
      </c>
      <c r="N73" s="88" t="str">
        <f>IF(A73:A73&gt;0,VLOOKUP(A73,'BASE FEDERAÇÃO'!$B:$O,11,FALSE),"")</f>
        <v>LIB2026</v>
      </c>
      <c r="O73" s="89">
        <v>56</v>
      </c>
      <c r="P73" s="89">
        <v>49</v>
      </c>
      <c r="Q73" s="90">
        <f t="shared" si="27"/>
        <v>105</v>
      </c>
      <c r="R73" s="91"/>
      <c r="S73" s="91"/>
      <c r="T73" s="91"/>
      <c r="U73" s="91"/>
      <c r="V73" s="92"/>
      <c r="W73" s="92"/>
      <c r="X73" s="92"/>
      <c r="Y73" s="92"/>
      <c r="Z73" s="93">
        <f>IF(R73&gt;0,VLOOKUP(R73,Base!$A:$B,2,0),0)</f>
        <v>0</v>
      </c>
      <c r="AA73" s="94">
        <f>IF(S73&gt;0,VLOOKUP(S73,Base!$A:$B,2,0),0)</f>
        <v>0</v>
      </c>
      <c r="AB73" s="94">
        <f>IF(T73&gt;0,VLOOKUP(T73,Base!$A:$B,2,0),0)</f>
        <v>0</v>
      </c>
      <c r="AC73" s="94">
        <f>IF(U73&gt;0,VLOOKUP(U73,Base!$A:$B,2,0),0)</f>
        <v>0</v>
      </c>
      <c r="AD73" s="94">
        <f>IF(V73&gt;0,VLOOKUP(V73,Base!$D:$E,2,0),0)</f>
        <v>0</v>
      </c>
      <c r="AE73" s="94">
        <f>IF(W73&gt;0,VLOOKUP(W73,Base!$D:$E,2,0),0)</f>
        <v>0</v>
      </c>
      <c r="AF73" s="94">
        <f>IF(X73&gt;0,VLOOKUP(X73,Base!$D:$E,2,0),0)</f>
        <v>0</v>
      </c>
      <c r="AG73" s="94">
        <f>IF(Y73&gt;0,VLOOKUP(Y73,Base!$D:$E,2,0),0)</f>
        <v>0</v>
      </c>
      <c r="AH73" s="88" t="str">
        <f t="shared" si="28"/>
        <v/>
      </c>
      <c r="AI73" s="90">
        <f t="shared" si="29"/>
        <v>99</v>
      </c>
      <c r="AJ73" s="95">
        <f t="shared" si="30"/>
        <v>21731</v>
      </c>
      <c r="AK73" s="94">
        <f t="shared" si="31"/>
        <v>895.02997726900003</v>
      </c>
      <c r="AL73" s="88">
        <f t="shared" si="32"/>
        <v>32</v>
      </c>
      <c r="AM73" s="94">
        <f t="shared" si="33"/>
        <v>901.08978169</v>
      </c>
      <c r="AN73" s="88">
        <f t="shared" si="34"/>
        <v>62</v>
      </c>
      <c r="AO73" s="88" t="str">
        <f t="shared" si="35"/>
        <v/>
      </c>
      <c r="AP73" s="24"/>
      <c r="AQ73" s="133">
        <f t="shared" ref="AQ73:AQ76" ca="1" si="37">(TODAY()-I73)/365</f>
        <v>66.712328767123282</v>
      </c>
      <c r="AR73" s="133"/>
      <c r="AT73" s="184"/>
      <c r="AU73" s="132"/>
    </row>
    <row r="74" spans="1:47" s="25" customFormat="1" ht="18.75" customHeight="1">
      <c r="A74" s="86" t="s">
        <v>238</v>
      </c>
      <c r="B74" s="87" t="s">
        <v>393</v>
      </c>
      <c r="C74" s="87" t="s">
        <v>1</v>
      </c>
      <c r="D74" s="87" t="s">
        <v>393</v>
      </c>
      <c r="E74" s="116" t="str">
        <f>IF(A74:A74&gt;0,VLOOKUP(A74,'BASE FEDERAÇÃO'!$B:$M,2,FALSE),"")</f>
        <v>ODA</v>
      </c>
      <c r="F74" s="220" t="str">
        <f>IF(A74:A74&gt;0,VLOOKUP(A74,'BASE FEDERAÇÃO'!$B:$M,3,FALSE),"")</f>
        <v>TOMIKO</v>
      </c>
      <c r="G74" s="88" t="str">
        <f>IF(A74:A74&gt;0,VLOOKUP(A74,'BASE FEDERAÇÃO'!$B:$M,4,FALSE),"")</f>
        <v>F</v>
      </c>
      <c r="H74" s="88" t="str">
        <f>IF(A74:A74&gt;0,VLOOKUP(A74,'BASE FEDERAÇÃO'!$B:$O,5,FALSE),"")</f>
        <v>07. GSP</v>
      </c>
      <c r="I74" s="117">
        <f>IF(A74:A74&gt;0,VLOOKUP(A74,'BASE FEDERAÇÃO'!$B:$M,6,FALSE),"")</f>
        <v>19438</v>
      </c>
      <c r="J74" s="88">
        <f>IF(A74:A74&gt;0,VLOOKUP(A74,'BASE FEDERAÇÃO'!$B:$M,7,FALSE),"")</f>
        <v>3</v>
      </c>
      <c r="K74" s="88" t="str">
        <f>IF(A74:A74&gt;0,VLOOKUP(A74,'BASE FEDERAÇÃO'!$B:$M,8,FALSE),"")</f>
        <v>EX</v>
      </c>
      <c r="L74" s="88" t="str">
        <f>IF(A74:A74&gt;0,VLOOKUP(A74,'BASE FEDERAÇÃO'!$B:$M,9,FALSE),"")</f>
        <v>NSR</v>
      </c>
      <c r="M74" s="116" t="str">
        <f>IF(A74:A74&gt;0,VLOOKUP(A74,'BASE FEDERAÇÃO'!$B:$O,10,FALSE),"")</f>
        <v>X</v>
      </c>
      <c r="N74" s="88" t="str">
        <f>IF(A74:A74&gt;0,VLOOKUP(A74,'BASE FEDERAÇÃO'!$B:$O,11,FALSE),"")</f>
        <v>LIB2026</v>
      </c>
      <c r="O74" s="89">
        <v>61</v>
      </c>
      <c r="P74" s="89">
        <v>46</v>
      </c>
      <c r="Q74" s="90">
        <f t="shared" si="27"/>
        <v>107</v>
      </c>
      <c r="R74" s="91"/>
      <c r="S74" s="91"/>
      <c r="T74" s="91"/>
      <c r="U74" s="91"/>
      <c r="V74" s="92"/>
      <c r="W74" s="92"/>
      <c r="X74" s="92"/>
      <c r="Y74" s="92"/>
      <c r="Z74" s="93">
        <f>IF(R74&gt;0,VLOOKUP(R74,Base!$A:$B,2,0),0)</f>
        <v>0</v>
      </c>
      <c r="AA74" s="94">
        <f>IF(S74&gt;0,VLOOKUP(S74,Base!$A:$B,2,0),0)</f>
        <v>0</v>
      </c>
      <c r="AB74" s="94">
        <f>IF(T74&gt;0,VLOOKUP(T74,Base!$A:$B,2,0),0)</f>
        <v>0</v>
      </c>
      <c r="AC74" s="94">
        <f>IF(U74&gt;0,VLOOKUP(U74,Base!$A:$B,2,0),0)</f>
        <v>0</v>
      </c>
      <c r="AD74" s="94">
        <f>IF(V74&gt;0,VLOOKUP(V74,Base!$D:$E,2,0),0)</f>
        <v>0</v>
      </c>
      <c r="AE74" s="94">
        <f>IF(W74&gt;0,VLOOKUP(W74,Base!$D:$E,2,0),0)</f>
        <v>0</v>
      </c>
      <c r="AF74" s="94">
        <f>IF(X74&gt;0,VLOOKUP(X74,Base!$D:$E,2,0),0)</f>
        <v>0</v>
      </c>
      <c r="AG74" s="94">
        <f>IF(Y74&gt;0,VLOOKUP(Y74,Base!$D:$E,2,0),0)</f>
        <v>0</v>
      </c>
      <c r="AH74" s="88" t="str">
        <f t="shared" si="28"/>
        <v/>
      </c>
      <c r="AI74" s="90">
        <f t="shared" si="29"/>
        <v>101</v>
      </c>
      <c r="AJ74" s="95">
        <f t="shared" si="30"/>
        <v>19438</v>
      </c>
      <c r="AK74" s="94">
        <f t="shared" si="31"/>
        <v>893.02997956199999</v>
      </c>
      <c r="AL74" s="88">
        <f t="shared" si="32"/>
        <v>41</v>
      </c>
      <c r="AM74" s="94">
        <f t="shared" si="33"/>
        <v>899.08980462</v>
      </c>
      <c r="AN74" s="88">
        <f t="shared" si="34"/>
        <v>93</v>
      </c>
      <c r="AO74" s="88" t="str">
        <f t="shared" si="35"/>
        <v/>
      </c>
      <c r="AP74" s="24"/>
      <c r="AQ74" s="133">
        <f t="shared" ca="1" si="37"/>
        <v>72.9945205479452</v>
      </c>
      <c r="AR74" s="133"/>
      <c r="AT74" s="184"/>
      <c r="AU74" s="132"/>
    </row>
    <row r="75" spans="1:47" s="25" customFormat="1" ht="18.75" customHeight="1">
      <c r="A75" s="86" t="s">
        <v>262</v>
      </c>
      <c r="B75" s="87" t="s">
        <v>393</v>
      </c>
      <c r="C75" s="87" t="s">
        <v>1</v>
      </c>
      <c r="D75" s="87" t="s">
        <v>393</v>
      </c>
      <c r="E75" s="116" t="str">
        <f>IF(A75:A75&gt;0,VLOOKUP(A75,'BASE FEDERAÇÃO'!$B:$M,2,FALSE),"")</f>
        <v>OKAWARA</v>
      </c>
      <c r="F75" s="220" t="str">
        <f>IF(A75:A75&gt;0,VLOOKUP(A75,'BASE FEDERAÇÃO'!$B:$M,3,FALSE),"")</f>
        <v>SUMIRE</v>
      </c>
      <c r="G75" s="88" t="str">
        <f>IF(A75:A75&gt;0,VLOOKUP(A75,'BASE FEDERAÇÃO'!$B:$M,4,FALSE),"")</f>
        <v>F</v>
      </c>
      <c r="H75" s="88" t="str">
        <f>IF(A75:A75&gt;0,VLOOKUP(A75,'BASE FEDERAÇÃO'!$B:$O,5,FALSE),"")</f>
        <v>08. SMA</v>
      </c>
      <c r="I75" s="117">
        <f>IF(A75:A75&gt;0,VLOOKUP(A75,'BASE FEDERAÇÃO'!$B:$M,6,FALSE),"")</f>
        <v>23722</v>
      </c>
      <c r="J75" s="88">
        <f>IF(A75:A75&gt;0,VLOOKUP(A75,'BASE FEDERAÇÃO'!$B:$M,7,FALSE),"")</f>
        <v>4</v>
      </c>
      <c r="K75" s="88" t="str">
        <f>IF(A75:A75&gt;0,VLOOKUP(A75,'BASE FEDERAÇÃO'!$B:$M,8,FALSE),"")</f>
        <v>A</v>
      </c>
      <c r="L75" s="88" t="str">
        <f>IF(A75:A75&gt;0,VLOOKUP(A75,'BASE FEDERAÇÃO'!$B:$M,9,FALSE),"")</f>
        <v>NSR</v>
      </c>
      <c r="M75" s="116" t="str">
        <f>IF(A75:A75&gt;0,VLOOKUP(A75,'BASE FEDERAÇÃO'!$B:$O,10,FALSE),"")</f>
        <v>X</v>
      </c>
      <c r="N75" s="88" t="str">
        <f>IF(A75:A75&gt;0,VLOOKUP(A75,'BASE FEDERAÇÃO'!$B:$O,11,FALSE),"")</f>
        <v>LIB2026</v>
      </c>
      <c r="O75" s="89">
        <v>51</v>
      </c>
      <c r="P75" s="89">
        <v>57</v>
      </c>
      <c r="Q75" s="90">
        <f t="shared" si="27"/>
        <v>108</v>
      </c>
      <c r="R75" s="91"/>
      <c r="S75" s="91"/>
      <c r="T75" s="91"/>
      <c r="U75" s="91"/>
      <c r="V75" s="92"/>
      <c r="W75" s="92"/>
      <c r="X75" s="92"/>
      <c r="Y75" s="92"/>
      <c r="Z75" s="93">
        <f>IF(R75&gt;0,VLOOKUP(R75,Base!$A:$B,2,0),0)</f>
        <v>0</v>
      </c>
      <c r="AA75" s="94">
        <f>IF(S75&gt;0,VLOOKUP(S75,Base!$A:$B,2,0),0)</f>
        <v>0</v>
      </c>
      <c r="AB75" s="94">
        <f>IF(T75&gt;0,VLOOKUP(T75,Base!$A:$B,2,0),0)</f>
        <v>0</v>
      </c>
      <c r="AC75" s="94">
        <f>IF(U75&gt;0,VLOOKUP(U75,Base!$A:$B,2,0),0)</f>
        <v>0</v>
      </c>
      <c r="AD75" s="94">
        <f>IF(V75&gt;0,VLOOKUP(V75,Base!$D:$E,2,0),0)</f>
        <v>0</v>
      </c>
      <c r="AE75" s="94">
        <f>IF(W75&gt;0,VLOOKUP(W75,Base!$D:$E,2,0),0)</f>
        <v>0</v>
      </c>
      <c r="AF75" s="94">
        <f>IF(X75&gt;0,VLOOKUP(X75,Base!$D:$E,2,0),0)</f>
        <v>0</v>
      </c>
      <c r="AG75" s="94">
        <f>IF(Y75&gt;0,VLOOKUP(Y75,Base!$D:$E,2,0),0)</f>
        <v>0</v>
      </c>
      <c r="AH75" s="88" t="str">
        <f t="shared" si="28"/>
        <v/>
      </c>
      <c r="AI75" s="90">
        <f t="shared" si="29"/>
        <v>100</v>
      </c>
      <c r="AJ75" s="95">
        <f t="shared" si="30"/>
        <v>23722</v>
      </c>
      <c r="AK75" s="94">
        <f t="shared" si="31"/>
        <v>892.03997527799993</v>
      </c>
      <c r="AL75" s="88">
        <f t="shared" si="32"/>
        <v>46</v>
      </c>
      <c r="AM75" s="94">
        <f t="shared" si="33"/>
        <v>900.07976178000001</v>
      </c>
      <c r="AN75" s="88">
        <f t="shared" si="34"/>
        <v>78</v>
      </c>
      <c r="AO75" s="88" t="str">
        <f t="shared" si="35"/>
        <v/>
      </c>
      <c r="AP75" s="24"/>
      <c r="AQ75" s="133">
        <f t="shared" ca="1" si="37"/>
        <v>61.257534246575339</v>
      </c>
      <c r="AR75" s="133"/>
      <c r="AT75" s="184"/>
      <c r="AU75" s="132"/>
    </row>
    <row r="76" spans="1:47" s="25" customFormat="1" ht="18.75" customHeight="1">
      <c r="A76" s="86" t="s">
        <v>888</v>
      </c>
      <c r="B76" s="87" t="s">
        <v>393</v>
      </c>
      <c r="C76" s="87" t="s">
        <v>1</v>
      </c>
      <c r="D76" s="87" t="s">
        <v>393</v>
      </c>
      <c r="E76" s="116" t="str">
        <f>IF(A76:A76&gt;0,VLOOKUP(A76,'BASE FEDERAÇÃO'!$B:$M,2,FALSE),"")</f>
        <v>NAGATA</v>
      </c>
      <c r="F76" s="220" t="str">
        <f>IF(A76:A76&gt;0,VLOOKUP(A76,'BASE FEDERAÇÃO'!$B:$M,3,FALSE),"")</f>
        <v>AROLDO KOJI</v>
      </c>
      <c r="G76" s="88" t="str">
        <f>IF(A76:A76&gt;0,VLOOKUP(A76,'BASE FEDERAÇÃO'!$B:$M,4,FALSE),"")</f>
        <v>M</v>
      </c>
      <c r="H76" s="88" t="str">
        <f>IF(A76:A76&gt;0,VLOOKUP(A76,'BASE FEDERAÇÃO'!$B:$O,5,FALSE),"")</f>
        <v>12. COO</v>
      </c>
      <c r="I76" s="117">
        <f>IF(A76:A76&gt;0,VLOOKUP(A76,'BASE FEDERAÇÃO'!$B:$M,6,FALSE),"")</f>
        <v>27807</v>
      </c>
      <c r="J76" s="88">
        <f>IF(A76:A76&gt;0,VLOOKUP(A76,'BASE FEDERAÇÃO'!$B:$M,7,FALSE),"")</f>
        <v>5</v>
      </c>
      <c r="K76" s="88" t="str">
        <f>IF(A76:A76&gt;0,VLOOKUP(A76,'BASE FEDERAÇÃO'!$B:$M,8,FALSE),"")</f>
        <v>A</v>
      </c>
      <c r="L76" s="88" t="str">
        <f>IF(A76:A76&gt;0,VLOOKUP(A76,'BASE FEDERAÇÃO'!$B:$M,9,FALSE),"")</f>
        <v>NSR</v>
      </c>
      <c r="M76" s="116" t="str">
        <f>IF(A76:A76&gt;0,VLOOKUP(A76,'BASE FEDERAÇÃO'!$B:$O,10,FALSE),"")</f>
        <v/>
      </c>
      <c r="N76" s="88" t="str">
        <f>IF(A76:A76&gt;0,VLOOKUP(A76,'BASE FEDERAÇÃO'!$B:$O,11,FALSE),"")</f>
        <v>LIB2026</v>
      </c>
      <c r="O76" s="89">
        <v>55</v>
      </c>
      <c r="P76" s="89">
        <v>55</v>
      </c>
      <c r="Q76" s="90">
        <f t="shared" si="27"/>
        <v>110</v>
      </c>
      <c r="R76" s="91"/>
      <c r="S76" s="91"/>
      <c r="T76" s="91"/>
      <c r="U76" s="91"/>
      <c r="V76" s="92"/>
      <c r="W76" s="92"/>
      <c r="X76" s="92"/>
      <c r="Y76" s="92"/>
      <c r="Z76" s="93">
        <f>IF(R76&gt;0,VLOOKUP(R76,Base!$A:$B,2,0),0)</f>
        <v>0</v>
      </c>
      <c r="AA76" s="94">
        <f>IF(S76&gt;0,VLOOKUP(S76,Base!$A:$B,2,0),0)</f>
        <v>0</v>
      </c>
      <c r="AB76" s="94">
        <f>IF(T76&gt;0,VLOOKUP(T76,Base!$A:$B,2,0),0)</f>
        <v>0</v>
      </c>
      <c r="AC76" s="94">
        <f>IF(U76&gt;0,VLOOKUP(U76,Base!$A:$B,2,0),0)</f>
        <v>0</v>
      </c>
      <c r="AD76" s="94">
        <f>IF(V76&gt;0,VLOOKUP(V76,Base!$D:$E,2,0),0)</f>
        <v>0</v>
      </c>
      <c r="AE76" s="94">
        <f>IF(W76&gt;0,VLOOKUP(W76,Base!$D:$E,2,0),0)</f>
        <v>0</v>
      </c>
      <c r="AF76" s="94">
        <f>IF(X76&gt;0,VLOOKUP(X76,Base!$D:$E,2,0),0)</f>
        <v>0</v>
      </c>
      <c r="AG76" s="94">
        <f>IF(Y76&gt;0,VLOOKUP(Y76,Base!$D:$E,2,0),0)</f>
        <v>0</v>
      </c>
      <c r="AH76" s="88" t="str">
        <f t="shared" si="28"/>
        <v/>
      </c>
      <c r="AI76" s="90">
        <f t="shared" si="29"/>
        <v>100</v>
      </c>
      <c r="AJ76" s="95">
        <f t="shared" si="30"/>
        <v>27807</v>
      </c>
      <c r="AK76" s="94">
        <f t="shared" si="31"/>
        <v>890.04997119299992</v>
      </c>
      <c r="AL76" s="88">
        <f t="shared" si="32"/>
        <v>64</v>
      </c>
      <c r="AM76" s="94">
        <f t="shared" si="33"/>
        <v>900.06972093000002</v>
      </c>
      <c r="AN76" s="88">
        <f t="shared" si="34"/>
        <v>80</v>
      </c>
      <c r="AO76" s="88" t="str">
        <f t="shared" si="35"/>
        <v/>
      </c>
      <c r="AP76" s="24"/>
      <c r="AQ76" s="133">
        <f t="shared" ca="1" si="37"/>
        <v>50.065753424657537</v>
      </c>
      <c r="AR76" s="133"/>
      <c r="AT76" s="184"/>
      <c r="AU76" s="132"/>
    </row>
    <row r="77" spans="1:47" s="25" customFormat="1" ht="18.75" customHeight="1">
      <c r="A77" s="251"/>
      <c r="B77" s="252"/>
      <c r="C77" s="252"/>
      <c r="D77" s="252"/>
      <c r="E77" s="116" t="str">
        <f>IF(A77:A77&gt;0,VLOOKUP(A77,'BASE FEDERAÇÃO'!$B:$M,2,FALSE),"")</f>
        <v/>
      </c>
      <c r="F77" s="220" t="str">
        <f>IF(A77:A77&gt;0,VLOOKUP(A77,'BASE FEDERAÇÃO'!$B:$M,3,FALSE),"")</f>
        <v/>
      </c>
      <c r="G77" s="88" t="str">
        <f>IF(A77:A77&gt;0,VLOOKUP(A77,'BASE FEDERAÇÃO'!$B:$M,4,FALSE),"")</f>
        <v/>
      </c>
      <c r="H77" s="88" t="str">
        <f>IF(A77:A77&gt;0,VLOOKUP(A77,'BASE FEDERAÇÃO'!$B:$O,5,FALSE),"")</f>
        <v/>
      </c>
      <c r="I77" s="117" t="str">
        <f>IF(A77:A77&gt;0,VLOOKUP(A77,'BASE FEDERAÇÃO'!$B:$M,6,FALSE),"")</f>
        <v/>
      </c>
      <c r="J77" s="88" t="str">
        <f>IF(A77:A77&gt;0,VLOOKUP(A77,'BASE FEDERAÇÃO'!$B:$M,7,FALSE),"")</f>
        <v/>
      </c>
      <c r="K77" s="88" t="str">
        <f>IF(A77:A77&gt;0,VLOOKUP(A77,'BASE FEDERAÇÃO'!$B:$M,8,FALSE),"")</f>
        <v/>
      </c>
      <c r="L77" s="88" t="str">
        <f>IF(A77:A77&gt;0,VLOOKUP(A77,'BASE FEDERAÇÃO'!$B:$M,9,FALSE),"")</f>
        <v/>
      </c>
      <c r="M77" s="116" t="str">
        <f>IF(A77:A77&gt;0,VLOOKUP(A77,'BASE FEDERAÇÃO'!$B:$O,10,FALSE),"")</f>
        <v/>
      </c>
      <c r="N77" s="88" t="str">
        <f>IF(A77:A77&gt;0,VLOOKUP(A77,'BASE FEDERAÇÃO'!$B:$O,11,FALSE),"")</f>
        <v/>
      </c>
      <c r="O77" s="89"/>
      <c r="P77" s="89"/>
      <c r="Q77" s="90" t="str">
        <f t="shared" si="27"/>
        <v/>
      </c>
      <c r="R77" s="91"/>
      <c r="S77" s="91"/>
      <c r="T77" s="91"/>
      <c r="U77" s="91"/>
      <c r="V77" s="92"/>
      <c r="W77" s="92"/>
      <c r="X77" s="92"/>
      <c r="Y77" s="92"/>
      <c r="Z77" s="93">
        <f>IF(R77&gt;0,VLOOKUP(R77,Base!$A:$B,2,0),0)</f>
        <v>0</v>
      </c>
      <c r="AA77" s="94">
        <f>IF(S77&gt;0,VLOOKUP(S77,Base!$A:$B,2,0),0)</f>
        <v>0</v>
      </c>
      <c r="AB77" s="94">
        <f>IF(T77&gt;0,VLOOKUP(T77,Base!$A:$B,2,0),0)</f>
        <v>0</v>
      </c>
      <c r="AC77" s="94">
        <f>IF(U77&gt;0,VLOOKUP(U77,Base!$A:$B,2,0),0)</f>
        <v>0</v>
      </c>
      <c r="AD77" s="94">
        <f>IF(V77&gt;0,VLOOKUP(V77,Base!$D:$E,2,0),0)</f>
        <v>0</v>
      </c>
      <c r="AE77" s="94">
        <f>IF(W77&gt;0,VLOOKUP(W77,Base!$D:$E,2,0),0)</f>
        <v>0</v>
      </c>
      <c r="AF77" s="94">
        <f>IF(X77&gt;0,VLOOKUP(X77,Base!$D:$E,2,0),0)</f>
        <v>0</v>
      </c>
      <c r="AG77" s="94">
        <f>IF(Y77&gt;0,VLOOKUP(Y77,Base!$D:$E,2,0),0)</f>
        <v>0</v>
      </c>
      <c r="AH77" s="88" t="str">
        <f t="shared" si="28"/>
        <v/>
      </c>
      <c r="AI77" s="90" t="str">
        <f t="shared" si="29"/>
        <v/>
      </c>
      <c r="AJ77" s="95" t="str">
        <f t="shared" si="30"/>
        <v/>
      </c>
      <c r="AK77" s="94" t="str">
        <f t="shared" si="31"/>
        <v/>
      </c>
      <c r="AL77" s="88" t="str">
        <f t="shared" si="32"/>
        <v/>
      </c>
      <c r="AM77" s="94" t="str">
        <f t="shared" si="33"/>
        <v xml:space="preserve"> </v>
      </c>
      <c r="AN77" s="88" t="str">
        <f t="shared" si="34"/>
        <v/>
      </c>
      <c r="AO77" s="88" t="str">
        <f t="shared" si="35"/>
        <v/>
      </c>
      <c r="AP77" s="24"/>
      <c r="AR77" s="135"/>
      <c r="AT77" s="184"/>
      <c r="AU77" s="136"/>
    </row>
    <row r="78" spans="1:47" s="25" customFormat="1" ht="18.75" customHeight="1">
      <c r="A78" s="86" t="s">
        <v>336</v>
      </c>
      <c r="B78" s="87" t="s">
        <v>411</v>
      </c>
      <c r="C78" s="87" t="s">
        <v>1</v>
      </c>
      <c r="D78" s="87" t="s">
        <v>411</v>
      </c>
      <c r="E78" s="116" t="str">
        <f>IF(A78:A78&gt;0,VLOOKUP(A78,'BASE FEDERAÇÃO'!$B:$M,2,FALSE),"")</f>
        <v>WATANABE</v>
      </c>
      <c r="F78" s="220" t="str">
        <f>IF(A78:A78&gt;0,VLOOKUP(A78,'BASE FEDERAÇÃO'!$B:$M,3,FALSE),"")</f>
        <v>EMILIA</v>
      </c>
      <c r="G78" s="88" t="str">
        <f>IF(A78:A78&gt;0,VLOOKUP(A78,'BASE FEDERAÇÃO'!$B:$M,4,FALSE),"")</f>
        <v>F</v>
      </c>
      <c r="H78" s="88" t="str">
        <f>IF(A78:A78&gt;0,VLOOKUP(A78,'BASE FEDERAÇÃO'!$B:$O,5,FALSE),"")</f>
        <v>11. NCC</v>
      </c>
      <c r="I78" s="117">
        <f>IF(A78:A78&gt;0,VLOOKUP(A78,'BASE FEDERAÇÃO'!$B:$M,6,FALSE),"")</f>
        <v>20589</v>
      </c>
      <c r="J78" s="88">
        <f>IF(A78:A78&gt;0,VLOOKUP(A78,'BASE FEDERAÇÃO'!$B:$M,7,FALSE),"")</f>
        <v>3</v>
      </c>
      <c r="K78" s="88" t="str">
        <f>IF(A78:A78&gt;0,VLOOKUP(A78,'BASE FEDERAÇÃO'!$B:$M,8,FALSE),"")</f>
        <v>EX</v>
      </c>
      <c r="L78" s="88" t="str">
        <f>IF(A78:A78&gt;0,VLOOKUP(A78,'BASE FEDERAÇÃO'!$B:$M,9,FALSE),"")</f>
        <v>NSR</v>
      </c>
      <c r="M78" s="116" t="str">
        <f>IF(A78:A78&gt;0,VLOOKUP(A78,'BASE FEDERAÇÃO'!$B:$O,10,FALSE),"")</f>
        <v>X</v>
      </c>
      <c r="N78" s="88" t="str">
        <f>IF(A78:A78&gt;0,VLOOKUP(A78,'BASE FEDERAÇÃO'!$B:$O,11,FALSE),"")</f>
        <v>LIB2026</v>
      </c>
      <c r="O78" s="89">
        <v>52</v>
      </c>
      <c r="P78" s="89">
        <v>53</v>
      </c>
      <c r="Q78" s="90">
        <f t="shared" si="27"/>
        <v>105</v>
      </c>
      <c r="R78" s="91"/>
      <c r="S78" s="91"/>
      <c r="T78" s="91"/>
      <c r="U78" s="91"/>
      <c r="V78" s="92"/>
      <c r="W78" s="92"/>
      <c r="X78" s="92"/>
      <c r="Y78" s="92"/>
      <c r="Z78" s="93">
        <f>IF(R78&gt;0,VLOOKUP(R78,Base!$A:$B,2,0),0)</f>
        <v>0</v>
      </c>
      <c r="AA78" s="94">
        <f>IF(S78&gt;0,VLOOKUP(S78,Base!$A:$B,2,0),0)</f>
        <v>0</v>
      </c>
      <c r="AB78" s="94">
        <f>IF(T78&gt;0,VLOOKUP(T78,Base!$A:$B,2,0),0)</f>
        <v>0</v>
      </c>
      <c r="AC78" s="94">
        <f>IF(U78&gt;0,VLOOKUP(U78,Base!$A:$B,2,0),0)</f>
        <v>0</v>
      </c>
      <c r="AD78" s="94">
        <f>IF(V78&gt;0,VLOOKUP(V78,Base!$D:$E,2,0),0)</f>
        <v>0</v>
      </c>
      <c r="AE78" s="94">
        <f>IF(W78&gt;0,VLOOKUP(W78,Base!$D:$E,2,0),0)</f>
        <v>0</v>
      </c>
      <c r="AF78" s="94">
        <f>IF(X78&gt;0,VLOOKUP(X78,Base!$D:$E,2,0),0)</f>
        <v>0</v>
      </c>
      <c r="AG78" s="94">
        <f>IF(Y78&gt;0,VLOOKUP(Y78,Base!$D:$E,2,0),0)</f>
        <v>0</v>
      </c>
      <c r="AH78" s="88" t="str">
        <f t="shared" si="28"/>
        <v/>
      </c>
      <c r="AI78" s="90">
        <f t="shared" si="29"/>
        <v>99</v>
      </c>
      <c r="AJ78" s="95">
        <f t="shared" si="30"/>
        <v>20589</v>
      </c>
      <c r="AK78" s="94">
        <f t="shared" si="31"/>
        <v>895.029978411</v>
      </c>
      <c r="AL78" s="88">
        <f t="shared" si="32"/>
        <v>31</v>
      </c>
      <c r="AM78" s="94">
        <f t="shared" si="33"/>
        <v>901.08979311000007</v>
      </c>
      <c r="AN78" s="88">
        <f t="shared" si="34"/>
        <v>61</v>
      </c>
      <c r="AO78" s="88" t="str">
        <f t="shared" si="35"/>
        <v/>
      </c>
      <c r="AP78" s="24"/>
      <c r="AQ78" s="133">
        <f t="shared" ref="AQ78:AQ81" ca="1" si="38">(TODAY()-I78)/365</f>
        <v>69.841095890410955</v>
      </c>
      <c r="AR78" s="133"/>
      <c r="AT78" s="184"/>
      <c r="AU78" s="132"/>
    </row>
    <row r="79" spans="1:47" s="25" customFormat="1" ht="18.75" customHeight="1">
      <c r="A79" s="86" t="s">
        <v>896</v>
      </c>
      <c r="B79" s="87" t="s">
        <v>411</v>
      </c>
      <c r="C79" s="87" t="s">
        <v>1</v>
      </c>
      <c r="D79" s="87" t="s">
        <v>411</v>
      </c>
      <c r="E79" s="116" t="str">
        <f>IF(A79:A79&gt;0,VLOOKUP(A79,'BASE FEDERAÇÃO'!$B:$M,2,FALSE),"")</f>
        <v>KAWABATA</v>
      </c>
      <c r="F79" s="220" t="str">
        <f>IF(A79:A79&gt;0,VLOOKUP(A79,'BASE FEDERAÇÃO'!$B:$M,3,FALSE),"")</f>
        <v>TAKAO</v>
      </c>
      <c r="G79" s="88" t="str">
        <f>IF(A79:A79&gt;0,VLOOKUP(A79,'BASE FEDERAÇÃO'!$B:$M,4,FALSE),"")</f>
        <v>M</v>
      </c>
      <c r="H79" s="88" t="str">
        <f>IF(A79:A79&gt;0,VLOOKUP(A79,'BASE FEDERAÇÃO'!$B:$O,5,FALSE),"")</f>
        <v>07. GSP</v>
      </c>
      <c r="I79" s="117">
        <f>IF(A79:A79&gt;0,VLOOKUP(A79,'BASE FEDERAÇÃO'!$B:$M,6,FALSE),"")</f>
        <v>14203</v>
      </c>
      <c r="J79" s="88">
        <f>IF(A79:A79&gt;0,VLOOKUP(A79,'BASE FEDERAÇÃO'!$B:$M,7,FALSE),"")</f>
        <v>6</v>
      </c>
      <c r="K79" s="88" t="str">
        <f>IF(A79:A79&gt;0,VLOOKUP(A79,'BASE FEDERAÇÃO'!$B:$M,8,FALSE),"")</f>
        <v>A</v>
      </c>
      <c r="L79" s="88" t="str">
        <f>IF(A79:A79&gt;0,VLOOKUP(A79,'BASE FEDERAÇÃO'!$B:$M,9,FALSE),"")</f>
        <v>MR</v>
      </c>
      <c r="M79" s="116" t="str">
        <f>IF(A79:A79&gt;0,VLOOKUP(A79,'BASE FEDERAÇÃO'!$B:$O,10,FALSE),"")</f>
        <v/>
      </c>
      <c r="N79" s="88" t="str">
        <f>IF(A79:A79&gt;0,VLOOKUP(A79,'BASE FEDERAÇÃO'!$B:$O,11,FALSE),"")</f>
        <v>LIB2026</v>
      </c>
      <c r="O79" s="89">
        <v>56</v>
      </c>
      <c r="P79" s="89">
        <v>58</v>
      </c>
      <c r="Q79" s="90">
        <f t="shared" si="27"/>
        <v>114</v>
      </c>
      <c r="R79" s="91"/>
      <c r="S79" s="91"/>
      <c r="T79" s="91"/>
      <c r="U79" s="91"/>
      <c r="V79" s="92"/>
      <c r="W79" s="92"/>
      <c r="X79" s="92"/>
      <c r="Y79" s="92"/>
      <c r="Z79" s="93">
        <f>IF(R79&gt;0,VLOOKUP(R79,Base!$A:$B,2,0),0)</f>
        <v>0</v>
      </c>
      <c r="AA79" s="94">
        <f>IF(S79&gt;0,VLOOKUP(S79,Base!$A:$B,2,0),0)</f>
        <v>0</v>
      </c>
      <c r="AB79" s="94">
        <f>IF(T79&gt;0,VLOOKUP(T79,Base!$A:$B,2,0),0)</f>
        <v>0</v>
      </c>
      <c r="AC79" s="94">
        <f>IF(U79&gt;0,VLOOKUP(U79,Base!$A:$B,2,0),0)</f>
        <v>0</v>
      </c>
      <c r="AD79" s="94">
        <f>IF(V79&gt;0,VLOOKUP(V79,Base!$D:$E,2,0),0)</f>
        <v>0</v>
      </c>
      <c r="AE79" s="94">
        <f>IF(W79&gt;0,VLOOKUP(W79,Base!$D:$E,2,0),0)</f>
        <v>0</v>
      </c>
      <c r="AF79" s="94">
        <f>IF(X79&gt;0,VLOOKUP(X79,Base!$D:$E,2,0),0)</f>
        <v>0</v>
      </c>
      <c r="AG79" s="94">
        <f>IF(Y79&gt;0,VLOOKUP(Y79,Base!$D:$E,2,0),0)</f>
        <v>0</v>
      </c>
      <c r="AH79" s="88" t="str">
        <f t="shared" si="28"/>
        <v/>
      </c>
      <c r="AI79" s="90">
        <f t="shared" si="29"/>
        <v>102</v>
      </c>
      <c r="AJ79" s="95">
        <f t="shared" si="30"/>
        <v>14203</v>
      </c>
      <c r="AK79" s="94">
        <f t="shared" si="31"/>
        <v>886.05998479699997</v>
      </c>
      <c r="AL79" s="88">
        <f t="shared" si="32"/>
        <v>93</v>
      </c>
      <c r="AM79" s="94">
        <f t="shared" si="33"/>
        <v>898.05985696999994</v>
      </c>
      <c r="AN79" s="88">
        <f t="shared" si="34"/>
        <v>112</v>
      </c>
      <c r="AO79" s="88" t="str">
        <f t="shared" si="35"/>
        <v/>
      </c>
      <c r="AP79" s="24"/>
      <c r="AQ79" s="132">
        <f t="shared" ca="1" si="38"/>
        <v>87.336986301369862</v>
      </c>
      <c r="AR79" s="133"/>
      <c r="AT79" s="184"/>
      <c r="AU79" s="132"/>
    </row>
    <row r="80" spans="1:47" s="25" customFormat="1" ht="18.75" customHeight="1">
      <c r="A80" s="86" t="s">
        <v>187</v>
      </c>
      <c r="B80" s="87" t="s">
        <v>411</v>
      </c>
      <c r="C80" s="87" t="s">
        <v>1</v>
      </c>
      <c r="D80" s="87" t="s">
        <v>411</v>
      </c>
      <c r="E80" s="116" t="str">
        <f>IF(A80:A80&gt;0,VLOOKUP(A80,'BASE FEDERAÇÃO'!$B:$M,2,FALSE),"")</f>
        <v>FUKUZAWA</v>
      </c>
      <c r="F80" s="220" t="str">
        <f>IF(A80:A80&gt;0,VLOOKUP(A80,'BASE FEDERAÇÃO'!$B:$M,3,FALSE),"")</f>
        <v>AKIRA</v>
      </c>
      <c r="G80" s="88" t="str">
        <f>IF(A80:A80&gt;0,VLOOKUP(A80,'BASE FEDERAÇÃO'!$B:$M,4,FALSE),"")</f>
        <v>M</v>
      </c>
      <c r="H80" s="88" t="str">
        <f>IF(A80:A80&gt;0,VLOOKUP(A80,'BASE FEDERAÇÃO'!$B:$O,5,FALSE),"")</f>
        <v>06. KOK</v>
      </c>
      <c r="I80" s="117">
        <f>IF(A80:A80&gt;0,VLOOKUP(A80,'BASE FEDERAÇÃO'!$B:$M,6,FALSE),"")</f>
        <v>18276</v>
      </c>
      <c r="J80" s="88">
        <f>IF(A80:A80&gt;0,VLOOKUP(A80,'BASE FEDERAÇÃO'!$B:$M,7,FALSE),"")</f>
        <v>6</v>
      </c>
      <c r="K80" s="88" t="str">
        <f>IF(A80:A80&gt;0,VLOOKUP(A80,'BASE FEDERAÇÃO'!$B:$M,8,FALSE),"")</f>
        <v>A</v>
      </c>
      <c r="L80" s="88" t="str">
        <f>IF(A80:A80&gt;0,VLOOKUP(A80,'BASE FEDERAÇÃO'!$B:$M,9,FALSE),"")</f>
        <v>SR</v>
      </c>
      <c r="M80" s="116" t="str">
        <f>IF(A80:A80&gt;0,VLOOKUP(A80,'BASE FEDERAÇÃO'!$B:$O,10,FALSE),"")</f>
        <v/>
      </c>
      <c r="N80" s="88" t="str">
        <f>IF(A80:A80&gt;0,VLOOKUP(A80,'BASE FEDERAÇÃO'!$B:$O,11,FALSE),"")</f>
        <v>LIB2026</v>
      </c>
      <c r="O80" s="89">
        <v>56</v>
      </c>
      <c r="P80" s="89">
        <v>56</v>
      </c>
      <c r="Q80" s="90">
        <f t="shared" si="27"/>
        <v>112</v>
      </c>
      <c r="R80" s="91"/>
      <c r="S80" s="91"/>
      <c r="T80" s="91"/>
      <c r="U80" s="91"/>
      <c r="V80" s="92"/>
      <c r="W80" s="92"/>
      <c r="X80" s="92"/>
      <c r="Y80" s="92"/>
      <c r="Z80" s="93">
        <f>IF(R80&gt;0,VLOOKUP(R80,Base!$A:$B,2,0),0)</f>
        <v>0</v>
      </c>
      <c r="AA80" s="94">
        <f>IF(S80&gt;0,VLOOKUP(S80,Base!$A:$B,2,0),0)</f>
        <v>0</v>
      </c>
      <c r="AB80" s="94">
        <f>IF(T80&gt;0,VLOOKUP(T80,Base!$A:$B,2,0),0)</f>
        <v>0</v>
      </c>
      <c r="AC80" s="94">
        <f>IF(U80&gt;0,VLOOKUP(U80,Base!$A:$B,2,0),0)</f>
        <v>0</v>
      </c>
      <c r="AD80" s="94">
        <f>IF(V80&gt;0,VLOOKUP(V80,Base!$D:$E,2,0),0)</f>
        <v>0</v>
      </c>
      <c r="AE80" s="94">
        <f>IF(W80&gt;0,VLOOKUP(W80,Base!$D:$E,2,0),0)</f>
        <v>0</v>
      </c>
      <c r="AF80" s="94">
        <f>IF(X80&gt;0,VLOOKUP(X80,Base!$D:$E,2,0),0)</f>
        <v>0</v>
      </c>
      <c r="AG80" s="94">
        <f>IF(Y80&gt;0,VLOOKUP(Y80,Base!$D:$E,2,0),0)</f>
        <v>0</v>
      </c>
      <c r="AH80" s="88" t="str">
        <f t="shared" si="28"/>
        <v/>
      </c>
      <c r="AI80" s="90">
        <f t="shared" si="29"/>
        <v>100</v>
      </c>
      <c r="AJ80" s="95">
        <f t="shared" si="30"/>
        <v>18276</v>
      </c>
      <c r="AK80" s="94">
        <f t="shared" si="31"/>
        <v>888.05998072399996</v>
      </c>
      <c r="AL80" s="88">
        <f t="shared" si="32"/>
        <v>73</v>
      </c>
      <c r="AM80" s="94">
        <f t="shared" si="33"/>
        <v>900.05981623999992</v>
      </c>
      <c r="AN80" s="88">
        <f t="shared" si="34"/>
        <v>83</v>
      </c>
      <c r="AO80" s="88" t="str">
        <f t="shared" si="35"/>
        <v/>
      </c>
      <c r="AP80" s="24"/>
      <c r="AQ80" s="133">
        <f t="shared" ca="1" si="38"/>
        <v>76.178082191780817</v>
      </c>
      <c r="AR80" s="133"/>
      <c r="AT80" s="184"/>
      <c r="AU80" s="132"/>
    </row>
    <row r="81" spans="1:47" s="25" customFormat="1" ht="18.75" customHeight="1">
      <c r="A81" s="86" t="s">
        <v>275</v>
      </c>
      <c r="B81" s="87" t="s">
        <v>411</v>
      </c>
      <c r="C81" s="87" t="s">
        <v>1</v>
      </c>
      <c r="D81" s="87" t="s">
        <v>411</v>
      </c>
      <c r="E81" s="116" t="str">
        <f>IF(A81:A81&gt;0,VLOOKUP(A81,'BASE FEDERAÇÃO'!$B:$M,2,FALSE),"")</f>
        <v>DE MATOS</v>
      </c>
      <c r="F81" s="220" t="str">
        <f>IF(A81:A81&gt;0,VLOOKUP(A81,'BASE FEDERAÇÃO'!$B:$M,3,FALSE),"")</f>
        <v>VANETE CLARO</v>
      </c>
      <c r="G81" s="88" t="str">
        <f>IF(A81:A81&gt;0,VLOOKUP(A81,'BASE FEDERAÇÃO'!$B:$M,4,FALSE),"")</f>
        <v>F</v>
      </c>
      <c r="H81" s="88" t="str">
        <f>IF(A81:A81&gt;0,VLOOKUP(A81,'BASE FEDERAÇÃO'!$B:$O,5,FALSE),"")</f>
        <v>10. ITA</v>
      </c>
      <c r="I81" s="117">
        <f>IF(A81:A81&gt;0,VLOOKUP(A81,'BASE FEDERAÇÃO'!$B:$M,6,FALSE),"")</f>
        <v>26024</v>
      </c>
      <c r="J81" s="88">
        <f>IF(A81:A81&gt;0,VLOOKUP(A81,'BASE FEDERAÇÃO'!$B:$M,7,FALSE),"")</f>
        <v>6</v>
      </c>
      <c r="K81" s="88" t="str">
        <f>IF(A81:A81&gt;0,VLOOKUP(A81,'BASE FEDERAÇÃO'!$B:$M,8,FALSE),"")</f>
        <v>A</v>
      </c>
      <c r="L81" s="88" t="str">
        <f>IF(A81:A81&gt;0,VLOOKUP(A81,'BASE FEDERAÇÃO'!$B:$M,9,FALSE),"")</f>
        <v>NSR</v>
      </c>
      <c r="M81" s="116" t="str">
        <f>IF(A81:A81&gt;0,VLOOKUP(A81,'BASE FEDERAÇÃO'!$B:$O,10,FALSE),"")</f>
        <v>X</v>
      </c>
      <c r="N81" s="88" t="str">
        <f>IF(A81:A81&gt;0,VLOOKUP(A81,'BASE FEDERAÇÃO'!$B:$O,11,FALSE),"")</f>
        <v>LIB2026</v>
      </c>
      <c r="O81" s="89">
        <v>58</v>
      </c>
      <c r="P81" s="89">
        <v>47</v>
      </c>
      <c r="Q81" s="90">
        <f t="shared" si="27"/>
        <v>105</v>
      </c>
      <c r="R81" s="91"/>
      <c r="S81" s="91"/>
      <c r="T81" s="91"/>
      <c r="U81" s="91"/>
      <c r="V81" s="92">
        <v>17</v>
      </c>
      <c r="W81" s="92"/>
      <c r="X81" s="92"/>
      <c r="Y81" s="92"/>
      <c r="Z81" s="93">
        <f>IF(R81&gt;0,VLOOKUP(R81,Base!$A:$B,2,0),0)</f>
        <v>0</v>
      </c>
      <c r="AA81" s="94">
        <f>IF(S81&gt;0,VLOOKUP(S81,Base!$A:$B,2,0),0)</f>
        <v>0</v>
      </c>
      <c r="AB81" s="94">
        <f>IF(T81&gt;0,VLOOKUP(T81,Base!$A:$B,2,0),0)</f>
        <v>0</v>
      </c>
      <c r="AC81" s="94">
        <f>IF(U81&gt;0,VLOOKUP(U81,Base!$A:$B,2,0),0)</f>
        <v>0</v>
      </c>
      <c r="AD81" s="94">
        <f>IF(V81&gt;0,VLOOKUP(V81,Base!$D:$E,2,0),0)</f>
        <v>12</v>
      </c>
      <c r="AE81" s="94">
        <f>IF(W81&gt;0,VLOOKUP(W81,Base!$D:$E,2,0),0)</f>
        <v>0</v>
      </c>
      <c r="AF81" s="94">
        <f>IF(X81&gt;0,VLOOKUP(X81,Base!$D:$E,2,0),0)</f>
        <v>0</v>
      </c>
      <c r="AG81" s="94">
        <f>IF(Y81&gt;0,VLOOKUP(Y81,Base!$D:$E,2,0),0)</f>
        <v>0</v>
      </c>
      <c r="AH81" s="88">
        <f t="shared" si="28"/>
        <v>12</v>
      </c>
      <c r="AI81" s="90">
        <f t="shared" si="29"/>
        <v>93</v>
      </c>
      <c r="AJ81" s="95">
        <f t="shared" si="30"/>
        <v>26024</v>
      </c>
      <c r="AK81" s="94">
        <f t="shared" si="31"/>
        <v>895.05997297599993</v>
      </c>
      <c r="AL81" s="88">
        <f t="shared" si="32"/>
        <v>26</v>
      </c>
      <c r="AM81" s="94">
        <f t="shared" si="33"/>
        <v>907.05973875999996</v>
      </c>
      <c r="AN81" s="88">
        <f t="shared" si="34"/>
        <v>17</v>
      </c>
      <c r="AO81" s="88">
        <f t="shared" si="35"/>
        <v>1</v>
      </c>
      <c r="AP81" s="24"/>
      <c r="AQ81" s="133">
        <f t="shared" ca="1" si="38"/>
        <v>54.950684931506849</v>
      </c>
      <c r="AR81" s="133"/>
      <c r="AT81" s="184"/>
      <c r="AU81" s="132"/>
    </row>
    <row r="82" spans="1:47" s="25" customFormat="1" ht="18.75" customHeight="1">
      <c r="A82" s="251"/>
      <c r="B82" s="252"/>
      <c r="C82" s="252"/>
      <c r="D82" s="252"/>
      <c r="E82" s="116" t="str">
        <f>IF(A82:A82&gt;0,VLOOKUP(A82,'BASE FEDERAÇÃO'!$B:$M,2,FALSE),"")</f>
        <v/>
      </c>
      <c r="F82" s="220" t="str">
        <f>IF(A82:A82&gt;0,VLOOKUP(A82,'BASE FEDERAÇÃO'!$B:$M,3,FALSE),"")</f>
        <v/>
      </c>
      <c r="G82" s="88" t="str">
        <f>IF(A82:A82&gt;0,VLOOKUP(A82,'BASE FEDERAÇÃO'!$B:$M,4,FALSE),"")</f>
        <v/>
      </c>
      <c r="H82" s="88" t="str">
        <f>IF(A82:A82&gt;0,VLOOKUP(A82,'BASE FEDERAÇÃO'!$B:$O,5,FALSE),"")</f>
        <v/>
      </c>
      <c r="I82" s="117" t="str">
        <f>IF(A82:A82&gt;0,VLOOKUP(A82,'BASE FEDERAÇÃO'!$B:$M,6,FALSE),"")</f>
        <v/>
      </c>
      <c r="J82" s="88" t="str">
        <f>IF(A82:A82&gt;0,VLOOKUP(A82,'BASE FEDERAÇÃO'!$B:$M,7,FALSE),"")</f>
        <v/>
      </c>
      <c r="K82" s="88" t="str">
        <f>IF(A82:A82&gt;0,VLOOKUP(A82,'BASE FEDERAÇÃO'!$B:$M,8,FALSE),"")</f>
        <v/>
      </c>
      <c r="L82" s="88" t="str">
        <f>IF(A82:A82&gt;0,VLOOKUP(A82,'BASE FEDERAÇÃO'!$B:$M,9,FALSE),"")</f>
        <v/>
      </c>
      <c r="M82" s="116" t="str">
        <f>IF(A82:A82&gt;0,VLOOKUP(A82,'BASE FEDERAÇÃO'!$B:$O,10,FALSE),"")</f>
        <v/>
      </c>
      <c r="N82" s="88" t="str">
        <f>IF(A82:A82&gt;0,VLOOKUP(A82,'BASE FEDERAÇÃO'!$B:$O,11,FALSE),"")</f>
        <v/>
      </c>
      <c r="O82" s="89"/>
      <c r="P82" s="89"/>
      <c r="Q82" s="90" t="str">
        <f t="shared" si="27"/>
        <v/>
      </c>
      <c r="R82" s="91"/>
      <c r="S82" s="91"/>
      <c r="T82" s="91"/>
      <c r="U82" s="91"/>
      <c r="V82" s="92"/>
      <c r="W82" s="92"/>
      <c r="X82" s="92"/>
      <c r="Y82" s="92"/>
      <c r="Z82" s="93">
        <f>IF(R82&gt;0,VLOOKUP(R82,Base!$A:$B,2,0),0)</f>
        <v>0</v>
      </c>
      <c r="AA82" s="94">
        <f>IF(S82&gt;0,VLOOKUP(S82,Base!$A:$B,2,0),0)</f>
        <v>0</v>
      </c>
      <c r="AB82" s="94">
        <f>IF(T82&gt;0,VLOOKUP(T82,Base!$A:$B,2,0),0)</f>
        <v>0</v>
      </c>
      <c r="AC82" s="94">
        <f>IF(U82&gt;0,VLOOKUP(U82,Base!$A:$B,2,0),0)</f>
        <v>0</v>
      </c>
      <c r="AD82" s="94">
        <f>IF(V82&gt;0,VLOOKUP(V82,Base!$D:$E,2,0),0)</f>
        <v>0</v>
      </c>
      <c r="AE82" s="94">
        <f>IF(W82&gt;0,VLOOKUP(W82,Base!$D:$E,2,0),0)</f>
        <v>0</v>
      </c>
      <c r="AF82" s="94">
        <f>IF(X82&gt;0,VLOOKUP(X82,Base!$D:$E,2,0),0)</f>
        <v>0</v>
      </c>
      <c r="AG82" s="94">
        <f>IF(Y82&gt;0,VLOOKUP(Y82,Base!$D:$E,2,0),0)</f>
        <v>0</v>
      </c>
      <c r="AH82" s="88" t="str">
        <f t="shared" si="28"/>
        <v/>
      </c>
      <c r="AI82" s="90" t="str">
        <f t="shared" si="29"/>
        <v/>
      </c>
      <c r="AJ82" s="95" t="str">
        <f t="shared" si="30"/>
        <v/>
      </c>
      <c r="AK82" s="94" t="str">
        <f t="shared" si="31"/>
        <v/>
      </c>
      <c r="AL82" s="88" t="str">
        <f t="shared" si="32"/>
        <v/>
      </c>
      <c r="AM82" s="94" t="str">
        <f t="shared" si="33"/>
        <v xml:space="preserve"> </v>
      </c>
      <c r="AN82" s="88" t="str">
        <f t="shared" si="34"/>
        <v/>
      </c>
      <c r="AO82" s="88" t="str">
        <f t="shared" si="35"/>
        <v/>
      </c>
      <c r="AP82" s="24"/>
      <c r="AR82" s="135"/>
      <c r="AT82" s="184"/>
      <c r="AU82" s="136"/>
    </row>
    <row r="83" spans="1:47" s="25" customFormat="1" ht="18.75" customHeight="1">
      <c r="A83" s="86" t="s">
        <v>225</v>
      </c>
      <c r="B83" s="87" t="s">
        <v>417</v>
      </c>
      <c r="C83" s="87" t="s">
        <v>1</v>
      </c>
      <c r="D83" s="87" t="s">
        <v>417</v>
      </c>
      <c r="E83" s="116" t="str">
        <f>IF(A83:A83&gt;0,VLOOKUP(A83,'BASE FEDERAÇÃO'!$B:$M,2,FALSE),"")</f>
        <v>SHIMURA</v>
      </c>
      <c r="F83" s="220" t="str">
        <f>IF(A83:A83&gt;0,VLOOKUP(A83,'BASE FEDERAÇÃO'!$B:$M,3,FALSE),"")</f>
        <v>ALICE MIWAKO</v>
      </c>
      <c r="G83" s="88" t="str">
        <f>IF(A83:A83&gt;0,VLOOKUP(A83,'BASE FEDERAÇÃO'!$B:$M,4,FALSE),"")</f>
        <v>F</v>
      </c>
      <c r="H83" s="88" t="str">
        <f>IF(A83:A83&gt;0,VLOOKUP(A83,'BASE FEDERAÇÃO'!$B:$O,5,FALSE),"")</f>
        <v>07. GSP</v>
      </c>
      <c r="I83" s="117">
        <f>IF(A83:A83&gt;0,VLOOKUP(A83,'BASE FEDERAÇÃO'!$B:$M,6,FALSE),"")</f>
        <v>21468</v>
      </c>
      <c r="J83" s="88">
        <f>IF(A83:A83&gt;0,VLOOKUP(A83,'BASE FEDERAÇÃO'!$B:$M,7,FALSE),"")</f>
        <v>2</v>
      </c>
      <c r="K83" s="88" t="str">
        <f>IF(A83:A83&gt;0,VLOOKUP(A83,'BASE FEDERAÇÃO'!$B:$M,8,FALSE),"")</f>
        <v>EX</v>
      </c>
      <c r="L83" s="88" t="str">
        <f>IF(A83:A83&gt;0,VLOOKUP(A83,'BASE FEDERAÇÃO'!$B:$M,9,FALSE),"")</f>
        <v>NSR</v>
      </c>
      <c r="M83" s="116" t="str">
        <f>IF(A83:A83&gt;0,VLOOKUP(A83,'BASE FEDERAÇÃO'!$B:$O,10,FALSE),"")</f>
        <v>X</v>
      </c>
      <c r="N83" s="88" t="str">
        <f>IF(A83:A83&gt;0,VLOOKUP(A83,'BASE FEDERAÇÃO'!$B:$O,11,FALSE),"")</f>
        <v>LIB2026</v>
      </c>
      <c r="O83" s="89">
        <v>49</v>
      </c>
      <c r="P83" s="89">
        <v>52</v>
      </c>
      <c r="Q83" s="90">
        <f t="shared" si="27"/>
        <v>101</v>
      </c>
      <c r="R83" s="91"/>
      <c r="S83" s="91"/>
      <c r="T83" s="91"/>
      <c r="U83" s="91"/>
      <c r="V83" s="92"/>
      <c r="W83" s="92"/>
      <c r="X83" s="92"/>
      <c r="Y83" s="92"/>
      <c r="Z83" s="93">
        <f>IF(R83&gt;0,VLOOKUP(R83,Base!$A:$B,2,0),0)</f>
        <v>0</v>
      </c>
      <c r="AA83" s="94">
        <f>IF(S83&gt;0,VLOOKUP(S83,Base!$A:$B,2,0),0)</f>
        <v>0</v>
      </c>
      <c r="AB83" s="94">
        <f>IF(T83&gt;0,VLOOKUP(T83,Base!$A:$B,2,0),0)</f>
        <v>0</v>
      </c>
      <c r="AC83" s="94">
        <f>IF(U83&gt;0,VLOOKUP(U83,Base!$A:$B,2,0),0)</f>
        <v>0</v>
      </c>
      <c r="AD83" s="94">
        <f>IF(V83&gt;0,VLOOKUP(V83,Base!$D:$E,2,0),0)</f>
        <v>0</v>
      </c>
      <c r="AE83" s="94">
        <f>IF(W83&gt;0,VLOOKUP(W83,Base!$D:$E,2,0),0)</f>
        <v>0</v>
      </c>
      <c r="AF83" s="94">
        <f>IF(X83&gt;0,VLOOKUP(X83,Base!$D:$E,2,0),0)</f>
        <v>0</v>
      </c>
      <c r="AG83" s="94">
        <f>IF(Y83&gt;0,VLOOKUP(Y83,Base!$D:$E,2,0),0)</f>
        <v>0</v>
      </c>
      <c r="AH83" s="88" t="str">
        <f t="shared" si="28"/>
        <v/>
      </c>
      <c r="AI83" s="90">
        <f t="shared" si="29"/>
        <v>97</v>
      </c>
      <c r="AJ83" s="95">
        <f t="shared" si="30"/>
        <v>21468</v>
      </c>
      <c r="AK83" s="94">
        <f t="shared" si="31"/>
        <v>899.01997753199998</v>
      </c>
      <c r="AL83" s="88">
        <f t="shared" si="32"/>
        <v>12</v>
      </c>
      <c r="AM83" s="94">
        <f t="shared" si="33"/>
        <v>903.09978432000003</v>
      </c>
      <c r="AN83" s="88">
        <f t="shared" si="34"/>
        <v>42</v>
      </c>
      <c r="AO83" s="88" t="str">
        <f t="shared" si="35"/>
        <v/>
      </c>
      <c r="AP83" s="24"/>
      <c r="AQ83" s="133">
        <f t="shared" ref="AQ83:AQ86" ca="1" si="39">(TODAY()-I83)/365</f>
        <v>67.432876712328763</v>
      </c>
      <c r="AR83" s="133"/>
      <c r="AT83" s="184"/>
      <c r="AU83" s="132"/>
    </row>
    <row r="84" spans="1:47" s="25" customFormat="1" ht="18.75" customHeight="1">
      <c r="A84" s="86" t="s">
        <v>720</v>
      </c>
      <c r="B84" s="87" t="s">
        <v>417</v>
      </c>
      <c r="C84" s="87" t="s">
        <v>1</v>
      </c>
      <c r="D84" s="87" t="s">
        <v>417</v>
      </c>
      <c r="E84" s="116" t="str">
        <f>IF(A84:A84&gt;0,VLOOKUP(A84,'BASE FEDERAÇÃO'!$B:$M,2,FALSE),"")</f>
        <v>BABATA</v>
      </c>
      <c r="F84" s="220" t="str">
        <f>IF(A84:A84&gt;0,VLOOKUP(A84,'BASE FEDERAÇÃO'!$B:$M,3,FALSE),"")</f>
        <v>JORGE TOSHIO</v>
      </c>
      <c r="G84" s="88" t="str">
        <f>IF(A84:A84&gt;0,VLOOKUP(A84,'BASE FEDERAÇÃO'!$B:$M,4,FALSE),"")</f>
        <v>M</v>
      </c>
      <c r="H84" s="88" t="str">
        <f>IF(A84:A84&gt;0,VLOOKUP(A84,'BASE FEDERAÇÃO'!$B:$O,5,FALSE),"")</f>
        <v>06. KOK</v>
      </c>
      <c r="I84" s="117">
        <f>IF(A84:A84&gt;0,VLOOKUP(A84,'BASE FEDERAÇÃO'!$B:$M,6,FALSE),"")</f>
        <v>21124</v>
      </c>
      <c r="J84" s="88">
        <f>IF(A84:A84&gt;0,VLOOKUP(A84,'BASE FEDERAÇÃO'!$B:$M,7,FALSE),"")</f>
        <v>3</v>
      </c>
      <c r="K84" s="88" t="str">
        <f>IF(A84:A84&gt;0,VLOOKUP(A84,'BASE FEDERAÇÃO'!$B:$M,8,FALSE),"")</f>
        <v>EX</v>
      </c>
      <c r="L84" s="88" t="str">
        <f>IF(A84:A84&gt;0,VLOOKUP(A84,'BASE FEDERAÇÃO'!$B:$M,9,FALSE),"")</f>
        <v>NSR</v>
      </c>
      <c r="M84" s="116" t="str">
        <f>IF(A84:A84&gt;0,VLOOKUP(A84,'BASE FEDERAÇÃO'!$B:$O,10,FALSE),"")</f>
        <v>X</v>
      </c>
      <c r="N84" s="88" t="str">
        <f>IF(A84:A84&gt;0,VLOOKUP(A84,'BASE FEDERAÇÃO'!$B:$O,11,FALSE),"")</f>
        <v>LIB2026</v>
      </c>
      <c r="O84" s="89">
        <v>54</v>
      </c>
      <c r="P84" s="89">
        <v>52</v>
      </c>
      <c r="Q84" s="90">
        <f t="shared" si="27"/>
        <v>106</v>
      </c>
      <c r="R84" s="91"/>
      <c r="S84" s="91"/>
      <c r="T84" s="91"/>
      <c r="U84" s="91"/>
      <c r="V84" s="92"/>
      <c r="W84" s="92"/>
      <c r="X84" s="92"/>
      <c r="Y84" s="92"/>
      <c r="Z84" s="93">
        <f>IF(R84&gt;0,VLOOKUP(R84,Base!$A:$B,2,0),0)</f>
        <v>0</v>
      </c>
      <c r="AA84" s="94">
        <f>IF(S84&gt;0,VLOOKUP(S84,Base!$A:$B,2,0),0)</f>
        <v>0</v>
      </c>
      <c r="AB84" s="94">
        <f>IF(T84&gt;0,VLOOKUP(T84,Base!$A:$B,2,0),0)</f>
        <v>0</v>
      </c>
      <c r="AC84" s="94">
        <f>IF(U84&gt;0,VLOOKUP(U84,Base!$A:$B,2,0),0)</f>
        <v>0</v>
      </c>
      <c r="AD84" s="94">
        <f>IF(V84&gt;0,VLOOKUP(V84,Base!$D:$E,2,0),0)</f>
        <v>0</v>
      </c>
      <c r="AE84" s="94">
        <f>IF(W84&gt;0,VLOOKUP(W84,Base!$D:$E,2,0),0)</f>
        <v>0</v>
      </c>
      <c r="AF84" s="94">
        <f>IF(X84&gt;0,VLOOKUP(X84,Base!$D:$E,2,0),0)</f>
        <v>0</v>
      </c>
      <c r="AG84" s="94">
        <f>IF(Y84&gt;0,VLOOKUP(Y84,Base!$D:$E,2,0),0)</f>
        <v>0</v>
      </c>
      <c r="AH84" s="88" t="str">
        <f t="shared" si="28"/>
        <v/>
      </c>
      <c r="AI84" s="90">
        <f t="shared" si="29"/>
        <v>100</v>
      </c>
      <c r="AJ84" s="95">
        <f t="shared" si="30"/>
        <v>21124</v>
      </c>
      <c r="AK84" s="94">
        <f t="shared" si="31"/>
        <v>894.02997787599998</v>
      </c>
      <c r="AL84" s="88">
        <f t="shared" si="32"/>
        <v>35</v>
      </c>
      <c r="AM84" s="94">
        <f t="shared" si="33"/>
        <v>900.08978776000004</v>
      </c>
      <c r="AN84" s="88">
        <f t="shared" si="34"/>
        <v>75</v>
      </c>
      <c r="AO84" s="88" t="str">
        <f t="shared" si="35"/>
        <v/>
      </c>
      <c r="AP84" s="24"/>
      <c r="AQ84" s="133">
        <f t="shared" ca="1" si="39"/>
        <v>68.37534246575342</v>
      </c>
      <c r="AR84" s="133"/>
      <c r="AT84" s="184"/>
      <c r="AU84" s="132"/>
    </row>
    <row r="85" spans="1:47" s="25" customFormat="1" ht="18.75" customHeight="1">
      <c r="A85" s="86" t="s">
        <v>535</v>
      </c>
      <c r="B85" s="87" t="s">
        <v>417</v>
      </c>
      <c r="C85" s="87" t="s">
        <v>1</v>
      </c>
      <c r="D85" s="87" t="s">
        <v>417</v>
      </c>
      <c r="E85" s="116" t="str">
        <f>IF(A85:A85&gt;0,VLOOKUP(A85,'BASE FEDERAÇÃO'!$B:$M,2,FALSE),"")</f>
        <v>KANASHIRO</v>
      </c>
      <c r="F85" s="220" t="str">
        <f>IF(A85:A85&gt;0,VLOOKUP(A85,'BASE FEDERAÇÃO'!$B:$M,3,FALSE),"")</f>
        <v>TERUMI APARECIDO</v>
      </c>
      <c r="G85" s="88" t="str">
        <f>IF(A85:A85&gt;0,VLOOKUP(A85,'BASE FEDERAÇÃO'!$B:$M,4,FALSE),"")</f>
        <v>M</v>
      </c>
      <c r="H85" s="88" t="str">
        <f>IF(A85:A85&gt;0,VLOOKUP(A85,'BASE FEDERAÇÃO'!$B:$O,5,FALSE),"")</f>
        <v>11. NCC</v>
      </c>
      <c r="I85" s="117">
        <f>IF(A85:A85&gt;0,VLOOKUP(A85,'BASE FEDERAÇÃO'!$B:$M,6,FALSE),"")</f>
        <v>19681</v>
      </c>
      <c r="J85" s="88">
        <f>IF(A85:A85&gt;0,VLOOKUP(A85,'BASE FEDERAÇÃO'!$B:$M,7,FALSE),"")</f>
        <v>4</v>
      </c>
      <c r="K85" s="88" t="str">
        <f>IF(A85:A85&gt;0,VLOOKUP(A85,'BASE FEDERAÇÃO'!$B:$M,8,FALSE),"")</f>
        <v>A</v>
      </c>
      <c r="L85" s="88" t="str">
        <f>IF(A85:A85&gt;0,VLOOKUP(A85,'BASE FEDERAÇÃO'!$B:$M,9,FALSE),"")</f>
        <v>NSR</v>
      </c>
      <c r="M85" s="116" t="str">
        <f>IF(A85:A85&gt;0,VLOOKUP(A85,'BASE FEDERAÇÃO'!$B:$O,10,FALSE),"")</f>
        <v>X</v>
      </c>
      <c r="N85" s="88" t="str">
        <f>IF(A85:A85&gt;0,VLOOKUP(A85,'BASE FEDERAÇÃO'!$B:$O,11,FALSE),"")</f>
        <v>LIB2026</v>
      </c>
      <c r="O85" s="89">
        <v>57</v>
      </c>
      <c r="P85" s="89">
        <v>56</v>
      </c>
      <c r="Q85" s="90">
        <f t="shared" si="27"/>
        <v>113</v>
      </c>
      <c r="R85" s="91"/>
      <c r="S85" s="91"/>
      <c r="T85" s="91"/>
      <c r="U85" s="91"/>
      <c r="V85" s="92"/>
      <c r="W85" s="92"/>
      <c r="X85" s="92"/>
      <c r="Y85" s="92"/>
      <c r="Z85" s="93">
        <f>IF(R85&gt;0,VLOOKUP(R85,Base!$A:$B,2,0),0)</f>
        <v>0</v>
      </c>
      <c r="AA85" s="94">
        <f>IF(S85&gt;0,VLOOKUP(S85,Base!$A:$B,2,0),0)</f>
        <v>0</v>
      </c>
      <c r="AB85" s="94">
        <f>IF(T85&gt;0,VLOOKUP(T85,Base!$A:$B,2,0),0)</f>
        <v>0</v>
      </c>
      <c r="AC85" s="94">
        <f>IF(U85&gt;0,VLOOKUP(U85,Base!$A:$B,2,0),0)</f>
        <v>0</v>
      </c>
      <c r="AD85" s="94">
        <f>IF(V85&gt;0,VLOOKUP(V85,Base!$D:$E,2,0),0)</f>
        <v>0</v>
      </c>
      <c r="AE85" s="94">
        <f>IF(W85&gt;0,VLOOKUP(W85,Base!$D:$E,2,0),0)</f>
        <v>0</v>
      </c>
      <c r="AF85" s="94">
        <f>IF(X85&gt;0,VLOOKUP(X85,Base!$D:$E,2,0),0)</f>
        <v>0</v>
      </c>
      <c r="AG85" s="94">
        <f>IF(Y85&gt;0,VLOOKUP(Y85,Base!$D:$E,2,0),0)</f>
        <v>0</v>
      </c>
      <c r="AH85" s="88" t="str">
        <f t="shared" si="28"/>
        <v/>
      </c>
      <c r="AI85" s="90">
        <f t="shared" si="29"/>
        <v>105</v>
      </c>
      <c r="AJ85" s="95">
        <f t="shared" si="30"/>
        <v>19681</v>
      </c>
      <c r="AK85" s="94">
        <f t="shared" si="31"/>
        <v>887.03997931899994</v>
      </c>
      <c r="AL85" s="88">
        <f t="shared" si="32"/>
        <v>81</v>
      </c>
      <c r="AM85" s="94">
        <f t="shared" si="33"/>
        <v>895.07980219000001</v>
      </c>
      <c r="AN85" s="88">
        <f t="shared" si="34"/>
        <v>143</v>
      </c>
      <c r="AO85" s="88" t="str">
        <f t="shared" si="35"/>
        <v/>
      </c>
      <c r="AP85" s="24"/>
      <c r="AQ85" s="133">
        <f t="shared" ca="1" si="39"/>
        <v>72.328767123287676</v>
      </c>
      <c r="AR85" s="133"/>
      <c r="AT85" s="184"/>
      <c r="AU85" s="132"/>
    </row>
    <row r="86" spans="1:47" s="25" customFormat="1" ht="18.75" customHeight="1">
      <c r="A86" s="86" t="s">
        <v>223</v>
      </c>
      <c r="B86" s="87" t="s">
        <v>417</v>
      </c>
      <c r="C86" s="87" t="s">
        <v>1</v>
      </c>
      <c r="D86" s="87" t="s">
        <v>417</v>
      </c>
      <c r="E86" s="116" t="str">
        <f>IF(A86:A86&gt;0,VLOOKUP(A86,'BASE FEDERAÇÃO'!$B:$M,2,FALSE),"")</f>
        <v>YOKOYAMA</v>
      </c>
      <c r="F86" s="220" t="str">
        <f>IF(A86:A86&gt;0,VLOOKUP(A86,'BASE FEDERAÇÃO'!$B:$M,3,FALSE),"")</f>
        <v>HIROSHI</v>
      </c>
      <c r="G86" s="88" t="str">
        <f>IF(A86:A86&gt;0,VLOOKUP(A86,'BASE FEDERAÇÃO'!$B:$M,4,FALSE),"")</f>
        <v>M</v>
      </c>
      <c r="H86" s="88" t="str">
        <f>IF(A86:A86&gt;0,VLOOKUP(A86,'BASE FEDERAÇÃO'!$B:$O,5,FALSE),"")</f>
        <v>07. GSP</v>
      </c>
      <c r="I86" s="117">
        <f>IF(A86:A86&gt;0,VLOOKUP(A86,'BASE FEDERAÇÃO'!$B:$M,6,FALSE),"")</f>
        <v>19283</v>
      </c>
      <c r="J86" s="88">
        <f>IF(A86:A86&gt;0,VLOOKUP(A86,'BASE FEDERAÇÃO'!$B:$M,7,FALSE),"")</f>
        <v>5</v>
      </c>
      <c r="K86" s="88" t="str">
        <f>IF(A86:A86&gt;0,VLOOKUP(A86,'BASE FEDERAÇÃO'!$B:$M,8,FALSE),"")</f>
        <v>A</v>
      </c>
      <c r="L86" s="88" t="str">
        <f>IF(A86:A86&gt;0,VLOOKUP(A86,'BASE FEDERAÇÃO'!$B:$M,9,FALSE),"")</f>
        <v>NSR</v>
      </c>
      <c r="M86" s="116" t="str">
        <f>IF(A86:A86&gt;0,VLOOKUP(A86,'BASE FEDERAÇÃO'!$B:$O,10,FALSE),"")</f>
        <v/>
      </c>
      <c r="N86" s="88" t="str">
        <f>IF(A86:A86&gt;0,VLOOKUP(A86,'BASE FEDERAÇÃO'!$B:$O,11,FALSE),"")</f>
        <v>LIB2026</v>
      </c>
      <c r="O86" s="89">
        <v>56</v>
      </c>
      <c r="P86" s="89">
        <v>54</v>
      </c>
      <c r="Q86" s="90">
        <f t="shared" si="27"/>
        <v>110</v>
      </c>
      <c r="R86" s="91"/>
      <c r="S86" s="91"/>
      <c r="T86" s="91"/>
      <c r="U86" s="91"/>
      <c r="V86" s="92"/>
      <c r="W86" s="92"/>
      <c r="X86" s="92"/>
      <c r="Y86" s="92"/>
      <c r="Z86" s="93">
        <f>IF(R86&gt;0,VLOOKUP(R86,Base!$A:$B,2,0),0)</f>
        <v>0</v>
      </c>
      <c r="AA86" s="94">
        <f>IF(S86&gt;0,VLOOKUP(S86,Base!$A:$B,2,0),0)</f>
        <v>0</v>
      </c>
      <c r="AB86" s="94">
        <f>IF(T86&gt;0,VLOOKUP(T86,Base!$A:$B,2,0),0)</f>
        <v>0</v>
      </c>
      <c r="AC86" s="94">
        <f>IF(U86&gt;0,VLOOKUP(U86,Base!$A:$B,2,0),0)</f>
        <v>0</v>
      </c>
      <c r="AD86" s="94">
        <f>IF(V86&gt;0,VLOOKUP(V86,Base!$D:$E,2,0),0)</f>
        <v>0</v>
      </c>
      <c r="AE86" s="94">
        <f>IF(W86&gt;0,VLOOKUP(W86,Base!$D:$E,2,0),0)</f>
        <v>0</v>
      </c>
      <c r="AF86" s="94">
        <f>IF(X86&gt;0,VLOOKUP(X86,Base!$D:$E,2,0),0)</f>
        <v>0</v>
      </c>
      <c r="AG86" s="94">
        <f>IF(Y86&gt;0,VLOOKUP(Y86,Base!$D:$E,2,0),0)</f>
        <v>0</v>
      </c>
      <c r="AH86" s="88" t="str">
        <f t="shared" si="28"/>
        <v/>
      </c>
      <c r="AI86" s="90">
        <f t="shared" si="29"/>
        <v>100</v>
      </c>
      <c r="AJ86" s="95">
        <f t="shared" si="30"/>
        <v>19283</v>
      </c>
      <c r="AK86" s="94">
        <f t="shared" si="31"/>
        <v>890.04997971699993</v>
      </c>
      <c r="AL86" s="88">
        <f t="shared" si="32"/>
        <v>63</v>
      </c>
      <c r="AM86" s="94">
        <f t="shared" si="33"/>
        <v>900.06980617000011</v>
      </c>
      <c r="AN86" s="88">
        <f t="shared" si="34"/>
        <v>79</v>
      </c>
      <c r="AO86" s="88" t="str">
        <f t="shared" si="35"/>
        <v/>
      </c>
      <c r="AP86" s="24"/>
      <c r="AQ86" s="133">
        <f t="shared" ca="1" si="39"/>
        <v>73.419178082191777</v>
      </c>
      <c r="AR86" s="133"/>
      <c r="AT86" s="184"/>
      <c r="AU86" s="132"/>
    </row>
    <row r="87" spans="1:47" s="25" customFormat="1" ht="18.75" customHeight="1">
      <c r="A87" s="251"/>
      <c r="B87" s="252"/>
      <c r="C87" s="252"/>
      <c r="D87" s="252"/>
      <c r="E87" s="116" t="str">
        <f>IF(A87:A87&gt;0,VLOOKUP(A87,'BASE FEDERAÇÃO'!$B:$M,2,FALSE),"")</f>
        <v/>
      </c>
      <c r="F87" s="220" t="str">
        <f>IF(A87:A87&gt;0,VLOOKUP(A87,'BASE FEDERAÇÃO'!$B:$M,3,FALSE),"")</f>
        <v/>
      </c>
      <c r="G87" s="88" t="str">
        <f>IF(A87:A87&gt;0,VLOOKUP(A87,'BASE FEDERAÇÃO'!$B:$M,4,FALSE),"")</f>
        <v/>
      </c>
      <c r="H87" s="88" t="str">
        <f>IF(A87:A87&gt;0,VLOOKUP(A87,'BASE FEDERAÇÃO'!$B:$O,5,FALSE),"")</f>
        <v/>
      </c>
      <c r="I87" s="117" t="str">
        <f>IF(A87:A87&gt;0,VLOOKUP(A87,'BASE FEDERAÇÃO'!$B:$M,6,FALSE),"")</f>
        <v/>
      </c>
      <c r="J87" s="88" t="str">
        <f>IF(A87:A87&gt;0,VLOOKUP(A87,'BASE FEDERAÇÃO'!$B:$M,7,FALSE),"")</f>
        <v/>
      </c>
      <c r="K87" s="88" t="str">
        <f>IF(A87:A87&gt;0,VLOOKUP(A87,'BASE FEDERAÇÃO'!$B:$M,8,FALSE),"")</f>
        <v/>
      </c>
      <c r="L87" s="88" t="str">
        <f>IF(A87:A87&gt;0,VLOOKUP(A87,'BASE FEDERAÇÃO'!$B:$M,9,FALSE),"")</f>
        <v/>
      </c>
      <c r="M87" s="116" t="str">
        <f>IF(A87:A87&gt;0,VLOOKUP(A87,'BASE FEDERAÇÃO'!$B:$O,10,FALSE),"")</f>
        <v/>
      </c>
      <c r="N87" s="88" t="str">
        <f>IF(A87:A87&gt;0,VLOOKUP(A87,'BASE FEDERAÇÃO'!$B:$O,11,FALSE),"")</f>
        <v/>
      </c>
      <c r="O87" s="89"/>
      <c r="P87" s="89"/>
      <c r="Q87" s="90" t="str">
        <f t="shared" si="27"/>
        <v/>
      </c>
      <c r="R87" s="91"/>
      <c r="S87" s="91"/>
      <c r="T87" s="91"/>
      <c r="U87" s="91"/>
      <c r="V87" s="92"/>
      <c r="W87" s="92"/>
      <c r="X87" s="92"/>
      <c r="Y87" s="92"/>
      <c r="Z87" s="93">
        <f>IF(R87&gt;0,VLOOKUP(R87,Base!$A:$B,2,0),0)</f>
        <v>0</v>
      </c>
      <c r="AA87" s="94">
        <f>IF(S87&gt;0,VLOOKUP(S87,Base!$A:$B,2,0),0)</f>
        <v>0</v>
      </c>
      <c r="AB87" s="94">
        <f>IF(T87&gt;0,VLOOKUP(T87,Base!$A:$B,2,0),0)</f>
        <v>0</v>
      </c>
      <c r="AC87" s="94">
        <f>IF(U87&gt;0,VLOOKUP(U87,Base!$A:$B,2,0),0)</f>
        <v>0</v>
      </c>
      <c r="AD87" s="94">
        <f>IF(V87&gt;0,VLOOKUP(V87,Base!$D:$E,2,0),0)</f>
        <v>0</v>
      </c>
      <c r="AE87" s="94">
        <f>IF(W87&gt;0,VLOOKUP(W87,Base!$D:$E,2,0),0)</f>
        <v>0</v>
      </c>
      <c r="AF87" s="94">
        <f>IF(X87&gt;0,VLOOKUP(X87,Base!$D:$E,2,0),0)</f>
        <v>0</v>
      </c>
      <c r="AG87" s="94">
        <f>IF(Y87&gt;0,VLOOKUP(Y87,Base!$D:$E,2,0),0)</f>
        <v>0</v>
      </c>
      <c r="AH87" s="88" t="str">
        <f t="shared" si="28"/>
        <v/>
      </c>
      <c r="AI87" s="90" t="str">
        <f t="shared" si="29"/>
        <v/>
      </c>
      <c r="AJ87" s="95" t="str">
        <f t="shared" si="30"/>
        <v/>
      </c>
      <c r="AK87" s="94" t="str">
        <f t="shared" si="31"/>
        <v/>
      </c>
      <c r="AL87" s="88" t="str">
        <f t="shared" si="32"/>
        <v/>
      </c>
      <c r="AM87" s="94" t="str">
        <f t="shared" si="33"/>
        <v xml:space="preserve"> </v>
      </c>
      <c r="AN87" s="88" t="str">
        <f t="shared" si="34"/>
        <v/>
      </c>
      <c r="AO87" s="88" t="str">
        <f t="shared" si="35"/>
        <v/>
      </c>
      <c r="AP87" s="24"/>
      <c r="AR87" s="135"/>
      <c r="AT87" s="184"/>
      <c r="AU87" s="136"/>
    </row>
    <row r="88" spans="1:47" s="25" customFormat="1" ht="18.75" customHeight="1">
      <c r="A88" s="86" t="s">
        <v>717</v>
      </c>
      <c r="B88" s="87" t="s">
        <v>418</v>
      </c>
      <c r="C88" s="87" t="s">
        <v>1</v>
      </c>
      <c r="D88" s="87" t="s">
        <v>418</v>
      </c>
      <c r="E88" s="116" t="str">
        <f>IF(A88:A88&gt;0,VLOOKUP(A88,'BASE FEDERAÇÃO'!$B:$M,2,FALSE),"")</f>
        <v>FIUZA DE OLIVEIRA</v>
      </c>
      <c r="F88" s="220" t="str">
        <f>IF(A88:A88&gt;0,VLOOKUP(A88,'BASE FEDERAÇÃO'!$B:$M,3,FALSE),"")</f>
        <v>IVAN</v>
      </c>
      <c r="G88" s="88" t="str">
        <f>IF(A88:A88&gt;0,VLOOKUP(A88,'BASE FEDERAÇÃO'!$B:$M,4,FALSE),"")</f>
        <v>M</v>
      </c>
      <c r="H88" s="88" t="str">
        <f>IF(A88:A88&gt;0,VLOOKUP(A88,'BASE FEDERAÇÃO'!$B:$O,5,FALSE),"")</f>
        <v>03. IBI</v>
      </c>
      <c r="I88" s="117">
        <f>IF(A88:A88&gt;0,VLOOKUP(A88,'BASE FEDERAÇÃO'!$B:$M,6,FALSE),"")</f>
        <v>29849</v>
      </c>
      <c r="J88" s="88">
        <f>IF(A88:A88&gt;0,VLOOKUP(A88,'BASE FEDERAÇÃO'!$B:$M,7,FALSE),"")</f>
        <v>2</v>
      </c>
      <c r="K88" s="88" t="str">
        <f>IF(A88:A88&gt;0,VLOOKUP(A88,'BASE FEDERAÇÃO'!$B:$M,8,FALSE),"")</f>
        <v>EX</v>
      </c>
      <c r="L88" s="88" t="str">
        <f>IF(A88:A88&gt;0,VLOOKUP(A88,'BASE FEDERAÇÃO'!$B:$M,9,FALSE),"")</f>
        <v>NSR</v>
      </c>
      <c r="M88" s="116" t="str">
        <f>IF(A88:A88&gt;0,VLOOKUP(A88,'BASE FEDERAÇÃO'!$B:$O,10,FALSE),"")</f>
        <v>X</v>
      </c>
      <c r="N88" s="88" t="str">
        <f>IF(A88:A88&gt;0,VLOOKUP(A88,'BASE FEDERAÇÃO'!$B:$O,11,FALSE),"")</f>
        <v>LIB2026</v>
      </c>
      <c r="O88" s="89">
        <v>46</v>
      </c>
      <c r="P88" s="89">
        <v>52</v>
      </c>
      <c r="Q88" s="90">
        <f t="shared" si="27"/>
        <v>98</v>
      </c>
      <c r="R88" s="91"/>
      <c r="S88" s="91"/>
      <c r="T88" s="91"/>
      <c r="U88" s="91"/>
      <c r="V88" s="92"/>
      <c r="W88" s="92"/>
      <c r="X88" s="92"/>
      <c r="Y88" s="92"/>
      <c r="Z88" s="93">
        <f>IF(R88&gt;0,VLOOKUP(R88,Base!$A:$B,2,0),0)</f>
        <v>0</v>
      </c>
      <c r="AA88" s="94">
        <f>IF(S88&gt;0,VLOOKUP(S88,Base!$A:$B,2,0),0)</f>
        <v>0</v>
      </c>
      <c r="AB88" s="94">
        <f>IF(T88&gt;0,VLOOKUP(T88,Base!$A:$B,2,0),0)</f>
        <v>0</v>
      </c>
      <c r="AC88" s="94">
        <f>IF(U88&gt;0,VLOOKUP(U88,Base!$A:$B,2,0),0)</f>
        <v>0</v>
      </c>
      <c r="AD88" s="94">
        <f>IF(V88&gt;0,VLOOKUP(V88,Base!$D:$E,2,0),0)</f>
        <v>0</v>
      </c>
      <c r="AE88" s="94">
        <f>IF(W88&gt;0,VLOOKUP(W88,Base!$D:$E,2,0),0)</f>
        <v>0</v>
      </c>
      <c r="AF88" s="94">
        <f>IF(X88&gt;0,VLOOKUP(X88,Base!$D:$E,2,0),0)</f>
        <v>0</v>
      </c>
      <c r="AG88" s="94">
        <f>IF(Y88&gt;0,VLOOKUP(Y88,Base!$D:$E,2,0),0)</f>
        <v>0</v>
      </c>
      <c r="AH88" s="88" t="str">
        <f t="shared" si="28"/>
        <v/>
      </c>
      <c r="AI88" s="90">
        <f t="shared" si="29"/>
        <v>94</v>
      </c>
      <c r="AJ88" s="95">
        <f t="shared" si="30"/>
        <v>29849</v>
      </c>
      <c r="AK88" s="94">
        <f t="shared" si="31"/>
        <v>902.01996915099994</v>
      </c>
      <c r="AL88" s="88">
        <f t="shared" si="32"/>
        <v>7</v>
      </c>
      <c r="AM88" s="94">
        <f t="shared" si="33"/>
        <v>906.09970051000005</v>
      </c>
      <c r="AN88" s="88">
        <f t="shared" si="34"/>
        <v>20</v>
      </c>
      <c r="AO88" s="88" t="str">
        <f t="shared" si="35"/>
        <v/>
      </c>
      <c r="AP88" s="24"/>
      <c r="AQ88" s="133">
        <f t="shared" ref="AQ88:AQ91" ca="1" si="40">(TODAY()-I88)/365</f>
        <v>44.471232876712328</v>
      </c>
      <c r="AR88" s="133"/>
      <c r="AT88" s="184"/>
      <c r="AU88" s="132"/>
    </row>
    <row r="89" spans="1:47" s="25" customFormat="1" ht="18.75" customHeight="1">
      <c r="A89" s="86" t="s">
        <v>645</v>
      </c>
      <c r="B89" s="87" t="s">
        <v>418</v>
      </c>
      <c r="C89" s="87" t="s">
        <v>1</v>
      </c>
      <c r="D89" s="87" t="s">
        <v>418</v>
      </c>
      <c r="E89" s="116" t="str">
        <f>IF(A89:A89&gt;0,VLOOKUP(A89,'BASE FEDERAÇÃO'!$B:$M,2,FALSE),"")</f>
        <v>TIZUKA</v>
      </c>
      <c r="F89" s="220" t="str">
        <f>IF(A89:A89&gt;0,VLOOKUP(A89,'BASE FEDERAÇÃO'!$B:$M,3,FALSE),"")</f>
        <v>SACHIKO</v>
      </c>
      <c r="G89" s="88" t="str">
        <f>IF(A89:A89&gt;0,VLOOKUP(A89,'BASE FEDERAÇÃO'!$B:$M,4,FALSE),"")</f>
        <v>F</v>
      </c>
      <c r="H89" s="88" t="str">
        <f>IF(A89:A89&gt;0,VLOOKUP(A89,'BASE FEDERAÇÃO'!$B:$O,5,FALSE),"")</f>
        <v>07. GSP</v>
      </c>
      <c r="I89" s="117">
        <f>IF(A89:A89&gt;0,VLOOKUP(A89,'BASE FEDERAÇÃO'!$B:$M,6,FALSE),"")</f>
        <v>19170</v>
      </c>
      <c r="J89" s="88">
        <f>IF(A89:A89&gt;0,VLOOKUP(A89,'BASE FEDERAÇÃO'!$B:$M,7,FALSE),"")</f>
        <v>4</v>
      </c>
      <c r="K89" s="88" t="str">
        <f>IF(A89:A89&gt;0,VLOOKUP(A89,'BASE FEDERAÇÃO'!$B:$M,8,FALSE),"")</f>
        <v>A</v>
      </c>
      <c r="L89" s="88" t="str">
        <f>IF(A89:A89&gt;0,VLOOKUP(A89,'BASE FEDERAÇÃO'!$B:$M,9,FALSE),"")</f>
        <v>NSR</v>
      </c>
      <c r="M89" s="116" t="str">
        <f>IF(A89:A89&gt;0,VLOOKUP(A89,'BASE FEDERAÇÃO'!$B:$O,10,FALSE),"")</f>
        <v>X</v>
      </c>
      <c r="N89" s="88" t="str">
        <f>IF(A89:A89&gt;0,VLOOKUP(A89,'BASE FEDERAÇÃO'!$B:$O,11,FALSE),"")</f>
        <v>LIB2026</v>
      </c>
      <c r="O89" s="89">
        <v>52</v>
      </c>
      <c r="P89" s="89">
        <v>57</v>
      </c>
      <c r="Q89" s="90">
        <f t="shared" si="27"/>
        <v>109</v>
      </c>
      <c r="R89" s="91"/>
      <c r="S89" s="91"/>
      <c r="T89" s="91"/>
      <c r="U89" s="91"/>
      <c r="V89" s="92"/>
      <c r="W89" s="92"/>
      <c r="X89" s="92"/>
      <c r="Y89" s="92"/>
      <c r="Z89" s="93">
        <f>IF(R89&gt;0,VLOOKUP(R89,Base!$A:$B,2,0),0)</f>
        <v>0</v>
      </c>
      <c r="AA89" s="94">
        <f>IF(S89&gt;0,VLOOKUP(S89,Base!$A:$B,2,0),0)</f>
        <v>0</v>
      </c>
      <c r="AB89" s="94">
        <f>IF(T89&gt;0,VLOOKUP(T89,Base!$A:$B,2,0),0)</f>
        <v>0</v>
      </c>
      <c r="AC89" s="94">
        <f>IF(U89&gt;0,VLOOKUP(U89,Base!$A:$B,2,0),0)</f>
        <v>0</v>
      </c>
      <c r="AD89" s="94">
        <f>IF(V89&gt;0,VLOOKUP(V89,Base!$D:$E,2,0),0)</f>
        <v>0</v>
      </c>
      <c r="AE89" s="94">
        <f>IF(W89&gt;0,VLOOKUP(W89,Base!$D:$E,2,0),0)</f>
        <v>0</v>
      </c>
      <c r="AF89" s="94">
        <f>IF(X89&gt;0,VLOOKUP(X89,Base!$D:$E,2,0),0)</f>
        <v>0</v>
      </c>
      <c r="AG89" s="94">
        <f>IF(Y89&gt;0,VLOOKUP(Y89,Base!$D:$E,2,0),0)</f>
        <v>0</v>
      </c>
      <c r="AH89" s="88" t="str">
        <f t="shared" si="28"/>
        <v/>
      </c>
      <c r="AI89" s="90">
        <f t="shared" si="29"/>
        <v>101</v>
      </c>
      <c r="AJ89" s="95">
        <f t="shared" si="30"/>
        <v>19170</v>
      </c>
      <c r="AK89" s="94">
        <f t="shared" si="31"/>
        <v>891.03997982999999</v>
      </c>
      <c r="AL89" s="88">
        <f t="shared" si="32"/>
        <v>53</v>
      </c>
      <c r="AM89" s="94">
        <f t="shared" si="33"/>
        <v>899.07980730000008</v>
      </c>
      <c r="AN89" s="88">
        <f t="shared" si="34"/>
        <v>96</v>
      </c>
      <c r="AO89" s="88" t="str">
        <f t="shared" si="35"/>
        <v/>
      </c>
      <c r="AP89" s="24"/>
      <c r="AQ89" s="133">
        <f t="shared" ca="1" si="40"/>
        <v>73.728767123287668</v>
      </c>
      <c r="AR89" s="133"/>
      <c r="AT89" s="184"/>
      <c r="AU89" s="132"/>
    </row>
    <row r="90" spans="1:47" s="25" customFormat="1" ht="18.75" customHeight="1">
      <c r="A90" s="86" t="s">
        <v>131</v>
      </c>
      <c r="B90" s="87" t="s">
        <v>418</v>
      </c>
      <c r="C90" s="87" t="s">
        <v>1</v>
      </c>
      <c r="D90" s="87" t="s">
        <v>418</v>
      </c>
      <c r="E90" s="116" t="str">
        <f>IF(A90:A90&gt;0,VLOOKUP(A90,'BASE FEDERAÇÃO'!$B:$M,2,FALSE),"")</f>
        <v>HORITA</v>
      </c>
      <c r="F90" s="220" t="str">
        <f>IF(A90:A90&gt;0,VLOOKUP(A90,'BASE FEDERAÇÃO'!$B:$M,3,FALSE),"")</f>
        <v>SETSUOMI</v>
      </c>
      <c r="G90" s="88" t="str">
        <f>IF(A90:A90&gt;0,VLOOKUP(A90,'BASE FEDERAÇÃO'!$B:$M,4,FALSE),"")</f>
        <v>M</v>
      </c>
      <c r="H90" s="88" t="str">
        <f>IF(A90:A90&gt;0,VLOOKUP(A90,'BASE FEDERAÇÃO'!$B:$O,5,FALSE),"")</f>
        <v>11. NCC</v>
      </c>
      <c r="I90" s="117">
        <f>IF(A90:A90&gt;0,VLOOKUP(A90,'BASE FEDERAÇÃO'!$B:$M,6,FALSE),"")</f>
        <v>16582</v>
      </c>
      <c r="J90" s="88">
        <f>IF(A90:A90&gt;0,VLOOKUP(A90,'BASE FEDERAÇÃO'!$B:$M,7,FALSE),"")</f>
        <v>4</v>
      </c>
      <c r="K90" s="88" t="str">
        <f>IF(A90:A90&gt;0,VLOOKUP(A90,'BASE FEDERAÇÃO'!$B:$M,8,FALSE),"")</f>
        <v>A</v>
      </c>
      <c r="L90" s="88" t="str">
        <f>IF(A90:A90&gt;0,VLOOKUP(A90,'BASE FEDERAÇÃO'!$B:$M,9,FALSE),"")</f>
        <v>SR</v>
      </c>
      <c r="M90" s="116" t="str">
        <f>IF(A90:A90&gt;0,VLOOKUP(A90,'BASE FEDERAÇÃO'!$B:$O,10,FALSE),"")</f>
        <v>X</v>
      </c>
      <c r="N90" s="88" t="str">
        <f>IF(A90:A90&gt;0,VLOOKUP(A90,'BASE FEDERAÇÃO'!$B:$O,11,FALSE),"")</f>
        <v>LIB2026</v>
      </c>
      <c r="O90" s="89">
        <v>56</v>
      </c>
      <c r="P90" s="89">
        <v>59</v>
      </c>
      <c r="Q90" s="90">
        <f t="shared" si="27"/>
        <v>115</v>
      </c>
      <c r="R90" s="91"/>
      <c r="S90" s="91"/>
      <c r="T90" s="91"/>
      <c r="U90" s="91"/>
      <c r="V90" s="92"/>
      <c r="W90" s="92"/>
      <c r="X90" s="92"/>
      <c r="Y90" s="92"/>
      <c r="Z90" s="93">
        <f>IF(R90&gt;0,VLOOKUP(R90,Base!$A:$B,2,0),0)</f>
        <v>0</v>
      </c>
      <c r="AA90" s="94">
        <f>IF(S90&gt;0,VLOOKUP(S90,Base!$A:$B,2,0),0)</f>
        <v>0</v>
      </c>
      <c r="AB90" s="94">
        <f>IF(T90&gt;0,VLOOKUP(T90,Base!$A:$B,2,0),0)</f>
        <v>0</v>
      </c>
      <c r="AC90" s="94">
        <f>IF(U90&gt;0,VLOOKUP(U90,Base!$A:$B,2,0),0)</f>
        <v>0</v>
      </c>
      <c r="AD90" s="94">
        <f>IF(V90&gt;0,VLOOKUP(V90,Base!$D:$E,2,0),0)</f>
        <v>0</v>
      </c>
      <c r="AE90" s="94">
        <f>IF(W90&gt;0,VLOOKUP(W90,Base!$D:$E,2,0),0)</f>
        <v>0</v>
      </c>
      <c r="AF90" s="94">
        <f>IF(X90&gt;0,VLOOKUP(X90,Base!$D:$E,2,0),0)</f>
        <v>0</v>
      </c>
      <c r="AG90" s="94">
        <f>IF(Y90&gt;0,VLOOKUP(Y90,Base!$D:$E,2,0),0)</f>
        <v>0</v>
      </c>
      <c r="AH90" s="88" t="str">
        <f t="shared" si="28"/>
        <v/>
      </c>
      <c r="AI90" s="90">
        <f t="shared" si="29"/>
        <v>107</v>
      </c>
      <c r="AJ90" s="95">
        <f t="shared" si="30"/>
        <v>16582</v>
      </c>
      <c r="AK90" s="94">
        <f t="shared" si="31"/>
        <v>885.03998241800002</v>
      </c>
      <c r="AL90" s="88">
        <f t="shared" si="32"/>
        <v>101</v>
      </c>
      <c r="AM90" s="94">
        <f t="shared" si="33"/>
        <v>893.07983318000004</v>
      </c>
      <c r="AN90" s="88">
        <f t="shared" si="34"/>
        <v>155</v>
      </c>
      <c r="AO90" s="88" t="str">
        <f t="shared" si="35"/>
        <v/>
      </c>
      <c r="AP90" s="24"/>
      <c r="AQ90" s="133">
        <f t="shared" ca="1" si="40"/>
        <v>80.819178082191783</v>
      </c>
      <c r="AR90" s="133"/>
      <c r="AT90" s="184"/>
      <c r="AU90" s="132"/>
    </row>
    <row r="91" spans="1:47" s="25" customFormat="1" ht="18.75" customHeight="1">
      <c r="A91" s="86" t="s">
        <v>767</v>
      </c>
      <c r="B91" s="87" t="s">
        <v>418</v>
      </c>
      <c r="C91" s="87" t="s">
        <v>1</v>
      </c>
      <c r="D91" s="87" t="s">
        <v>418</v>
      </c>
      <c r="E91" s="116" t="str">
        <f>IF(A91:A91&gt;0,VLOOKUP(A91,'BASE FEDERAÇÃO'!$B:$M,2,FALSE),"")</f>
        <v>SUZUKI KANOMATA</v>
      </c>
      <c r="F91" s="220" t="str">
        <f>IF(A91:A91&gt;0,VLOOKUP(A91,'BASE FEDERAÇÃO'!$B:$M,3,FALSE),"")</f>
        <v>ELENA TIKA</v>
      </c>
      <c r="G91" s="88" t="str">
        <f>IF(A91:A91&gt;0,VLOOKUP(A91,'BASE FEDERAÇÃO'!$B:$M,4,FALSE),"")</f>
        <v>F</v>
      </c>
      <c r="H91" s="88" t="str">
        <f>IF(A91:A91&gt;0,VLOOKUP(A91,'BASE FEDERAÇÃO'!$B:$O,5,FALSE),"")</f>
        <v>15. BIR</v>
      </c>
      <c r="I91" s="117">
        <f>IF(A91:A91&gt;0,VLOOKUP(A91,'BASE FEDERAÇÃO'!$B:$M,6,FALSE),"")</f>
        <v>25014</v>
      </c>
      <c r="J91" s="88">
        <f>IF(A91:A91&gt;0,VLOOKUP(A91,'BASE FEDERAÇÃO'!$B:$M,7,FALSE),"")</f>
        <v>4</v>
      </c>
      <c r="K91" s="88" t="str">
        <f>IF(A91:A91&gt;0,VLOOKUP(A91,'BASE FEDERAÇÃO'!$B:$M,8,FALSE),"")</f>
        <v>A</v>
      </c>
      <c r="L91" s="88" t="str">
        <f>IF(A91:A91&gt;0,VLOOKUP(A91,'BASE FEDERAÇÃO'!$B:$M,9,FALSE),"")</f>
        <v>NSR</v>
      </c>
      <c r="M91" s="116" t="str">
        <f>IF(A91:A91&gt;0,VLOOKUP(A91,'BASE FEDERAÇÃO'!$B:$O,10,FALSE),"")</f>
        <v>X</v>
      </c>
      <c r="N91" s="88" t="str">
        <f>IF(A91:A91&gt;0,VLOOKUP(A91,'BASE FEDERAÇÃO'!$B:$O,11,FALSE),"")</f>
        <v>LIB2026</v>
      </c>
      <c r="O91" s="89">
        <v>54</v>
      </c>
      <c r="P91" s="89">
        <v>55</v>
      </c>
      <c r="Q91" s="90">
        <f t="shared" si="27"/>
        <v>109</v>
      </c>
      <c r="R91" s="91"/>
      <c r="S91" s="91"/>
      <c r="T91" s="91"/>
      <c r="U91" s="91"/>
      <c r="V91" s="92"/>
      <c r="W91" s="92"/>
      <c r="X91" s="92"/>
      <c r="Y91" s="92"/>
      <c r="Z91" s="93">
        <f>IF(R91&gt;0,VLOOKUP(R91,Base!$A:$B,2,0),0)</f>
        <v>0</v>
      </c>
      <c r="AA91" s="94">
        <f>IF(S91&gt;0,VLOOKUP(S91,Base!$A:$B,2,0),0)</f>
        <v>0</v>
      </c>
      <c r="AB91" s="94">
        <f>IF(T91&gt;0,VLOOKUP(T91,Base!$A:$B,2,0),0)</f>
        <v>0</v>
      </c>
      <c r="AC91" s="94">
        <f>IF(U91&gt;0,VLOOKUP(U91,Base!$A:$B,2,0),0)</f>
        <v>0</v>
      </c>
      <c r="AD91" s="94">
        <f>IF(V91&gt;0,VLOOKUP(V91,Base!$D:$E,2,0),0)</f>
        <v>0</v>
      </c>
      <c r="AE91" s="94">
        <f>IF(W91&gt;0,VLOOKUP(W91,Base!$D:$E,2,0),0)</f>
        <v>0</v>
      </c>
      <c r="AF91" s="94">
        <f>IF(X91&gt;0,VLOOKUP(X91,Base!$D:$E,2,0),0)</f>
        <v>0</v>
      </c>
      <c r="AG91" s="94">
        <f>IF(Y91&gt;0,VLOOKUP(Y91,Base!$D:$E,2,0),0)</f>
        <v>0</v>
      </c>
      <c r="AH91" s="88" t="str">
        <f t="shared" si="28"/>
        <v/>
      </c>
      <c r="AI91" s="90">
        <f t="shared" si="29"/>
        <v>101</v>
      </c>
      <c r="AJ91" s="95">
        <f t="shared" si="30"/>
        <v>25014</v>
      </c>
      <c r="AK91" s="94">
        <f t="shared" si="31"/>
        <v>891.03997398599995</v>
      </c>
      <c r="AL91" s="88">
        <f t="shared" si="32"/>
        <v>55</v>
      </c>
      <c r="AM91" s="94">
        <f t="shared" si="33"/>
        <v>899.07974886</v>
      </c>
      <c r="AN91" s="88">
        <f t="shared" si="34"/>
        <v>98</v>
      </c>
      <c r="AO91" s="88" t="str">
        <f t="shared" si="35"/>
        <v/>
      </c>
      <c r="AP91" s="24"/>
      <c r="AQ91" s="133">
        <f t="shared" ca="1" si="40"/>
        <v>57.717808219178082</v>
      </c>
      <c r="AR91" s="133"/>
      <c r="AT91" s="184"/>
      <c r="AU91" s="132"/>
    </row>
    <row r="92" spans="1:47" s="25" customFormat="1" ht="18.75" customHeight="1">
      <c r="A92" s="251"/>
      <c r="B92" s="252"/>
      <c r="C92" s="252"/>
      <c r="D92" s="252"/>
      <c r="E92" s="116" t="str">
        <f>IF(A92:A92&gt;0,VLOOKUP(A92,'BASE FEDERAÇÃO'!$B:$M,2,FALSE),"")</f>
        <v/>
      </c>
      <c r="F92" s="220" t="str">
        <f>IF(A92:A92&gt;0,VLOOKUP(A92,'BASE FEDERAÇÃO'!$B:$M,3,FALSE),"")</f>
        <v/>
      </c>
      <c r="G92" s="88" t="str">
        <f>IF(A92:A92&gt;0,VLOOKUP(A92,'BASE FEDERAÇÃO'!$B:$M,4,FALSE),"")</f>
        <v/>
      </c>
      <c r="H92" s="88" t="str">
        <f>IF(A92:A92&gt;0,VLOOKUP(A92,'BASE FEDERAÇÃO'!$B:$O,5,FALSE),"")</f>
        <v/>
      </c>
      <c r="I92" s="117" t="str">
        <f>IF(A92:A92&gt;0,VLOOKUP(A92,'BASE FEDERAÇÃO'!$B:$M,6,FALSE),"")</f>
        <v/>
      </c>
      <c r="J92" s="88" t="str">
        <f>IF(A92:A92&gt;0,VLOOKUP(A92,'BASE FEDERAÇÃO'!$B:$M,7,FALSE),"")</f>
        <v/>
      </c>
      <c r="K92" s="88" t="str">
        <f>IF(A92:A92&gt;0,VLOOKUP(A92,'BASE FEDERAÇÃO'!$B:$M,8,FALSE),"")</f>
        <v/>
      </c>
      <c r="L92" s="88" t="str">
        <f>IF(A92:A92&gt;0,VLOOKUP(A92,'BASE FEDERAÇÃO'!$B:$M,9,FALSE),"")</f>
        <v/>
      </c>
      <c r="M92" s="116" t="str">
        <f>IF(A92:A92&gt;0,VLOOKUP(A92,'BASE FEDERAÇÃO'!$B:$O,10,FALSE),"")</f>
        <v/>
      </c>
      <c r="N92" s="88" t="str">
        <f>IF(A92:A92&gt;0,VLOOKUP(A92,'BASE FEDERAÇÃO'!$B:$O,11,FALSE),"")</f>
        <v/>
      </c>
      <c r="O92" s="89"/>
      <c r="P92" s="89"/>
      <c r="Q92" s="90" t="str">
        <f t="shared" si="27"/>
        <v/>
      </c>
      <c r="R92" s="91"/>
      <c r="S92" s="91"/>
      <c r="T92" s="91"/>
      <c r="U92" s="91"/>
      <c r="V92" s="92"/>
      <c r="W92" s="92"/>
      <c r="X92" s="92"/>
      <c r="Y92" s="92"/>
      <c r="Z92" s="93">
        <f>IF(R92&gt;0,VLOOKUP(R92,Base!$A:$B,2,0),0)</f>
        <v>0</v>
      </c>
      <c r="AA92" s="94">
        <f>IF(S92&gt;0,VLOOKUP(S92,Base!$A:$B,2,0),0)</f>
        <v>0</v>
      </c>
      <c r="AB92" s="94">
        <f>IF(T92&gt;0,VLOOKUP(T92,Base!$A:$B,2,0),0)</f>
        <v>0</v>
      </c>
      <c r="AC92" s="94">
        <f>IF(U92&gt;0,VLOOKUP(U92,Base!$A:$B,2,0),0)</f>
        <v>0</v>
      </c>
      <c r="AD92" s="94">
        <f>IF(V92&gt;0,VLOOKUP(V92,Base!$D:$E,2,0),0)</f>
        <v>0</v>
      </c>
      <c r="AE92" s="94">
        <f>IF(W92&gt;0,VLOOKUP(W92,Base!$D:$E,2,0),0)</f>
        <v>0</v>
      </c>
      <c r="AF92" s="94">
        <f>IF(X92&gt;0,VLOOKUP(X92,Base!$D:$E,2,0),0)</f>
        <v>0</v>
      </c>
      <c r="AG92" s="94">
        <f>IF(Y92&gt;0,VLOOKUP(Y92,Base!$D:$E,2,0),0)</f>
        <v>0</v>
      </c>
      <c r="AH92" s="88" t="str">
        <f t="shared" si="28"/>
        <v/>
      </c>
      <c r="AI92" s="90" t="str">
        <f t="shared" si="29"/>
        <v/>
      </c>
      <c r="AJ92" s="95" t="str">
        <f t="shared" si="30"/>
        <v/>
      </c>
      <c r="AK92" s="94" t="str">
        <f t="shared" si="31"/>
        <v/>
      </c>
      <c r="AL92" s="88" t="str">
        <f t="shared" si="32"/>
        <v/>
      </c>
      <c r="AM92" s="94" t="str">
        <f t="shared" si="33"/>
        <v xml:space="preserve"> </v>
      </c>
      <c r="AN92" s="88" t="str">
        <f t="shared" si="34"/>
        <v/>
      </c>
      <c r="AO92" s="88" t="str">
        <f t="shared" si="35"/>
        <v/>
      </c>
      <c r="AP92" s="24"/>
      <c r="AR92" s="135"/>
      <c r="AT92" s="184"/>
      <c r="AU92" s="136"/>
    </row>
    <row r="93" spans="1:47" s="25" customFormat="1" ht="18.75" customHeight="1">
      <c r="A93" s="86" t="s">
        <v>412</v>
      </c>
      <c r="B93" s="87" t="s">
        <v>532</v>
      </c>
      <c r="C93" s="87" t="s">
        <v>488</v>
      </c>
      <c r="D93" s="87" t="s">
        <v>1</v>
      </c>
      <c r="E93" s="116" t="str">
        <f>IF(A93:A93&gt;0,VLOOKUP(A93,'BASE FEDERAÇÃO'!$B:$M,2,FALSE),"")</f>
        <v>M. TANIGUTI</v>
      </c>
      <c r="F93" s="220" t="str">
        <f>IF(A93:A93&gt;0,VLOOKUP(A93,'BASE FEDERAÇÃO'!$B:$M,3,FALSE),"")</f>
        <v>MARINA JUNKO</v>
      </c>
      <c r="G93" s="88" t="str">
        <f>IF(A93:A93&gt;0,VLOOKUP(A93,'BASE FEDERAÇÃO'!$B:$M,4,FALSE),"")</f>
        <v>F</v>
      </c>
      <c r="H93" s="88" t="str">
        <f>IF(A93:A93&gt;0,VLOOKUP(A93,'BASE FEDERAÇÃO'!$B:$O,5,FALSE),"")</f>
        <v>16. SUM</v>
      </c>
      <c r="I93" s="117">
        <f>IF(A93:A93&gt;0,VLOOKUP(A93,'BASE FEDERAÇÃO'!$B:$M,6,FALSE),"")</f>
        <v>23431</v>
      </c>
      <c r="J93" s="88">
        <f>IF(A93:A93&gt;0,VLOOKUP(A93,'BASE FEDERAÇÃO'!$B:$M,7,FALSE),"")</f>
        <v>3</v>
      </c>
      <c r="K93" s="88" t="str">
        <f>IF(A93:A93&gt;0,VLOOKUP(A93,'BASE FEDERAÇÃO'!$B:$M,8,FALSE),"")</f>
        <v>EX</v>
      </c>
      <c r="L93" s="88" t="str">
        <f>IF(A93:A93&gt;0,VLOOKUP(A93,'BASE FEDERAÇÃO'!$B:$M,9,FALSE),"")</f>
        <v>NSR</v>
      </c>
      <c r="M93" s="116" t="str">
        <f>IF(A93:A93&gt;0,VLOOKUP(A93,'BASE FEDERAÇÃO'!$B:$O,10,FALSE),"")</f>
        <v>X</v>
      </c>
      <c r="N93" s="88" t="str">
        <f>IF(A93:A93&gt;0,VLOOKUP(A93,'BASE FEDERAÇÃO'!$B:$O,11,FALSE),"")</f>
        <v>LIB2026</v>
      </c>
      <c r="O93" s="89">
        <v>53</v>
      </c>
      <c r="P93" s="89">
        <v>54</v>
      </c>
      <c r="Q93" s="90">
        <f t="shared" si="27"/>
        <v>107</v>
      </c>
      <c r="R93" s="91"/>
      <c r="S93" s="91"/>
      <c r="T93" s="91"/>
      <c r="U93" s="91"/>
      <c r="V93" s="92"/>
      <c r="W93" s="92"/>
      <c r="X93" s="92"/>
      <c r="Y93" s="92"/>
      <c r="Z93" s="93">
        <f>IF(R93&gt;0,VLOOKUP(R93,Base!$A:$B,2,0),0)</f>
        <v>0</v>
      </c>
      <c r="AA93" s="94">
        <f>IF(S93&gt;0,VLOOKUP(S93,Base!$A:$B,2,0),0)</f>
        <v>0</v>
      </c>
      <c r="AB93" s="94">
        <f>IF(T93&gt;0,VLOOKUP(T93,Base!$A:$B,2,0),0)</f>
        <v>0</v>
      </c>
      <c r="AC93" s="94">
        <f>IF(U93&gt;0,VLOOKUP(U93,Base!$A:$B,2,0),0)</f>
        <v>0</v>
      </c>
      <c r="AD93" s="94">
        <f>IF(V93&gt;0,VLOOKUP(V93,Base!$D:$E,2,0),0)</f>
        <v>0</v>
      </c>
      <c r="AE93" s="94">
        <f>IF(W93&gt;0,VLOOKUP(W93,Base!$D:$E,2,0),0)</f>
        <v>0</v>
      </c>
      <c r="AF93" s="94">
        <f>IF(X93&gt;0,VLOOKUP(X93,Base!$D:$E,2,0),0)</f>
        <v>0</v>
      </c>
      <c r="AG93" s="94">
        <f>IF(Y93&gt;0,VLOOKUP(Y93,Base!$D:$E,2,0),0)</f>
        <v>0</v>
      </c>
      <c r="AH93" s="88" t="str">
        <f t="shared" si="28"/>
        <v/>
      </c>
      <c r="AI93" s="90">
        <f t="shared" si="29"/>
        <v>101</v>
      </c>
      <c r="AJ93" s="95">
        <f t="shared" si="30"/>
        <v>23431</v>
      </c>
      <c r="AK93" s="94">
        <f t="shared" si="31"/>
        <v>893.02997556899993</v>
      </c>
      <c r="AL93" s="88">
        <f t="shared" si="32"/>
        <v>42</v>
      </c>
      <c r="AM93" s="94">
        <f t="shared" si="33"/>
        <v>899.08976469000004</v>
      </c>
      <c r="AN93" s="88">
        <f t="shared" si="34"/>
        <v>94</v>
      </c>
      <c r="AO93" s="88" t="str">
        <f t="shared" si="35"/>
        <v/>
      </c>
      <c r="AP93" s="24"/>
      <c r="AQ93" s="133">
        <f t="shared" ref="AQ93:AQ96" ca="1" si="41">(TODAY()-I93)/365</f>
        <v>62.054794520547944</v>
      </c>
      <c r="AR93" s="133"/>
      <c r="AT93" s="184"/>
      <c r="AU93" s="132"/>
    </row>
    <row r="94" spans="1:47" s="25" customFormat="1" ht="18.75" customHeight="1">
      <c r="A94" s="86" t="s">
        <v>441</v>
      </c>
      <c r="B94" s="87" t="s">
        <v>532</v>
      </c>
      <c r="C94" s="87" t="s">
        <v>488</v>
      </c>
      <c r="D94" s="87" t="s">
        <v>1</v>
      </c>
      <c r="E94" s="116" t="str">
        <f>IF(A94:A94&gt;0,VLOOKUP(A94,'BASE FEDERAÇÃO'!$B:$M,2,FALSE),"")</f>
        <v>MORISHITA</v>
      </c>
      <c r="F94" s="220" t="str">
        <f>IF(A94:A94&gt;0,VLOOKUP(A94,'BASE FEDERAÇÃO'!$B:$M,3,FALSE),"")</f>
        <v>MASAHARU</v>
      </c>
      <c r="G94" s="88" t="str">
        <f>IF(A94:A94&gt;0,VLOOKUP(A94,'BASE FEDERAÇÃO'!$B:$M,4,FALSE),"")</f>
        <v>M</v>
      </c>
      <c r="H94" s="88" t="str">
        <f>IF(A94:A94&gt;0,VLOOKUP(A94,'BASE FEDERAÇÃO'!$B:$O,5,FALSE),"")</f>
        <v>11. NCC</v>
      </c>
      <c r="I94" s="117">
        <f>IF(A94:A94&gt;0,VLOOKUP(A94,'BASE FEDERAÇÃO'!$B:$M,6,FALSE),"")</f>
        <v>17774</v>
      </c>
      <c r="J94" s="88">
        <f>IF(A94:A94&gt;0,VLOOKUP(A94,'BASE FEDERAÇÃO'!$B:$M,7,FALSE),"")</f>
        <v>3</v>
      </c>
      <c r="K94" s="88" t="str">
        <f>IF(A94:A94&gt;0,VLOOKUP(A94,'BASE FEDERAÇÃO'!$B:$M,8,FALSE),"")</f>
        <v>EX</v>
      </c>
      <c r="L94" s="88" t="str">
        <f>IF(A94:A94&gt;0,VLOOKUP(A94,'BASE FEDERAÇÃO'!$B:$M,9,FALSE),"")</f>
        <v>SR</v>
      </c>
      <c r="M94" s="116" t="str">
        <f>IF(A94:A94&gt;0,VLOOKUP(A94,'BASE FEDERAÇÃO'!$B:$O,10,FALSE),"")</f>
        <v>X</v>
      </c>
      <c r="N94" s="88" t="str">
        <f>IF(A94:A94&gt;0,VLOOKUP(A94,'BASE FEDERAÇÃO'!$B:$O,11,FALSE),"")</f>
        <v>LIB2026</v>
      </c>
      <c r="O94" s="89">
        <v>58</v>
      </c>
      <c r="P94" s="89">
        <v>51</v>
      </c>
      <c r="Q94" s="90">
        <f t="shared" si="27"/>
        <v>109</v>
      </c>
      <c r="R94" s="91"/>
      <c r="S94" s="91"/>
      <c r="T94" s="91"/>
      <c r="U94" s="91"/>
      <c r="V94" s="92">
        <v>1</v>
      </c>
      <c r="W94" s="92"/>
      <c r="X94" s="92"/>
      <c r="Y94" s="92"/>
      <c r="Z94" s="93">
        <f>IF(R94&gt;0,VLOOKUP(R94,Base!$A:$B,2,0),0)</f>
        <v>0</v>
      </c>
      <c r="AA94" s="94">
        <f>IF(S94&gt;0,VLOOKUP(S94,Base!$A:$B,2,0),0)</f>
        <v>0</v>
      </c>
      <c r="AB94" s="94">
        <f>IF(T94&gt;0,VLOOKUP(T94,Base!$A:$B,2,0),0)</f>
        <v>0</v>
      </c>
      <c r="AC94" s="94">
        <f>IF(U94&gt;0,VLOOKUP(U94,Base!$A:$B,2,0),0)</f>
        <v>0</v>
      </c>
      <c r="AD94" s="94">
        <f>IF(V94&gt;0,VLOOKUP(V94,Base!$D:$E,2,0),0)</f>
        <v>4</v>
      </c>
      <c r="AE94" s="94">
        <f>IF(W94&gt;0,VLOOKUP(W94,Base!$D:$E,2,0),0)</f>
        <v>0</v>
      </c>
      <c r="AF94" s="94">
        <f>IF(X94&gt;0,VLOOKUP(X94,Base!$D:$E,2,0),0)</f>
        <v>0</v>
      </c>
      <c r="AG94" s="94">
        <f>IF(Y94&gt;0,VLOOKUP(Y94,Base!$D:$E,2,0),0)</f>
        <v>0</v>
      </c>
      <c r="AH94" s="88">
        <f t="shared" si="28"/>
        <v>4</v>
      </c>
      <c r="AI94" s="90">
        <f t="shared" si="29"/>
        <v>103</v>
      </c>
      <c r="AJ94" s="95">
        <f t="shared" si="30"/>
        <v>17774</v>
      </c>
      <c r="AK94" s="94">
        <f t="shared" si="31"/>
        <v>891.02998122600002</v>
      </c>
      <c r="AL94" s="88">
        <f t="shared" si="32"/>
        <v>56</v>
      </c>
      <c r="AM94" s="94">
        <f t="shared" si="33"/>
        <v>897.08982126000001</v>
      </c>
      <c r="AN94" s="88">
        <f t="shared" si="34"/>
        <v>118</v>
      </c>
      <c r="AO94" s="88">
        <f t="shared" si="35"/>
        <v>1</v>
      </c>
      <c r="AP94" s="24"/>
      <c r="AQ94" s="133">
        <f t="shared" ca="1" si="41"/>
        <v>77.553424657534251</v>
      </c>
      <c r="AR94" s="133"/>
      <c r="AT94" s="184"/>
      <c r="AU94" s="132"/>
    </row>
    <row r="95" spans="1:47" s="25" customFormat="1" ht="18.75" customHeight="1">
      <c r="A95" s="86" t="s">
        <v>733</v>
      </c>
      <c r="B95" s="87" t="s">
        <v>532</v>
      </c>
      <c r="C95" s="87" t="s">
        <v>488</v>
      </c>
      <c r="D95" s="87" t="s">
        <v>1</v>
      </c>
      <c r="E95" s="116" t="str">
        <f>IF(A95:A95&gt;0,VLOOKUP(A95,'BASE FEDERAÇÃO'!$B:$M,2,FALSE),"")</f>
        <v>IWANAGA</v>
      </c>
      <c r="F95" s="220" t="str">
        <f>IF(A95:A95&gt;0,VLOOKUP(A95,'BASE FEDERAÇÃO'!$B:$M,3,FALSE),"")</f>
        <v>ERNESTO T.</v>
      </c>
      <c r="G95" s="88" t="str">
        <f>IF(A95:A95&gt;0,VLOOKUP(A95,'BASE FEDERAÇÃO'!$B:$M,4,FALSE),"")</f>
        <v>M</v>
      </c>
      <c r="H95" s="88" t="str">
        <f>IF(A95:A95&gt;0,VLOOKUP(A95,'BASE FEDERAÇÃO'!$B:$O,5,FALSE),"")</f>
        <v>11. NCC</v>
      </c>
      <c r="I95" s="117">
        <f>IF(A95:A95&gt;0,VLOOKUP(A95,'BASE FEDERAÇÃO'!$B:$M,6,FALSE),"")</f>
        <v>23071</v>
      </c>
      <c r="J95" s="88">
        <f>IF(A95:A95&gt;0,VLOOKUP(A95,'BASE FEDERAÇÃO'!$B:$M,7,FALSE),"")</f>
        <v>3</v>
      </c>
      <c r="K95" s="88" t="str">
        <f>IF(A95:A95&gt;0,VLOOKUP(A95,'BASE FEDERAÇÃO'!$B:$M,8,FALSE),"")</f>
        <v>EX</v>
      </c>
      <c r="L95" s="88" t="str">
        <f>IF(A95:A95&gt;0,VLOOKUP(A95,'BASE FEDERAÇÃO'!$B:$M,9,FALSE),"")</f>
        <v>NSR</v>
      </c>
      <c r="M95" s="116" t="str">
        <f>IF(A95:A95&gt;0,VLOOKUP(A95,'BASE FEDERAÇÃO'!$B:$O,10,FALSE),"")</f>
        <v>X</v>
      </c>
      <c r="N95" s="88" t="str">
        <f>IF(A95:A95&gt;0,VLOOKUP(A95,'BASE FEDERAÇÃO'!$B:$O,11,FALSE),"")</f>
        <v>LIB2026</v>
      </c>
      <c r="O95" s="89">
        <v>54</v>
      </c>
      <c r="P95" s="89">
        <v>57</v>
      </c>
      <c r="Q95" s="90">
        <f t="shared" si="27"/>
        <v>111</v>
      </c>
      <c r="R95" s="91"/>
      <c r="S95" s="91"/>
      <c r="T95" s="91"/>
      <c r="U95" s="91"/>
      <c r="V95" s="92"/>
      <c r="W95" s="92"/>
      <c r="X95" s="92"/>
      <c r="Y95" s="92"/>
      <c r="Z95" s="93">
        <f>IF(R95&gt;0,VLOOKUP(R95,Base!$A:$B,2,0),0)</f>
        <v>0</v>
      </c>
      <c r="AA95" s="94">
        <f>IF(S95&gt;0,VLOOKUP(S95,Base!$A:$B,2,0),0)</f>
        <v>0</v>
      </c>
      <c r="AB95" s="94">
        <f>IF(T95&gt;0,VLOOKUP(T95,Base!$A:$B,2,0),0)</f>
        <v>0</v>
      </c>
      <c r="AC95" s="94">
        <f>IF(U95&gt;0,VLOOKUP(U95,Base!$A:$B,2,0),0)</f>
        <v>0</v>
      </c>
      <c r="AD95" s="94">
        <f>IF(V95&gt;0,VLOOKUP(V95,Base!$D:$E,2,0),0)</f>
        <v>0</v>
      </c>
      <c r="AE95" s="94">
        <f>IF(W95&gt;0,VLOOKUP(W95,Base!$D:$E,2,0),0)</f>
        <v>0</v>
      </c>
      <c r="AF95" s="94">
        <f>IF(X95&gt;0,VLOOKUP(X95,Base!$D:$E,2,0),0)</f>
        <v>0</v>
      </c>
      <c r="AG95" s="94">
        <f>IF(Y95&gt;0,VLOOKUP(Y95,Base!$D:$E,2,0),0)</f>
        <v>0</v>
      </c>
      <c r="AH95" s="88" t="str">
        <f t="shared" si="28"/>
        <v/>
      </c>
      <c r="AI95" s="90">
        <f t="shared" si="29"/>
        <v>105</v>
      </c>
      <c r="AJ95" s="95">
        <f t="shared" si="30"/>
        <v>23071</v>
      </c>
      <c r="AK95" s="94">
        <f t="shared" si="31"/>
        <v>889.02997592899999</v>
      </c>
      <c r="AL95" s="88">
        <f t="shared" si="32"/>
        <v>67</v>
      </c>
      <c r="AM95" s="94">
        <f t="shared" si="33"/>
        <v>895.08976829000005</v>
      </c>
      <c r="AN95" s="88">
        <f t="shared" si="34"/>
        <v>142</v>
      </c>
      <c r="AO95" s="88" t="str">
        <f t="shared" si="35"/>
        <v/>
      </c>
      <c r="AP95" s="24"/>
      <c r="AQ95" s="133">
        <f t="shared" ca="1" si="41"/>
        <v>63.041095890410958</v>
      </c>
      <c r="AR95" s="133"/>
      <c r="AT95" s="184"/>
      <c r="AU95" s="132"/>
    </row>
    <row r="96" spans="1:47" s="25" customFormat="1" ht="18.75" customHeight="1">
      <c r="A96" s="86" t="s">
        <v>112</v>
      </c>
      <c r="B96" s="87" t="s">
        <v>532</v>
      </c>
      <c r="C96" s="87" t="s">
        <v>488</v>
      </c>
      <c r="D96" s="87" t="s">
        <v>1</v>
      </c>
      <c r="E96" s="116" t="str">
        <f>IF(A96:A96&gt;0,VLOOKUP(A96,'BASE FEDERAÇÃO'!$B:$M,2,FALSE),"")</f>
        <v>TAKANO</v>
      </c>
      <c r="F96" s="220" t="str">
        <f>IF(A96:A96&gt;0,VLOOKUP(A96,'BASE FEDERAÇÃO'!$B:$M,3,FALSE),"")</f>
        <v>NOBUKI</v>
      </c>
      <c r="G96" s="88" t="str">
        <f>IF(A96:A96&gt;0,VLOOKUP(A96,'BASE FEDERAÇÃO'!$B:$M,4,FALSE),"")</f>
        <v>M</v>
      </c>
      <c r="H96" s="88" t="str">
        <f>IF(A96:A96&gt;0,VLOOKUP(A96,'BASE FEDERAÇÃO'!$B:$O,5,FALSE),"")</f>
        <v>03. IBI</v>
      </c>
      <c r="I96" s="117">
        <f>IF(A96:A96&gt;0,VLOOKUP(A96,'BASE FEDERAÇÃO'!$B:$M,6,FALSE),"")</f>
        <v>17060</v>
      </c>
      <c r="J96" s="88">
        <f>IF(A96:A96&gt;0,VLOOKUP(A96,'BASE FEDERAÇÃO'!$B:$M,7,FALSE),"")</f>
        <v>4</v>
      </c>
      <c r="K96" s="88" t="str">
        <f>IF(A96:A96&gt;0,VLOOKUP(A96,'BASE FEDERAÇÃO'!$B:$M,8,FALSE),"")</f>
        <v>A</v>
      </c>
      <c r="L96" s="88" t="str">
        <f>IF(A96:A96&gt;0,VLOOKUP(A96,'BASE FEDERAÇÃO'!$B:$M,9,FALSE),"")</f>
        <v>SR</v>
      </c>
      <c r="M96" s="116" t="str">
        <f>IF(A96:A96&gt;0,VLOOKUP(A96,'BASE FEDERAÇÃO'!$B:$O,10,FALSE),"")</f>
        <v/>
      </c>
      <c r="N96" s="88" t="str">
        <f>IF(A96:A96&gt;0,VLOOKUP(A96,'BASE FEDERAÇÃO'!$B:$O,11,FALSE),"")</f>
        <v>LIB2026</v>
      </c>
      <c r="O96" s="89">
        <v>53</v>
      </c>
      <c r="P96" s="89">
        <v>56</v>
      </c>
      <c r="Q96" s="90">
        <f t="shared" si="27"/>
        <v>109</v>
      </c>
      <c r="R96" s="91"/>
      <c r="S96" s="91"/>
      <c r="T96" s="91"/>
      <c r="U96" s="91"/>
      <c r="V96" s="92"/>
      <c r="W96" s="92"/>
      <c r="X96" s="92"/>
      <c r="Y96" s="92"/>
      <c r="Z96" s="93">
        <f>IF(R96&gt;0,VLOOKUP(R96,Base!$A:$B,2,0),0)</f>
        <v>0</v>
      </c>
      <c r="AA96" s="94">
        <f>IF(S96&gt;0,VLOOKUP(S96,Base!$A:$B,2,0),0)</f>
        <v>0</v>
      </c>
      <c r="AB96" s="94">
        <f>IF(T96&gt;0,VLOOKUP(T96,Base!$A:$B,2,0),0)</f>
        <v>0</v>
      </c>
      <c r="AC96" s="94">
        <f>IF(U96&gt;0,VLOOKUP(U96,Base!$A:$B,2,0),0)</f>
        <v>0</v>
      </c>
      <c r="AD96" s="94">
        <f>IF(V96&gt;0,VLOOKUP(V96,Base!$D:$E,2,0),0)</f>
        <v>0</v>
      </c>
      <c r="AE96" s="94">
        <f>IF(W96&gt;0,VLOOKUP(W96,Base!$D:$E,2,0),0)</f>
        <v>0</v>
      </c>
      <c r="AF96" s="94">
        <f>IF(X96&gt;0,VLOOKUP(X96,Base!$D:$E,2,0),0)</f>
        <v>0</v>
      </c>
      <c r="AG96" s="94">
        <f>IF(Y96&gt;0,VLOOKUP(Y96,Base!$D:$E,2,0),0)</f>
        <v>0</v>
      </c>
      <c r="AH96" s="88" t="str">
        <f t="shared" si="28"/>
        <v/>
      </c>
      <c r="AI96" s="90">
        <f t="shared" si="29"/>
        <v>101</v>
      </c>
      <c r="AJ96" s="95">
        <f t="shared" si="30"/>
        <v>17060</v>
      </c>
      <c r="AK96" s="94">
        <f t="shared" si="31"/>
        <v>891.03998193999996</v>
      </c>
      <c r="AL96" s="88">
        <f t="shared" si="32"/>
        <v>52</v>
      </c>
      <c r="AM96" s="94">
        <f t="shared" si="33"/>
        <v>899.0798284</v>
      </c>
      <c r="AN96" s="88">
        <f t="shared" si="34"/>
        <v>95</v>
      </c>
      <c r="AO96" s="88" t="str">
        <f t="shared" si="35"/>
        <v/>
      </c>
      <c r="AP96" s="24"/>
      <c r="AQ96" s="133">
        <f t="shared" ca="1" si="41"/>
        <v>79.509589041095893</v>
      </c>
      <c r="AR96" s="133"/>
      <c r="AT96" s="184"/>
      <c r="AU96" s="132"/>
    </row>
    <row r="97" spans="1:47" s="25" customFormat="1" ht="18.75" customHeight="1">
      <c r="A97" s="251"/>
      <c r="B97" s="252"/>
      <c r="C97" s="252"/>
      <c r="D97" s="252"/>
      <c r="E97" s="116" t="str">
        <f>IF(A97:A97&gt;0,VLOOKUP(A97,'BASE FEDERAÇÃO'!$B:$M,2,FALSE),"")</f>
        <v/>
      </c>
      <c r="F97" s="220" t="str">
        <f>IF(A97:A97&gt;0,VLOOKUP(A97,'BASE FEDERAÇÃO'!$B:$M,3,FALSE),"")</f>
        <v/>
      </c>
      <c r="G97" s="88" t="str">
        <f>IF(A97:A97&gt;0,VLOOKUP(A97,'BASE FEDERAÇÃO'!$B:$M,4,FALSE),"")</f>
        <v/>
      </c>
      <c r="H97" s="88" t="str">
        <f>IF(A97:A97&gt;0,VLOOKUP(A97,'BASE FEDERAÇÃO'!$B:$O,5,FALSE),"")</f>
        <v/>
      </c>
      <c r="I97" s="117" t="str">
        <f>IF(A97:A97&gt;0,VLOOKUP(A97,'BASE FEDERAÇÃO'!$B:$M,6,FALSE),"")</f>
        <v/>
      </c>
      <c r="J97" s="88" t="str">
        <f>IF(A97:A97&gt;0,VLOOKUP(A97,'BASE FEDERAÇÃO'!$B:$M,7,FALSE),"")</f>
        <v/>
      </c>
      <c r="K97" s="88" t="str">
        <f>IF(A97:A97&gt;0,VLOOKUP(A97,'BASE FEDERAÇÃO'!$B:$M,8,FALSE),"")</f>
        <v/>
      </c>
      <c r="L97" s="88" t="str">
        <f>IF(A97:A97&gt;0,VLOOKUP(A97,'BASE FEDERAÇÃO'!$B:$M,9,FALSE),"")</f>
        <v/>
      </c>
      <c r="M97" s="116" t="str">
        <f>IF(A97:A97&gt;0,VLOOKUP(A97,'BASE FEDERAÇÃO'!$B:$O,10,FALSE),"")</f>
        <v/>
      </c>
      <c r="N97" s="88" t="str">
        <f>IF(A97:A97&gt;0,VLOOKUP(A97,'BASE FEDERAÇÃO'!$B:$O,11,FALSE),"")</f>
        <v/>
      </c>
      <c r="O97" s="89"/>
      <c r="P97" s="89"/>
      <c r="Q97" s="90" t="str">
        <f t="shared" si="27"/>
        <v/>
      </c>
      <c r="R97" s="91"/>
      <c r="S97" s="91"/>
      <c r="T97" s="91"/>
      <c r="U97" s="91"/>
      <c r="V97" s="92"/>
      <c r="W97" s="92"/>
      <c r="X97" s="92"/>
      <c r="Y97" s="92"/>
      <c r="Z97" s="93">
        <f>IF(R97&gt;0,VLOOKUP(R97,Base!$A:$B,2,0),0)</f>
        <v>0</v>
      </c>
      <c r="AA97" s="94">
        <f>IF(S97&gt;0,VLOOKUP(S97,Base!$A:$B,2,0),0)</f>
        <v>0</v>
      </c>
      <c r="AB97" s="94">
        <f>IF(T97&gt;0,VLOOKUP(T97,Base!$A:$B,2,0),0)</f>
        <v>0</v>
      </c>
      <c r="AC97" s="94">
        <f>IF(U97&gt;0,VLOOKUP(U97,Base!$A:$B,2,0),0)</f>
        <v>0</v>
      </c>
      <c r="AD97" s="94">
        <f>IF(V97&gt;0,VLOOKUP(V97,Base!$D:$E,2,0),0)</f>
        <v>0</v>
      </c>
      <c r="AE97" s="94">
        <f>IF(W97&gt;0,VLOOKUP(W97,Base!$D:$E,2,0),0)</f>
        <v>0</v>
      </c>
      <c r="AF97" s="94">
        <f>IF(X97&gt;0,VLOOKUP(X97,Base!$D:$E,2,0),0)</f>
        <v>0</v>
      </c>
      <c r="AG97" s="94">
        <f>IF(Y97&gt;0,VLOOKUP(Y97,Base!$D:$E,2,0),0)</f>
        <v>0</v>
      </c>
      <c r="AH97" s="88" t="str">
        <f t="shared" si="28"/>
        <v/>
      </c>
      <c r="AI97" s="90" t="str">
        <f t="shared" si="29"/>
        <v/>
      </c>
      <c r="AJ97" s="95" t="str">
        <f t="shared" si="30"/>
        <v/>
      </c>
      <c r="AK97" s="94" t="str">
        <f t="shared" si="31"/>
        <v/>
      </c>
      <c r="AL97" s="88" t="str">
        <f t="shared" si="32"/>
        <v/>
      </c>
      <c r="AM97" s="94" t="str">
        <f t="shared" si="33"/>
        <v xml:space="preserve"> </v>
      </c>
      <c r="AN97" s="88" t="str">
        <f t="shared" si="34"/>
        <v/>
      </c>
      <c r="AO97" s="88" t="str">
        <f t="shared" si="35"/>
        <v/>
      </c>
      <c r="AP97" s="24"/>
      <c r="AR97" s="135"/>
      <c r="AT97" s="184"/>
      <c r="AU97" s="136"/>
    </row>
    <row r="98" spans="1:47" s="25" customFormat="1" ht="18.75" customHeight="1">
      <c r="A98" s="86" t="s">
        <v>894</v>
      </c>
      <c r="B98" s="87" t="s">
        <v>785</v>
      </c>
      <c r="C98" s="87" t="s">
        <v>488</v>
      </c>
      <c r="D98" s="87" t="s">
        <v>488</v>
      </c>
      <c r="E98" s="116" t="str">
        <f>IF(A98:A98&gt;0,VLOOKUP(A98,'BASE FEDERAÇÃO'!$B:$M,2,FALSE),"")</f>
        <v>NOZAWA</v>
      </c>
      <c r="F98" s="220" t="str">
        <f>IF(A98:A98&gt;0,VLOOKUP(A98,'BASE FEDERAÇÃO'!$B:$M,3,FALSE),"")</f>
        <v>CARLOS MASAYUKI</v>
      </c>
      <c r="G98" s="88" t="str">
        <f>IF(A98:A98&gt;0,VLOOKUP(A98,'BASE FEDERAÇÃO'!$B:$M,4,FALSE),"")</f>
        <v>M</v>
      </c>
      <c r="H98" s="88" t="str">
        <f>IF(A98:A98&gt;0,VLOOKUP(A98,'BASE FEDERAÇÃO'!$B:$O,5,FALSE),"")</f>
        <v>06. KOK</v>
      </c>
      <c r="I98" s="117">
        <f>IF(A98:A98&gt;0,VLOOKUP(A98,'BASE FEDERAÇÃO'!$B:$M,6,FALSE),"")</f>
        <v>24027</v>
      </c>
      <c r="J98" s="88">
        <f>IF(A98:A98&gt;0,VLOOKUP(A98,'BASE FEDERAÇÃO'!$B:$M,7,FALSE),"")</f>
        <v>9</v>
      </c>
      <c r="K98" s="88" t="str">
        <f>IF(A98:A98&gt;0,VLOOKUP(A98,'BASE FEDERAÇÃO'!$B:$M,8,FALSE),"")</f>
        <v>B</v>
      </c>
      <c r="L98" s="88" t="str">
        <f>IF(A98:A98&gt;0,VLOOKUP(A98,'BASE FEDERAÇÃO'!$B:$M,9,FALSE),"")</f>
        <v>NSR</v>
      </c>
      <c r="M98" s="116" t="str">
        <f>IF(A98:A98&gt;0,VLOOKUP(A98,'BASE FEDERAÇÃO'!$B:$O,10,FALSE),"")</f>
        <v/>
      </c>
      <c r="N98" s="88" t="str">
        <f>IF(A98:A98&gt;0,VLOOKUP(A98,'BASE FEDERAÇÃO'!$B:$O,11,FALSE),"")</f>
        <v>LIB2026</v>
      </c>
      <c r="O98" s="89">
        <v>62</v>
      </c>
      <c r="P98" s="89">
        <v>57</v>
      </c>
      <c r="Q98" s="90">
        <f t="shared" si="27"/>
        <v>119</v>
      </c>
      <c r="R98" s="91"/>
      <c r="S98" s="91"/>
      <c r="T98" s="91"/>
      <c r="U98" s="91"/>
      <c r="V98" s="92"/>
      <c r="W98" s="92"/>
      <c r="X98" s="92"/>
      <c r="Y98" s="92"/>
      <c r="Z98" s="93">
        <f>IF(R98&gt;0,VLOOKUP(R98,Base!$A:$B,2,0),0)</f>
        <v>0</v>
      </c>
      <c r="AA98" s="94">
        <f>IF(S98&gt;0,VLOOKUP(S98,Base!$A:$B,2,0),0)</f>
        <v>0</v>
      </c>
      <c r="AB98" s="94">
        <f>IF(T98&gt;0,VLOOKUP(T98,Base!$A:$B,2,0),0)</f>
        <v>0</v>
      </c>
      <c r="AC98" s="94">
        <f>IF(U98&gt;0,VLOOKUP(U98,Base!$A:$B,2,0),0)</f>
        <v>0</v>
      </c>
      <c r="AD98" s="94">
        <f>IF(V98&gt;0,VLOOKUP(V98,Base!$D:$E,2,0),0)</f>
        <v>0</v>
      </c>
      <c r="AE98" s="94">
        <f>IF(W98&gt;0,VLOOKUP(W98,Base!$D:$E,2,0),0)</f>
        <v>0</v>
      </c>
      <c r="AF98" s="94">
        <f>IF(X98&gt;0,VLOOKUP(X98,Base!$D:$E,2,0),0)</f>
        <v>0</v>
      </c>
      <c r="AG98" s="94">
        <f>IF(Y98&gt;0,VLOOKUP(Y98,Base!$D:$E,2,0),0)</f>
        <v>0</v>
      </c>
      <c r="AH98" s="88" t="str">
        <f t="shared" si="28"/>
        <v/>
      </c>
      <c r="AI98" s="90">
        <f t="shared" si="29"/>
        <v>101</v>
      </c>
      <c r="AJ98" s="95">
        <f t="shared" si="30"/>
        <v>24027</v>
      </c>
      <c r="AK98" s="94">
        <f t="shared" si="31"/>
        <v>881.08997497300004</v>
      </c>
      <c r="AL98" s="88">
        <f t="shared" si="32"/>
        <v>120</v>
      </c>
      <c r="AM98" s="94">
        <f t="shared" si="33"/>
        <v>899.02975873000003</v>
      </c>
      <c r="AN98" s="88">
        <f t="shared" si="34"/>
        <v>103</v>
      </c>
      <c r="AO98" s="88" t="str">
        <f t="shared" si="35"/>
        <v/>
      </c>
      <c r="AP98" s="24"/>
      <c r="AQ98" s="133">
        <f t="shared" ref="AQ98:AQ101" ca="1" si="42">(TODAY()-I98)/365</f>
        <v>60.421917808219177</v>
      </c>
      <c r="AR98" s="133"/>
      <c r="AT98" s="184"/>
      <c r="AU98" s="132"/>
    </row>
    <row r="99" spans="1:47" s="25" customFormat="1" ht="18.75" customHeight="1">
      <c r="A99" s="86" t="s">
        <v>255</v>
      </c>
      <c r="B99" s="87" t="s">
        <v>785</v>
      </c>
      <c r="C99" s="87" t="s">
        <v>488</v>
      </c>
      <c r="D99" s="87" t="s">
        <v>488</v>
      </c>
      <c r="E99" s="116" t="str">
        <f>IF(A99:A99&gt;0,VLOOKUP(A99,'BASE FEDERAÇÃO'!$B:$M,2,FALSE),"")</f>
        <v>KANEGANE</v>
      </c>
      <c r="F99" s="220" t="str">
        <f>IF(A99:A99&gt;0,VLOOKUP(A99,'BASE FEDERAÇÃO'!$B:$M,3,FALSE),"")</f>
        <v>FUMIYOSHI</v>
      </c>
      <c r="G99" s="88" t="str">
        <f>IF(A99:A99&gt;0,VLOOKUP(A99,'BASE FEDERAÇÃO'!$B:$M,4,FALSE),"")</f>
        <v>M</v>
      </c>
      <c r="H99" s="88" t="str">
        <f>IF(A99:A99&gt;0,VLOOKUP(A99,'BASE FEDERAÇÃO'!$B:$O,5,FALSE),"")</f>
        <v>08. SMA</v>
      </c>
      <c r="I99" s="117">
        <f>IF(A99:A99&gt;0,VLOOKUP(A99,'BASE FEDERAÇÃO'!$B:$M,6,FALSE),"")</f>
        <v>14528</v>
      </c>
      <c r="J99" s="88">
        <f>IF(A99:A99&gt;0,VLOOKUP(A99,'BASE FEDERAÇÃO'!$B:$M,7,FALSE),"")</f>
        <v>9</v>
      </c>
      <c r="K99" s="88" t="str">
        <f>IF(A99:A99&gt;0,VLOOKUP(A99,'BASE FEDERAÇÃO'!$B:$M,8,FALSE),"")</f>
        <v>B</v>
      </c>
      <c r="L99" s="88" t="str">
        <f>IF(A99:A99&gt;0,VLOOKUP(A99,'BASE FEDERAÇÃO'!$B:$M,9,FALSE),"")</f>
        <v>MR</v>
      </c>
      <c r="M99" s="116" t="str">
        <f>IF(A99:A99&gt;0,VLOOKUP(A99,'BASE FEDERAÇÃO'!$B:$O,10,FALSE),"")</f>
        <v>X</v>
      </c>
      <c r="N99" s="88" t="str">
        <f>IF(A99:A99&gt;0,VLOOKUP(A99,'BASE FEDERAÇÃO'!$B:$O,11,FALSE),"")</f>
        <v>LIB2026</v>
      </c>
      <c r="O99" s="89">
        <v>64</v>
      </c>
      <c r="P99" s="89">
        <v>58</v>
      </c>
      <c r="Q99" s="90">
        <f t="shared" si="27"/>
        <v>122</v>
      </c>
      <c r="R99" s="91"/>
      <c r="S99" s="91"/>
      <c r="T99" s="91"/>
      <c r="U99" s="91"/>
      <c r="V99" s="92"/>
      <c r="W99" s="92"/>
      <c r="X99" s="92"/>
      <c r="Y99" s="92"/>
      <c r="Z99" s="93">
        <f>IF(R99&gt;0,VLOOKUP(R99,Base!$A:$B,2,0),0)</f>
        <v>0</v>
      </c>
      <c r="AA99" s="94">
        <f>IF(S99&gt;0,VLOOKUP(S99,Base!$A:$B,2,0),0)</f>
        <v>0</v>
      </c>
      <c r="AB99" s="94">
        <f>IF(T99&gt;0,VLOOKUP(T99,Base!$A:$B,2,0),0)</f>
        <v>0</v>
      </c>
      <c r="AC99" s="94">
        <f>IF(U99&gt;0,VLOOKUP(U99,Base!$A:$B,2,0),0)</f>
        <v>0</v>
      </c>
      <c r="AD99" s="94">
        <f>IF(V99&gt;0,VLOOKUP(V99,Base!$D:$E,2,0),0)</f>
        <v>0</v>
      </c>
      <c r="AE99" s="94">
        <f>IF(W99&gt;0,VLOOKUP(W99,Base!$D:$E,2,0),0)</f>
        <v>0</v>
      </c>
      <c r="AF99" s="94">
        <f>IF(X99&gt;0,VLOOKUP(X99,Base!$D:$E,2,0),0)</f>
        <v>0</v>
      </c>
      <c r="AG99" s="94">
        <f>IF(Y99&gt;0,VLOOKUP(Y99,Base!$D:$E,2,0),0)</f>
        <v>0</v>
      </c>
      <c r="AH99" s="88" t="str">
        <f t="shared" si="28"/>
        <v/>
      </c>
      <c r="AI99" s="90">
        <f t="shared" si="29"/>
        <v>104</v>
      </c>
      <c r="AJ99" s="95">
        <f t="shared" si="30"/>
        <v>14528</v>
      </c>
      <c r="AK99" s="94">
        <f t="shared" si="31"/>
        <v>878.08998447200008</v>
      </c>
      <c r="AL99" s="88">
        <f t="shared" si="32"/>
        <v>135</v>
      </c>
      <c r="AM99" s="94">
        <f t="shared" si="33"/>
        <v>896.02985372000001</v>
      </c>
      <c r="AN99" s="88">
        <f t="shared" si="34"/>
        <v>135</v>
      </c>
      <c r="AO99" s="88" t="str">
        <f t="shared" si="35"/>
        <v/>
      </c>
      <c r="AP99" s="24"/>
      <c r="AQ99" s="132">
        <f t="shared" ca="1" si="42"/>
        <v>86.446575342465749</v>
      </c>
      <c r="AR99" s="133"/>
      <c r="AT99" s="184"/>
      <c r="AU99" s="132"/>
    </row>
    <row r="100" spans="1:47" s="25" customFormat="1" ht="18.75" customHeight="1">
      <c r="A100" s="86" t="s">
        <v>228</v>
      </c>
      <c r="B100" s="87" t="s">
        <v>785</v>
      </c>
      <c r="C100" s="87" t="s">
        <v>488</v>
      </c>
      <c r="D100" s="87" t="s">
        <v>488</v>
      </c>
      <c r="E100" s="116" t="str">
        <f>IF(A100:A100&gt;0,VLOOKUP(A100,'BASE FEDERAÇÃO'!$B:$M,2,FALSE),"")</f>
        <v>HAYAKAWA</v>
      </c>
      <c r="F100" s="220" t="str">
        <f>IF(A100:A100&gt;0,VLOOKUP(A100,'BASE FEDERAÇÃO'!$B:$M,3,FALSE),"")</f>
        <v>EIKO</v>
      </c>
      <c r="G100" s="88" t="str">
        <f>IF(A100:A100&gt;0,VLOOKUP(A100,'BASE FEDERAÇÃO'!$B:$M,4,FALSE),"")</f>
        <v>F</v>
      </c>
      <c r="H100" s="88" t="str">
        <f>IF(A100:A100&gt;0,VLOOKUP(A100,'BASE FEDERAÇÃO'!$B:$O,5,FALSE),"")</f>
        <v>07. GSP</v>
      </c>
      <c r="I100" s="117">
        <f>IF(A100:A100&gt;0,VLOOKUP(A100,'BASE FEDERAÇÃO'!$B:$M,6,FALSE),"")</f>
        <v>13575</v>
      </c>
      <c r="J100" s="88">
        <f>IF(A100:A100&gt;0,VLOOKUP(A100,'BASE FEDERAÇÃO'!$B:$M,7,FALSE),"")</f>
        <v>9</v>
      </c>
      <c r="K100" s="88" t="str">
        <f>IF(A100:A100&gt;0,VLOOKUP(A100,'BASE FEDERAÇÃO'!$B:$M,8,FALSE),"")</f>
        <v>B</v>
      </c>
      <c r="L100" s="88" t="str">
        <f>IF(A100:A100&gt;0,VLOOKUP(A100,'BASE FEDERAÇÃO'!$B:$M,9,FALSE),"")</f>
        <v>MR</v>
      </c>
      <c r="M100" s="116" t="str">
        <f>IF(A100:A100&gt;0,VLOOKUP(A100,'BASE FEDERAÇÃO'!$B:$O,10,FALSE),"")</f>
        <v/>
      </c>
      <c r="N100" s="88" t="str">
        <f>IF(A100:A100&gt;0,VLOOKUP(A100,'BASE FEDERAÇÃO'!$B:$O,11,FALSE),"")</f>
        <v>LIB2026</v>
      </c>
      <c r="O100" s="89">
        <v>62</v>
      </c>
      <c r="P100" s="89">
        <v>61</v>
      </c>
      <c r="Q100" s="90">
        <f t="shared" si="27"/>
        <v>123</v>
      </c>
      <c r="R100" s="91"/>
      <c r="S100" s="91"/>
      <c r="T100" s="91"/>
      <c r="U100" s="91"/>
      <c r="V100" s="92"/>
      <c r="W100" s="92"/>
      <c r="X100" s="92"/>
      <c r="Y100" s="92"/>
      <c r="Z100" s="93">
        <f>IF(R100&gt;0,VLOOKUP(R100,Base!$A:$B,2,0),0)</f>
        <v>0</v>
      </c>
      <c r="AA100" s="94">
        <f>IF(S100&gt;0,VLOOKUP(S100,Base!$A:$B,2,0),0)</f>
        <v>0</v>
      </c>
      <c r="AB100" s="94">
        <f>IF(T100&gt;0,VLOOKUP(T100,Base!$A:$B,2,0),0)</f>
        <v>0</v>
      </c>
      <c r="AC100" s="94">
        <f>IF(U100&gt;0,VLOOKUP(U100,Base!$A:$B,2,0),0)</f>
        <v>0</v>
      </c>
      <c r="AD100" s="94">
        <f>IF(V100&gt;0,VLOOKUP(V100,Base!$D:$E,2,0),0)</f>
        <v>0</v>
      </c>
      <c r="AE100" s="94">
        <f>IF(W100&gt;0,VLOOKUP(W100,Base!$D:$E,2,0),0)</f>
        <v>0</v>
      </c>
      <c r="AF100" s="94">
        <f>IF(X100&gt;0,VLOOKUP(X100,Base!$D:$E,2,0),0)</f>
        <v>0</v>
      </c>
      <c r="AG100" s="94">
        <f>IF(Y100&gt;0,VLOOKUP(Y100,Base!$D:$E,2,0),0)</f>
        <v>0</v>
      </c>
      <c r="AH100" s="88" t="str">
        <f t="shared" si="28"/>
        <v/>
      </c>
      <c r="AI100" s="90">
        <f t="shared" si="29"/>
        <v>105</v>
      </c>
      <c r="AJ100" s="95">
        <f t="shared" si="30"/>
        <v>13575</v>
      </c>
      <c r="AK100" s="94">
        <f t="shared" si="31"/>
        <v>877.08998542500001</v>
      </c>
      <c r="AL100" s="88">
        <f t="shared" si="32"/>
        <v>142</v>
      </c>
      <c r="AM100" s="94">
        <f t="shared" si="33"/>
        <v>895.02986324999995</v>
      </c>
      <c r="AN100" s="88">
        <f t="shared" si="34"/>
        <v>146</v>
      </c>
      <c r="AO100" s="88" t="str">
        <f t="shared" si="35"/>
        <v/>
      </c>
      <c r="AP100" s="24"/>
      <c r="AQ100" s="132">
        <f t="shared" ca="1" si="42"/>
        <v>89.057534246575344</v>
      </c>
      <c r="AR100" s="133"/>
      <c r="AT100" s="184"/>
      <c r="AU100" s="132"/>
    </row>
    <row r="101" spans="1:47" s="25" customFormat="1" ht="18.75" customHeight="1">
      <c r="A101" s="86" t="s">
        <v>957</v>
      </c>
      <c r="B101" s="87" t="s">
        <v>785</v>
      </c>
      <c r="C101" s="87" t="s">
        <v>488</v>
      </c>
      <c r="D101" s="87" t="s">
        <v>488</v>
      </c>
      <c r="E101" s="116" t="str">
        <f>IF(A101:A101&gt;0,VLOOKUP(A101,'BASE FEDERAÇÃO'!$B:$M,2,FALSE),"")</f>
        <v>BARBOSA DE LIMA</v>
      </c>
      <c r="F101" s="220" t="str">
        <f>IF(A101:A101&gt;0,VLOOKUP(A101,'BASE FEDERAÇÃO'!$B:$M,3,FALSE),"")</f>
        <v>JOSE HILTON</v>
      </c>
      <c r="G101" s="88" t="str">
        <f>IF(A101:A101&gt;0,VLOOKUP(A101,'BASE FEDERAÇÃO'!$B:$M,4,FALSE),"")</f>
        <v>M</v>
      </c>
      <c r="H101" s="88" t="str">
        <f>IF(A101:A101&gt;0,VLOOKUP(A101,'BASE FEDERAÇÃO'!$B:$O,5,FALSE),"")</f>
        <v>18. SOR</v>
      </c>
      <c r="I101" s="117">
        <f>IF(A101:A101&gt;0,VLOOKUP(A101,'BASE FEDERAÇÃO'!$B:$M,6,FALSE),"")</f>
        <v>24988</v>
      </c>
      <c r="J101" s="88">
        <f>IF(A101:A101&gt;0,VLOOKUP(A101,'BASE FEDERAÇÃO'!$B:$M,7,FALSE),"")</f>
        <v>12</v>
      </c>
      <c r="K101" s="88" t="str">
        <f>IF(A101:A101&gt;0,VLOOKUP(A101,'BASE FEDERAÇÃO'!$B:$M,8,FALSE),"")</f>
        <v>C</v>
      </c>
      <c r="L101" s="88" t="str">
        <f>IF(A101:A101&gt;0,VLOOKUP(A101,'BASE FEDERAÇÃO'!$B:$M,9,FALSE),"")</f>
        <v>NSR</v>
      </c>
      <c r="M101" s="116" t="str">
        <f>IF(A101:A101&gt;0,VLOOKUP(A101,'BASE FEDERAÇÃO'!$B:$O,10,FALSE),"")</f>
        <v/>
      </c>
      <c r="N101" s="88" t="str">
        <f>IF(A101:A101&gt;0,VLOOKUP(A101,'BASE FEDERAÇÃO'!$B:$O,11,FALSE),"")</f>
        <v>LIB2026</v>
      </c>
      <c r="O101" s="89">
        <v>65</v>
      </c>
      <c r="P101" s="89">
        <v>59</v>
      </c>
      <c r="Q101" s="90">
        <f t="shared" si="27"/>
        <v>124</v>
      </c>
      <c r="R101" s="91"/>
      <c r="S101" s="91"/>
      <c r="T101" s="91"/>
      <c r="U101" s="91"/>
      <c r="V101" s="92"/>
      <c r="W101" s="92"/>
      <c r="X101" s="92"/>
      <c r="Y101" s="92"/>
      <c r="Z101" s="93">
        <f>IF(R101&gt;0,VLOOKUP(R101,Base!$A:$B,2,0),0)</f>
        <v>0</v>
      </c>
      <c r="AA101" s="94">
        <f>IF(S101&gt;0,VLOOKUP(S101,Base!$A:$B,2,0),0)</f>
        <v>0</v>
      </c>
      <c r="AB101" s="94">
        <f>IF(T101&gt;0,VLOOKUP(T101,Base!$A:$B,2,0),0)</f>
        <v>0</v>
      </c>
      <c r="AC101" s="94">
        <f>IF(U101&gt;0,VLOOKUP(U101,Base!$A:$B,2,0),0)</f>
        <v>0</v>
      </c>
      <c r="AD101" s="94">
        <f>IF(V101&gt;0,VLOOKUP(V101,Base!$D:$E,2,0),0)</f>
        <v>0</v>
      </c>
      <c r="AE101" s="94">
        <f>IF(W101&gt;0,VLOOKUP(W101,Base!$D:$E,2,0),0)</f>
        <v>0</v>
      </c>
      <c r="AF101" s="94">
        <f>IF(X101&gt;0,VLOOKUP(X101,Base!$D:$E,2,0),0)</f>
        <v>0</v>
      </c>
      <c r="AG101" s="94">
        <f>IF(Y101&gt;0,VLOOKUP(Y101,Base!$D:$E,2,0),0)</f>
        <v>0</v>
      </c>
      <c r="AH101" s="88" t="str">
        <f t="shared" si="28"/>
        <v/>
      </c>
      <c r="AI101" s="90">
        <f t="shared" si="29"/>
        <v>100</v>
      </c>
      <c r="AJ101" s="95">
        <f t="shared" si="30"/>
        <v>24988</v>
      </c>
      <c r="AK101" s="94">
        <f t="shared" si="31"/>
        <v>876.11997401200006</v>
      </c>
      <c r="AL101" s="88">
        <f t="shared" si="32"/>
        <v>145</v>
      </c>
      <c r="AM101" s="94">
        <f t="shared" si="33"/>
        <v>899.99974912000005</v>
      </c>
      <c r="AN101" s="88">
        <f t="shared" si="34"/>
        <v>92</v>
      </c>
      <c r="AO101" s="88" t="str">
        <f t="shared" si="35"/>
        <v/>
      </c>
      <c r="AP101" s="24"/>
      <c r="AQ101" s="133">
        <f t="shared" ca="1" si="42"/>
        <v>57.789041095890411</v>
      </c>
      <c r="AR101" s="133"/>
      <c r="AT101" s="184"/>
      <c r="AU101" s="132"/>
    </row>
    <row r="102" spans="1:47" s="25" customFormat="1" ht="18.75" customHeight="1">
      <c r="A102" s="251"/>
      <c r="B102" s="252"/>
      <c r="C102" s="252"/>
      <c r="D102" s="252"/>
      <c r="E102" s="116" t="str">
        <f>IF(A102:A102&gt;0,VLOOKUP(A102,'BASE FEDERAÇÃO'!$B:$M,2,FALSE),"")</f>
        <v/>
      </c>
      <c r="F102" s="220" t="str">
        <f>IF(A102:A102&gt;0,VLOOKUP(A102,'BASE FEDERAÇÃO'!$B:$M,3,FALSE),"")</f>
        <v/>
      </c>
      <c r="G102" s="88" t="str">
        <f>IF(A102:A102&gt;0,VLOOKUP(A102,'BASE FEDERAÇÃO'!$B:$M,4,FALSE),"")</f>
        <v/>
      </c>
      <c r="H102" s="88" t="str">
        <f>IF(A102:A102&gt;0,VLOOKUP(A102,'BASE FEDERAÇÃO'!$B:$O,5,FALSE),"")</f>
        <v/>
      </c>
      <c r="I102" s="117" t="str">
        <f>IF(A102:A102&gt;0,VLOOKUP(A102,'BASE FEDERAÇÃO'!$B:$M,6,FALSE),"")</f>
        <v/>
      </c>
      <c r="J102" s="88" t="str">
        <f>IF(A102:A102&gt;0,VLOOKUP(A102,'BASE FEDERAÇÃO'!$B:$M,7,FALSE),"")</f>
        <v/>
      </c>
      <c r="K102" s="88" t="str">
        <f>IF(A102:A102&gt;0,VLOOKUP(A102,'BASE FEDERAÇÃO'!$B:$M,8,FALSE),"")</f>
        <v/>
      </c>
      <c r="L102" s="88" t="str">
        <f>IF(A102:A102&gt;0,VLOOKUP(A102,'BASE FEDERAÇÃO'!$B:$M,9,FALSE),"")</f>
        <v/>
      </c>
      <c r="M102" s="116" t="str">
        <f>IF(A102:A102&gt;0,VLOOKUP(A102,'BASE FEDERAÇÃO'!$B:$O,10,FALSE),"")</f>
        <v/>
      </c>
      <c r="N102" s="88" t="str">
        <f>IF(A102:A102&gt;0,VLOOKUP(A102,'BASE FEDERAÇÃO'!$B:$O,11,FALSE),"")</f>
        <v/>
      </c>
      <c r="O102" s="89"/>
      <c r="P102" s="89"/>
      <c r="Q102" s="90" t="str">
        <f t="shared" si="27"/>
        <v/>
      </c>
      <c r="R102" s="91"/>
      <c r="S102" s="91"/>
      <c r="T102" s="91"/>
      <c r="U102" s="91"/>
      <c r="V102" s="92"/>
      <c r="W102" s="92"/>
      <c r="X102" s="92"/>
      <c r="Y102" s="92"/>
      <c r="Z102" s="93">
        <f>IF(R102&gt;0,VLOOKUP(R102,Base!$A:$B,2,0),0)</f>
        <v>0</v>
      </c>
      <c r="AA102" s="94">
        <f>IF(S102&gt;0,VLOOKUP(S102,Base!$A:$B,2,0),0)</f>
        <v>0</v>
      </c>
      <c r="AB102" s="94">
        <f>IF(T102&gt;0,VLOOKUP(T102,Base!$A:$B,2,0),0)</f>
        <v>0</v>
      </c>
      <c r="AC102" s="94">
        <f>IF(U102&gt;0,VLOOKUP(U102,Base!$A:$B,2,0),0)</f>
        <v>0</v>
      </c>
      <c r="AD102" s="94">
        <f>IF(V102&gt;0,VLOOKUP(V102,Base!$D:$E,2,0),0)</f>
        <v>0</v>
      </c>
      <c r="AE102" s="94">
        <f>IF(W102&gt;0,VLOOKUP(W102,Base!$D:$E,2,0),0)</f>
        <v>0</v>
      </c>
      <c r="AF102" s="94">
        <f>IF(X102&gt;0,VLOOKUP(X102,Base!$D:$E,2,0),0)</f>
        <v>0</v>
      </c>
      <c r="AG102" s="94">
        <f>IF(Y102&gt;0,VLOOKUP(Y102,Base!$D:$E,2,0),0)</f>
        <v>0</v>
      </c>
      <c r="AH102" s="88" t="str">
        <f t="shared" si="28"/>
        <v/>
      </c>
      <c r="AI102" s="90" t="str">
        <f t="shared" si="29"/>
        <v/>
      </c>
      <c r="AJ102" s="95" t="str">
        <f t="shared" si="30"/>
        <v/>
      </c>
      <c r="AK102" s="94" t="str">
        <f t="shared" si="31"/>
        <v/>
      </c>
      <c r="AL102" s="88" t="str">
        <f t="shared" si="32"/>
        <v/>
      </c>
      <c r="AM102" s="94" t="str">
        <f t="shared" si="33"/>
        <v xml:space="preserve"> </v>
      </c>
      <c r="AN102" s="88" t="str">
        <f t="shared" si="34"/>
        <v/>
      </c>
      <c r="AO102" s="88" t="str">
        <f t="shared" si="35"/>
        <v/>
      </c>
      <c r="AP102" s="24"/>
      <c r="AR102" s="135"/>
      <c r="AT102" s="184"/>
      <c r="AU102" s="136"/>
    </row>
    <row r="103" spans="1:47" s="25" customFormat="1" ht="18.75" customHeight="1">
      <c r="A103" s="86" t="s">
        <v>729</v>
      </c>
      <c r="B103" s="87" t="s">
        <v>786</v>
      </c>
      <c r="C103" s="87" t="s">
        <v>488</v>
      </c>
      <c r="D103" s="87" t="s">
        <v>51</v>
      </c>
      <c r="E103" s="116" t="str">
        <f>IF(A103:A103&gt;0,VLOOKUP(A103,'BASE FEDERAÇÃO'!$B:$M,2,FALSE),"")</f>
        <v>KOJA</v>
      </c>
      <c r="F103" s="220" t="str">
        <f>IF(A103:A103&gt;0,VLOOKUP(A103,'BASE FEDERAÇÃO'!$B:$M,3,FALSE),"")</f>
        <v>MARIO</v>
      </c>
      <c r="G103" s="88" t="str">
        <f>IF(A103:A103&gt;0,VLOOKUP(A103,'BASE FEDERAÇÃO'!$B:$M,4,FALSE),"")</f>
        <v>M</v>
      </c>
      <c r="H103" s="88" t="str">
        <f>IF(A103:A103&gt;0,VLOOKUP(A103,'BASE FEDERAÇÃO'!$B:$O,5,FALSE),"")</f>
        <v>11. NCC</v>
      </c>
      <c r="I103" s="117">
        <f>IF(A103:A103&gt;0,VLOOKUP(A103,'BASE FEDERAÇÃO'!$B:$M,6,FALSE),"")</f>
        <v>18155</v>
      </c>
      <c r="J103" s="88">
        <f>IF(A103:A103&gt;0,VLOOKUP(A103,'BASE FEDERAÇÃO'!$B:$M,7,FALSE),"")</f>
        <v>9</v>
      </c>
      <c r="K103" s="88" t="str">
        <f>IF(A103:A103&gt;0,VLOOKUP(A103,'BASE FEDERAÇÃO'!$B:$M,8,FALSE),"")</f>
        <v>B</v>
      </c>
      <c r="L103" s="88" t="str">
        <f>IF(A103:A103&gt;0,VLOOKUP(A103,'BASE FEDERAÇÃO'!$B:$M,9,FALSE),"")</f>
        <v>SR</v>
      </c>
      <c r="M103" s="116" t="str">
        <f>IF(A103:A103&gt;0,VLOOKUP(A103,'BASE FEDERAÇÃO'!$B:$O,10,FALSE),"")</f>
        <v/>
      </c>
      <c r="N103" s="88" t="str">
        <f>IF(A103:A103&gt;0,VLOOKUP(A103,'BASE FEDERAÇÃO'!$B:$O,11,FALSE),"")</f>
        <v>LIB2026</v>
      </c>
      <c r="O103" s="89">
        <v>54</v>
      </c>
      <c r="P103" s="89">
        <v>55</v>
      </c>
      <c r="Q103" s="90">
        <f t="shared" si="27"/>
        <v>109</v>
      </c>
      <c r="R103" s="91"/>
      <c r="S103" s="91"/>
      <c r="T103" s="91"/>
      <c r="U103" s="91"/>
      <c r="V103" s="92"/>
      <c r="W103" s="92"/>
      <c r="X103" s="92"/>
      <c r="Y103" s="92"/>
      <c r="Z103" s="93">
        <f>IF(R103&gt;0,VLOOKUP(R103,Base!$A:$B,2,0),0)</f>
        <v>0</v>
      </c>
      <c r="AA103" s="94">
        <f>IF(S103&gt;0,VLOOKUP(S103,Base!$A:$B,2,0),0)</f>
        <v>0</v>
      </c>
      <c r="AB103" s="94">
        <f>IF(T103&gt;0,VLOOKUP(T103,Base!$A:$B,2,0),0)</f>
        <v>0</v>
      </c>
      <c r="AC103" s="94">
        <f>IF(U103&gt;0,VLOOKUP(U103,Base!$A:$B,2,0),0)</f>
        <v>0</v>
      </c>
      <c r="AD103" s="94">
        <f>IF(V103&gt;0,VLOOKUP(V103,Base!$D:$E,2,0),0)</f>
        <v>0</v>
      </c>
      <c r="AE103" s="94">
        <f>IF(W103&gt;0,VLOOKUP(W103,Base!$D:$E,2,0),0)</f>
        <v>0</v>
      </c>
      <c r="AF103" s="94">
        <f>IF(X103&gt;0,VLOOKUP(X103,Base!$D:$E,2,0),0)</f>
        <v>0</v>
      </c>
      <c r="AG103" s="94">
        <f>IF(Y103&gt;0,VLOOKUP(Y103,Base!$D:$E,2,0),0)</f>
        <v>0</v>
      </c>
      <c r="AH103" s="88" t="str">
        <f t="shared" si="28"/>
        <v/>
      </c>
      <c r="AI103" s="90">
        <f t="shared" si="29"/>
        <v>91</v>
      </c>
      <c r="AJ103" s="95">
        <f t="shared" si="30"/>
        <v>18155</v>
      </c>
      <c r="AK103" s="94">
        <f t="shared" si="31"/>
        <v>891.08998084500001</v>
      </c>
      <c r="AL103" s="88">
        <f t="shared" si="32"/>
        <v>48</v>
      </c>
      <c r="AM103" s="94">
        <f t="shared" si="33"/>
        <v>909.02981745</v>
      </c>
      <c r="AN103" s="88">
        <f t="shared" si="34"/>
        <v>7</v>
      </c>
      <c r="AO103" s="88" t="str">
        <f t="shared" si="35"/>
        <v/>
      </c>
      <c r="AP103" s="24"/>
      <c r="AQ103" s="133">
        <f t="shared" ref="AQ103:AQ106" ca="1" si="43">(TODAY()-I103)/365</f>
        <v>76.509589041095893</v>
      </c>
      <c r="AR103" s="133"/>
      <c r="AT103" s="184"/>
      <c r="AU103" s="132"/>
    </row>
    <row r="104" spans="1:47" s="25" customFormat="1" ht="18.75" customHeight="1">
      <c r="A104" s="86" t="s">
        <v>602</v>
      </c>
      <c r="B104" s="87" t="s">
        <v>786</v>
      </c>
      <c r="C104" s="87" t="s">
        <v>488</v>
      </c>
      <c r="D104" s="87" t="s">
        <v>51</v>
      </c>
      <c r="E104" s="116" t="str">
        <f>IF(A104:A104&gt;0,VLOOKUP(A104,'BASE FEDERAÇÃO'!$B:$M,2,FALSE),"")</f>
        <v>SHINOZAKI</v>
      </c>
      <c r="F104" s="220" t="str">
        <f>IF(A104:A104&gt;0,VLOOKUP(A104,'BASE FEDERAÇÃO'!$B:$M,3,FALSE),"")</f>
        <v>TERUMI</v>
      </c>
      <c r="G104" s="88" t="str">
        <f>IF(A104:A104&gt;0,VLOOKUP(A104,'BASE FEDERAÇÃO'!$B:$M,4,FALSE),"")</f>
        <v>F</v>
      </c>
      <c r="H104" s="88" t="str">
        <f>IF(A104:A104&gt;0,VLOOKUP(A104,'BASE FEDERAÇÃO'!$B:$O,5,FALSE),"")</f>
        <v>08. SMA</v>
      </c>
      <c r="I104" s="117">
        <f>IF(A104:A104&gt;0,VLOOKUP(A104,'BASE FEDERAÇÃO'!$B:$M,6,FALSE),"")</f>
        <v>18579</v>
      </c>
      <c r="J104" s="88">
        <f>IF(A104:A104&gt;0,VLOOKUP(A104,'BASE FEDERAÇÃO'!$B:$M,7,FALSE),"")</f>
        <v>9</v>
      </c>
      <c r="K104" s="88" t="str">
        <f>IF(A104:A104&gt;0,VLOOKUP(A104,'BASE FEDERAÇÃO'!$B:$M,8,FALSE),"")</f>
        <v>B</v>
      </c>
      <c r="L104" s="88" t="str">
        <f>IF(A104:A104&gt;0,VLOOKUP(A104,'BASE FEDERAÇÃO'!$B:$M,9,FALSE),"")</f>
        <v>SR</v>
      </c>
      <c r="M104" s="116" t="str">
        <f>IF(A104:A104&gt;0,VLOOKUP(A104,'BASE FEDERAÇÃO'!$B:$O,10,FALSE),"")</f>
        <v>X</v>
      </c>
      <c r="N104" s="88" t="str">
        <f>IF(A104:A104&gt;0,VLOOKUP(A104,'BASE FEDERAÇÃO'!$B:$O,11,FALSE),"")</f>
        <v>LIB2026</v>
      </c>
      <c r="O104" s="89">
        <v>54</v>
      </c>
      <c r="P104" s="89">
        <v>60</v>
      </c>
      <c r="Q104" s="90">
        <f t="shared" si="27"/>
        <v>114</v>
      </c>
      <c r="R104" s="91"/>
      <c r="S104" s="91"/>
      <c r="T104" s="91"/>
      <c r="U104" s="91"/>
      <c r="V104" s="92"/>
      <c r="W104" s="92"/>
      <c r="X104" s="92"/>
      <c r="Y104" s="92"/>
      <c r="Z104" s="93">
        <f>IF(R104&gt;0,VLOOKUP(R104,Base!$A:$B,2,0),0)</f>
        <v>0</v>
      </c>
      <c r="AA104" s="94">
        <f>IF(S104&gt;0,VLOOKUP(S104,Base!$A:$B,2,0),0)</f>
        <v>0</v>
      </c>
      <c r="AB104" s="94">
        <f>IF(T104&gt;0,VLOOKUP(T104,Base!$A:$B,2,0),0)</f>
        <v>0</v>
      </c>
      <c r="AC104" s="94">
        <f>IF(U104&gt;0,VLOOKUP(U104,Base!$A:$B,2,0),0)</f>
        <v>0</v>
      </c>
      <c r="AD104" s="94">
        <f>IF(V104&gt;0,VLOOKUP(V104,Base!$D:$E,2,0),0)</f>
        <v>0</v>
      </c>
      <c r="AE104" s="94">
        <f>IF(W104&gt;0,VLOOKUP(W104,Base!$D:$E,2,0),0)</f>
        <v>0</v>
      </c>
      <c r="AF104" s="94">
        <f>IF(X104&gt;0,VLOOKUP(X104,Base!$D:$E,2,0),0)</f>
        <v>0</v>
      </c>
      <c r="AG104" s="94">
        <f>IF(Y104&gt;0,VLOOKUP(Y104,Base!$D:$E,2,0),0)</f>
        <v>0</v>
      </c>
      <c r="AH104" s="88" t="str">
        <f t="shared" si="28"/>
        <v/>
      </c>
      <c r="AI104" s="90">
        <f t="shared" si="29"/>
        <v>96</v>
      </c>
      <c r="AJ104" s="95">
        <f t="shared" si="30"/>
        <v>18579</v>
      </c>
      <c r="AK104" s="94">
        <f t="shared" si="31"/>
        <v>886.08998042100006</v>
      </c>
      <c r="AL104" s="88">
        <f t="shared" si="32"/>
        <v>83</v>
      </c>
      <c r="AM104" s="94">
        <f t="shared" si="33"/>
        <v>904.02981320999993</v>
      </c>
      <c r="AN104" s="88">
        <f t="shared" si="34"/>
        <v>33</v>
      </c>
      <c r="AO104" s="88" t="str">
        <f t="shared" si="35"/>
        <v/>
      </c>
      <c r="AP104" s="24"/>
      <c r="AQ104" s="133">
        <f t="shared" ca="1" si="43"/>
        <v>75.347945205479448</v>
      </c>
      <c r="AR104" s="133"/>
      <c r="AT104" s="184"/>
      <c r="AU104" s="132"/>
    </row>
    <row r="105" spans="1:47" s="25" customFormat="1" ht="18.75" customHeight="1">
      <c r="A105" s="86" t="s">
        <v>970</v>
      </c>
      <c r="B105" s="87" t="s">
        <v>786</v>
      </c>
      <c r="C105" s="87" t="s">
        <v>488</v>
      </c>
      <c r="D105" s="87" t="s">
        <v>51</v>
      </c>
      <c r="E105" s="116" t="str">
        <f>IF(A105:A105&gt;0,VLOOKUP(A105,'BASE FEDERAÇÃO'!$B:$M,2,FALSE),"")</f>
        <v>MADUREIRA</v>
      </c>
      <c r="F105" s="220" t="str">
        <f>IF(A105:A105&gt;0,VLOOKUP(A105,'BASE FEDERAÇÃO'!$B:$M,3,FALSE),"")</f>
        <v>CESAR AUGUSTO</v>
      </c>
      <c r="G105" s="88" t="str">
        <f>IF(A105:A105&gt;0,VLOOKUP(A105,'BASE FEDERAÇÃO'!$B:$M,4,FALSE),"")</f>
        <v>M</v>
      </c>
      <c r="H105" s="88" t="str">
        <f>IF(A105:A105&gt;0,VLOOKUP(A105,'BASE FEDERAÇÃO'!$B:$O,5,FALSE),"")</f>
        <v>06. KOK</v>
      </c>
      <c r="I105" s="117">
        <f>IF(A105:A105&gt;0,VLOOKUP(A105,'BASE FEDERAÇÃO'!$B:$M,6,FALSE),"")</f>
        <v>19956</v>
      </c>
      <c r="J105" s="88">
        <f>IF(A105:A105&gt;0,VLOOKUP(A105,'BASE FEDERAÇÃO'!$B:$M,7,FALSE),"")</f>
        <v>12</v>
      </c>
      <c r="K105" s="88" t="str">
        <f>IF(A105:A105&gt;0,VLOOKUP(A105,'BASE FEDERAÇÃO'!$B:$M,8,FALSE),"")</f>
        <v>C</v>
      </c>
      <c r="L105" s="88" t="str">
        <f>IF(A105:A105&gt;0,VLOOKUP(A105,'BASE FEDERAÇÃO'!$B:$M,9,FALSE),"")</f>
        <v>NSR</v>
      </c>
      <c r="M105" s="116" t="str">
        <f>IF(A105:A105&gt;0,VLOOKUP(A105,'BASE FEDERAÇÃO'!$B:$O,10,FALSE),"")</f>
        <v>X</v>
      </c>
      <c r="N105" s="88" t="str">
        <f>IF(A105:A105&gt;0,VLOOKUP(A105,'BASE FEDERAÇÃO'!$B:$O,11,FALSE),"")</f>
        <v>LIB2026</v>
      </c>
      <c r="O105" s="89">
        <v>61</v>
      </c>
      <c r="P105" s="89">
        <v>59</v>
      </c>
      <c r="Q105" s="90">
        <f t="shared" si="27"/>
        <v>120</v>
      </c>
      <c r="R105" s="91"/>
      <c r="S105" s="91"/>
      <c r="T105" s="91"/>
      <c r="U105" s="91"/>
      <c r="V105" s="92"/>
      <c r="W105" s="92"/>
      <c r="X105" s="92"/>
      <c r="Y105" s="92"/>
      <c r="Z105" s="93">
        <f>IF(R105&gt;0,VLOOKUP(R105,Base!$A:$B,2,0),0)</f>
        <v>0</v>
      </c>
      <c r="AA105" s="94">
        <f>IF(S105&gt;0,VLOOKUP(S105,Base!$A:$B,2,0),0)</f>
        <v>0</v>
      </c>
      <c r="AB105" s="94">
        <f>IF(T105&gt;0,VLOOKUP(T105,Base!$A:$B,2,0),0)</f>
        <v>0</v>
      </c>
      <c r="AC105" s="94">
        <f>IF(U105&gt;0,VLOOKUP(U105,Base!$A:$B,2,0),0)</f>
        <v>0</v>
      </c>
      <c r="AD105" s="94">
        <f>IF(V105&gt;0,VLOOKUP(V105,Base!$D:$E,2,0),0)</f>
        <v>0</v>
      </c>
      <c r="AE105" s="94">
        <f>IF(W105&gt;0,VLOOKUP(W105,Base!$D:$E,2,0),0)</f>
        <v>0</v>
      </c>
      <c r="AF105" s="94">
        <f>IF(X105&gt;0,VLOOKUP(X105,Base!$D:$E,2,0),0)</f>
        <v>0</v>
      </c>
      <c r="AG105" s="94">
        <f>IF(Y105&gt;0,VLOOKUP(Y105,Base!$D:$E,2,0),0)</f>
        <v>0</v>
      </c>
      <c r="AH105" s="88" t="str">
        <f t="shared" si="28"/>
        <v/>
      </c>
      <c r="AI105" s="90">
        <f t="shared" si="29"/>
        <v>96</v>
      </c>
      <c r="AJ105" s="95">
        <f t="shared" si="30"/>
        <v>19956</v>
      </c>
      <c r="AK105" s="94">
        <f t="shared" si="31"/>
        <v>880.11997904400005</v>
      </c>
      <c r="AL105" s="88">
        <f t="shared" si="32"/>
        <v>126</v>
      </c>
      <c r="AM105" s="94">
        <f t="shared" si="33"/>
        <v>903.99979943999995</v>
      </c>
      <c r="AN105" s="88">
        <f t="shared" si="34"/>
        <v>39</v>
      </c>
      <c r="AO105" s="88" t="str">
        <f t="shared" si="35"/>
        <v/>
      </c>
      <c r="AP105" s="24"/>
      <c r="AQ105" s="133">
        <f t="shared" ca="1" si="43"/>
        <v>71.575342465753423</v>
      </c>
      <c r="AR105" s="133"/>
      <c r="AT105" s="184"/>
      <c r="AU105" s="132"/>
    </row>
    <row r="106" spans="1:47" s="25" customFormat="1" ht="18.75" customHeight="1">
      <c r="A106" s="86" t="s">
        <v>948</v>
      </c>
      <c r="B106" s="87" t="s">
        <v>786</v>
      </c>
      <c r="C106" s="87" t="s">
        <v>488</v>
      </c>
      <c r="D106" s="87" t="s">
        <v>51</v>
      </c>
      <c r="E106" s="116" t="str">
        <f>IF(A106:A106&gt;0,VLOOKUP(A106,'BASE FEDERAÇÃO'!$B:$M,2,FALSE),"")</f>
        <v>KANDA</v>
      </c>
      <c r="F106" s="220" t="str">
        <f>IF(A106:A106&gt;0,VLOOKUP(A106,'BASE FEDERAÇÃO'!$B:$M,3,FALSE),"")</f>
        <v>LUIZA</v>
      </c>
      <c r="G106" s="88" t="str">
        <f>IF(A106:A106&gt;0,VLOOKUP(A106,'BASE FEDERAÇÃO'!$B:$M,4,FALSE),"")</f>
        <v>F</v>
      </c>
      <c r="H106" s="88" t="str">
        <f>IF(A106:A106&gt;0,VLOOKUP(A106,'BASE FEDERAÇÃO'!$B:$O,5,FALSE),"")</f>
        <v>18. SOR</v>
      </c>
      <c r="I106" s="117">
        <f>IF(A106:A106&gt;0,VLOOKUP(A106,'BASE FEDERAÇÃO'!$B:$M,6,FALSE),"")</f>
        <v>20897</v>
      </c>
      <c r="J106" s="88">
        <f>IF(A106:A106&gt;0,VLOOKUP(A106,'BASE FEDERAÇÃO'!$B:$M,7,FALSE),"")</f>
        <v>12</v>
      </c>
      <c r="K106" s="88" t="str">
        <f>IF(A106:A106&gt;0,VLOOKUP(A106,'BASE FEDERAÇÃO'!$B:$M,8,FALSE),"")</f>
        <v>C</v>
      </c>
      <c r="L106" s="88" t="str">
        <f>IF(A106:A106&gt;0,VLOOKUP(A106,'BASE FEDERAÇÃO'!$B:$M,9,FALSE),"")</f>
        <v>NSR</v>
      </c>
      <c r="M106" s="116" t="str">
        <f>IF(A106:A106&gt;0,VLOOKUP(A106,'BASE FEDERAÇÃO'!$B:$O,10,FALSE),"")</f>
        <v/>
      </c>
      <c r="N106" s="88" t="str">
        <f>IF(A106:A106&gt;0,VLOOKUP(A106,'BASE FEDERAÇÃO'!$B:$O,11,FALSE),"")</f>
        <v>LIB2026</v>
      </c>
      <c r="O106" s="89">
        <v>74</v>
      </c>
      <c r="P106" s="89">
        <v>73</v>
      </c>
      <c r="Q106" s="90">
        <f t="shared" si="27"/>
        <v>147</v>
      </c>
      <c r="R106" s="91"/>
      <c r="S106" s="91"/>
      <c r="T106" s="91"/>
      <c r="U106" s="91"/>
      <c r="V106" s="92"/>
      <c r="W106" s="92"/>
      <c r="X106" s="92"/>
      <c r="Y106" s="92"/>
      <c r="Z106" s="93">
        <f>IF(R106&gt;0,VLOOKUP(R106,Base!$A:$B,2,0),0)</f>
        <v>0</v>
      </c>
      <c r="AA106" s="94">
        <f>IF(S106&gt;0,VLOOKUP(S106,Base!$A:$B,2,0),0)</f>
        <v>0</v>
      </c>
      <c r="AB106" s="94">
        <f>IF(T106&gt;0,VLOOKUP(T106,Base!$A:$B,2,0),0)</f>
        <v>0</v>
      </c>
      <c r="AC106" s="94">
        <f>IF(U106&gt;0,VLOOKUP(U106,Base!$A:$B,2,0),0)</f>
        <v>0</v>
      </c>
      <c r="AD106" s="94">
        <f>IF(V106&gt;0,VLOOKUP(V106,Base!$D:$E,2,0),0)</f>
        <v>0</v>
      </c>
      <c r="AE106" s="94">
        <f>IF(W106&gt;0,VLOOKUP(W106,Base!$D:$E,2,0),0)</f>
        <v>0</v>
      </c>
      <c r="AF106" s="94">
        <f>IF(X106&gt;0,VLOOKUP(X106,Base!$D:$E,2,0),0)</f>
        <v>0</v>
      </c>
      <c r="AG106" s="94">
        <f>IF(Y106&gt;0,VLOOKUP(Y106,Base!$D:$E,2,0),0)</f>
        <v>0</v>
      </c>
      <c r="AH106" s="88" t="str">
        <f t="shared" si="28"/>
        <v/>
      </c>
      <c r="AI106" s="90">
        <f t="shared" si="29"/>
        <v>123</v>
      </c>
      <c r="AJ106" s="95">
        <f t="shared" si="30"/>
        <v>20897</v>
      </c>
      <c r="AK106" s="94">
        <f t="shared" si="31"/>
        <v>853.11997810299999</v>
      </c>
      <c r="AL106" s="88">
        <f t="shared" si="32"/>
        <v>197</v>
      </c>
      <c r="AM106" s="94">
        <f t="shared" si="33"/>
        <v>876.99979002999999</v>
      </c>
      <c r="AN106" s="88">
        <f t="shared" si="34"/>
        <v>197</v>
      </c>
      <c r="AO106" s="88" t="str">
        <f t="shared" si="35"/>
        <v/>
      </c>
      <c r="AP106" s="24"/>
      <c r="AQ106" s="133">
        <f t="shared" ca="1" si="43"/>
        <v>68.9972602739726</v>
      </c>
      <c r="AR106" s="133"/>
      <c r="AT106" s="184"/>
      <c r="AU106" s="132"/>
    </row>
    <row r="107" spans="1:47" s="25" customFormat="1" ht="18.75" customHeight="1">
      <c r="A107" s="251"/>
      <c r="B107" s="252"/>
      <c r="C107" s="252"/>
      <c r="D107" s="252"/>
      <c r="E107" s="116" t="str">
        <f>IF(A107:A107&gt;0,VLOOKUP(A107,'BASE FEDERAÇÃO'!$B:$M,2,FALSE),"")</f>
        <v/>
      </c>
      <c r="F107" s="220" t="str">
        <f>IF(A107:A107&gt;0,VLOOKUP(A107,'BASE FEDERAÇÃO'!$B:$M,3,FALSE),"")</f>
        <v/>
      </c>
      <c r="G107" s="88" t="str">
        <f>IF(A107:A107&gt;0,VLOOKUP(A107,'BASE FEDERAÇÃO'!$B:$M,4,FALSE),"")</f>
        <v/>
      </c>
      <c r="H107" s="88" t="str">
        <f>IF(A107:A107&gt;0,VLOOKUP(A107,'BASE FEDERAÇÃO'!$B:$O,5,FALSE),"")</f>
        <v/>
      </c>
      <c r="I107" s="117" t="str">
        <f>IF(A107:A107&gt;0,VLOOKUP(A107,'BASE FEDERAÇÃO'!$B:$M,6,FALSE),"")</f>
        <v/>
      </c>
      <c r="J107" s="88" t="str">
        <f>IF(A107:A107&gt;0,VLOOKUP(A107,'BASE FEDERAÇÃO'!$B:$M,7,FALSE),"")</f>
        <v/>
      </c>
      <c r="K107" s="88" t="str">
        <f>IF(A107:A107&gt;0,VLOOKUP(A107,'BASE FEDERAÇÃO'!$B:$M,8,FALSE),"")</f>
        <v/>
      </c>
      <c r="L107" s="88" t="str">
        <f>IF(A107:A107&gt;0,VLOOKUP(A107,'BASE FEDERAÇÃO'!$B:$M,9,FALSE),"")</f>
        <v/>
      </c>
      <c r="M107" s="116" t="str">
        <f>IF(A107:A107&gt;0,VLOOKUP(A107,'BASE FEDERAÇÃO'!$B:$O,10,FALSE),"")</f>
        <v/>
      </c>
      <c r="N107" s="88" t="str">
        <f>IF(A107:A107&gt;0,VLOOKUP(A107,'BASE FEDERAÇÃO'!$B:$O,11,FALSE),"")</f>
        <v/>
      </c>
      <c r="O107" s="89"/>
      <c r="P107" s="89"/>
      <c r="Q107" s="90" t="str">
        <f t="shared" si="27"/>
        <v/>
      </c>
      <c r="R107" s="91"/>
      <c r="S107" s="91"/>
      <c r="T107" s="91"/>
      <c r="U107" s="91"/>
      <c r="V107" s="92"/>
      <c r="W107" s="92"/>
      <c r="X107" s="92"/>
      <c r="Y107" s="92"/>
      <c r="Z107" s="93">
        <f>IF(R107&gt;0,VLOOKUP(R107,Base!$A:$B,2,0),0)</f>
        <v>0</v>
      </c>
      <c r="AA107" s="94">
        <f>IF(S107&gt;0,VLOOKUP(S107,Base!$A:$B,2,0),0)</f>
        <v>0</v>
      </c>
      <c r="AB107" s="94">
        <f>IF(T107&gt;0,VLOOKUP(T107,Base!$A:$B,2,0),0)</f>
        <v>0</v>
      </c>
      <c r="AC107" s="94">
        <f>IF(U107&gt;0,VLOOKUP(U107,Base!$A:$B,2,0),0)</f>
        <v>0</v>
      </c>
      <c r="AD107" s="94">
        <f>IF(V107&gt;0,VLOOKUP(V107,Base!$D:$E,2,0),0)</f>
        <v>0</v>
      </c>
      <c r="AE107" s="94">
        <f>IF(W107&gt;0,VLOOKUP(W107,Base!$D:$E,2,0),0)</f>
        <v>0</v>
      </c>
      <c r="AF107" s="94">
        <f>IF(X107&gt;0,VLOOKUP(X107,Base!$D:$E,2,0),0)</f>
        <v>0</v>
      </c>
      <c r="AG107" s="94">
        <f>IF(Y107&gt;0,VLOOKUP(Y107,Base!$D:$E,2,0),0)</f>
        <v>0</v>
      </c>
      <c r="AH107" s="88" t="str">
        <f t="shared" si="28"/>
        <v/>
      </c>
      <c r="AI107" s="90" t="str">
        <f t="shared" si="29"/>
        <v/>
      </c>
      <c r="AJ107" s="95" t="str">
        <f t="shared" si="30"/>
        <v/>
      </c>
      <c r="AK107" s="94" t="str">
        <f t="shared" si="31"/>
        <v/>
      </c>
      <c r="AL107" s="88" t="str">
        <f t="shared" si="32"/>
        <v/>
      </c>
      <c r="AM107" s="94" t="str">
        <f t="shared" si="33"/>
        <v xml:space="preserve"> </v>
      </c>
      <c r="AN107" s="88" t="str">
        <f t="shared" si="34"/>
        <v/>
      </c>
      <c r="AO107" s="88" t="str">
        <f t="shared" si="35"/>
        <v/>
      </c>
      <c r="AP107" s="24"/>
      <c r="AR107" s="135"/>
      <c r="AT107" s="184"/>
      <c r="AU107" s="136"/>
    </row>
    <row r="108" spans="1:47" s="25" customFormat="1" ht="18.75" customHeight="1">
      <c r="A108" s="86" t="s">
        <v>570</v>
      </c>
      <c r="B108" s="87" t="s">
        <v>787</v>
      </c>
      <c r="C108" s="87" t="s">
        <v>488</v>
      </c>
      <c r="D108" s="87" t="s">
        <v>489</v>
      </c>
      <c r="E108" s="116" t="str">
        <f>IF(A108:A108&gt;0,VLOOKUP(A108,'BASE FEDERAÇÃO'!$B:$M,2,FALSE),"")</f>
        <v>A. GOMES</v>
      </c>
      <c r="F108" s="220" t="str">
        <f>IF(A108:A108&gt;0,VLOOKUP(A108,'BASE FEDERAÇÃO'!$B:$M,3,FALSE),"")</f>
        <v>CLAUDEMIR</v>
      </c>
      <c r="G108" s="88" t="str">
        <f>IF(A108:A108&gt;0,VLOOKUP(A108,'BASE FEDERAÇÃO'!$B:$M,4,FALSE),"")</f>
        <v>M</v>
      </c>
      <c r="H108" s="88" t="str">
        <f>IF(A108:A108&gt;0,VLOOKUP(A108,'BASE FEDERAÇÃO'!$B:$O,5,FALSE),"")</f>
        <v>11. NCC</v>
      </c>
      <c r="I108" s="117">
        <f>IF(A108:A108&gt;0,VLOOKUP(A108,'BASE FEDERAÇÃO'!$B:$M,6,FALSE),"")</f>
        <v>28815</v>
      </c>
      <c r="J108" s="88">
        <f>IF(A108:A108&gt;0,VLOOKUP(A108,'BASE FEDERAÇÃO'!$B:$M,7,FALSE),"")</f>
        <v>8</v>
      </c>
      <c r="K108" s="88" t="str">
        <f>IF(A108:A108&gt;0,VLOOKUP(A108,'BASE FEDERAÇÃO'!$B:$M,8,FALSE),"")</f>
        <v>B</v>
      </c>
      <c r="L108" s="88" t="str">
        <f>IF(A108:A108&gt;0,VLOOKUP(A108,'BASE FEDERAÇÃO'!$B:$M,9,FALSE),"")</f>
        <v>NSR</v>
      </c>
      <c r="M108" s="116" t="str">
        <f>IF(A108:A108&gt;0,VLOOKUP(A108,'BASE FEDERAÇÃO'!$B:$O,10,FALSE),"")</f>
        <v>X</v>
      </c>
      <c r="N108" s="88" t="str">
        <f>IF(A108:A108&gt;0,VLOOKUP(A108,'BASE FEDERAÇÃO'!$B:$O,11,FALSE),"")</f>
        <v>LIB2026</v>
      </c>
      <c r="O108" s="89">
        <v>55</v>
      </c>
      <c r="P108" s="89">
        <v>56</v>
      </c>
      <c r="Q108" s="90">
        <f t="shared" si="27"/>
        <v>111</v>
      </c>
      <c r="R108" s="91"/>
      <c r="S108" s="91"/>
      <c r="T108" s="91"/>
      <c r="U108" s="91"/>
      <c r="V108" s="92"/>
      <c r="W108" s="92"/>
      <c r="X108" s="92"/>
      <c r="Y108" s="92"/>
      <c r="Z108" s="93">
        <f>IF(R108&gt;0,VLOOKUP(R108,Base!$A:$B,2,0),0)</f>
        <v>0</v>
      </c>
      <c r="AA108" s="94">
        <f>IF(S108&gt;0,VLOOKUP(S108,Base!$A:$B,2,0),0)</f>
        <v>0</v>
      </c>
      <c r="AB108" s="94">
        <f>IF(T108&gt;0,VLOOKUP(T108,Base!$A:$B,2,0),0)</f>
        <v>0</v>
      </c>
      <c r="AC108" s="94">
        <f>IF(U108&gt;0,VLOOKUP(U108,Base!$A:$B,2,0),0)</f>
        <v>0</v>
      </c>
      <c r="AD108" s="94">
        <f>IF(V108&gt;0,VLOOKUP(V108,Base!$D:$E,2,0),0)</f>
        <v>0</v>
      </c>
      <c r="AE108" s="94">
        <f>IF(W108&gt;0,VLOOKUP(W108,Base!$D:$E,2,0),0)</f>
        <v>0</v>
      </c>
      <c r="AF108" s="94">
        <f>IF(X108&gt;0,VLOOKUP(X108,Base!$D:$E,2,0),0)</f>
        <v>0</v>
      </c>
      <c r="AG108" s="94">
        <f>IF(Y108&gt;0,VLOOKUP(Y108,Base!$D:$E,2,0),0)</f>
        <v>0</v>
      </c>
      <c r="AH108" s="88" t="str">
        <f t="shared" si="28"/>
        <v/>
      </c>
      <c r="AI108" s="90">
        <f t="shared" si="29"/>
        <v>95</v>
      </c>
      <c r="AJ108" s="95">
        <f t="shared" si="30"/>
        <v>28815</v>
      </c>
      <c r="AK108" s="94">
        <f t="shared" si="31"/>
        <v>889.07997018500009</v>
      </c>
      <c r="AL108" s="88">
        <f t="shared" si="32"/>
        <v>65</v>
      </c>
      <c r="AM108" s="94">
        <f t="shared" si="33"/>
        <v>905.03971085000001</v>
      </c>
      <c r="AN108" s="88">
        <f t="shared" si="34"/>
        <v>25</v>
      </c>
      <c r="AO108" s="88" t="str">
        <f t="shared" si="35"/>
        <v/>
      </c>
      <c r="AP108" s="24"/>
      <c r="AQ108" s="133">
        <f t="shared" ref="AQ108:AQ111" ca="1" si="44">(TODAY()-I108)/365</f>
        <v>47.304109589041097</v>
      </c>
      <c r="AR108" s="133"/>
      <c r="AT108" s="184"/>
      <c r="AU108" s="132"/>
    </row>
    <row r="109" spans="1:47" s="25" customFormat="1" ht="18.75" customHeight="1">
      <c r="A109" s="86" t="s">
        <v>403</v>
      </c>
      <c r="B109" s="87" t="s">
        <v>787</v>
      </c>
      <c r="C109" s="87" t="s">
        <v>488</v>
      </c>
      <c r="D109" s="87" t="s">
        <v>489</v>
      </c>
      <c r="E109" s="116" t="str">
        <f>IF(A109:A109&gt;0,VLOOKUP(A109,'BASE FEDERAÇÃO'!$B:$M,2,FALSE),"")</f>
        <v>TOMITA</v>
      </c>
      <c r="F109" s="220" t="str">
        <f>IF(A109:A109&gt;0,VLOOKUP(A109,'BASE FEDERAÇÃO'!$B:$M,3,FALSE),"")</f>
        <v>LUIZA</v>
      </c>
      <c r="G109" s="88" t="str">
        <f>IF(A109:A109&gt;0,VLOOKUP(A109,'BASE FEDERAÇÃO'!$B:$M,4,FALSE),"")</f>
        <v>F</v>
      </c>
      <c r="H109" s="88" t="str">
        <f>IF(A109:A109&gt;0,VLOOKUP(A109,'BASE FEDERAÇÃO'!$B:$O,5,FALSE),"")</f>
        <v>15. BIR</v>
      </c>
      <c r="I109" s="117">
        <f>IF(A109:A109&gt;0,VLOOKUP(A109,'BASE FEDERAÇÃO'!$B:$M,6,FALSE),"")</f>
        <v>17976</v>
      </c>
      <c r="J109" s="88">
        <f>IF(A109:A109&gt;0,VLOOKUP(A109,'BASE FEDERAÇÃO'!$B:$M,7,FALSE),"")</f>
        <v>9</v>
      </c>
      <c r="K109" s="88" t="str">
        <f>IF(A109:A109&gt;0,VLOOKUP(A109,'BASE FEDERAÇÃO'!$B:$M,8,FALSE),"")</f>
        <v>B</v>
      </c>
      <c r="L109" s="88" t="str">
        <f>IF(A109:A109&gt;0,VLOOKUP(A109,'BASE FEDERAÇÃO'!$B:$M,9,FALSE),"")</f>
        <v>SR</v>
      </c>
      <c r="M109" s="116" t="str">
        <f>IF(A109:A109&gt;0,VLOOKUP(A109,'BASE FEDERAÇÃO'!$B:$O,10,FALSE),"")</f>
        <v/>
      </c>
      <c r="N109" s="88" t="str">
        <f>IF(A109:A109&gt;0,VLOOKUP(A109,'BASE FEDERAÇÃO'!$B:$O,11,FALSE),"")</f>
        <v>LIB2026</v>
      </c>
      <c r="O109" s="89">
        <v>66</v>
      </c>
      <c r="P109" s="89">
        <v>62</v>
      </c>
      <c r="Q109" s="90">
        <f t="shared" si="27"/>
        <v>128</v>
      </c>
      <c r="R109" s="91"/>
      <c r="S109" s="91"/>
      <c r="T109" s="91"/>
      <c r="U109" s="91"/>
      <c r="V109" s="92"/>
      <c r="W109" s="92"/>
      <c r="X109" s="92"/>
      <c r="Y109" s="92"/>
      <c r="Z109" s="93">
        <f>IF(R109&gt;0,VLOOKUP(R109,Base!$A:$B,2,0),0)</f>
        <v>0</v>
      </c>
      <c r="AA109" s="94">
        <f>IF(S109&gt;0,VLOOKUP(S109,Base!$A:$B,2,0),0)</f>
        <v>0</v>
      </c>
      <c r="AB109" s="94">
        <f>IF(T109&gt;0,VLOOKUP(T109,Base!$A:$B,2,0),0)</f>
        <v>0</v>
      </c>
      <c r="AC109" s="94">
        <f>IF(U109&gt;0,VLOOKUP(U109,Base!$A:$B,2,0),0)</f>
        <v>0</v>
      </c>
      <c r="AD109" s="94">
        <f>IF(V109&gt;0,VLOOKUP(V109,Base!$D:$E,2,0),0)</f>
        <v>0</v>
      </c>
      <c r="AE109" s="94">
        <f>IF(W109&gt;0,VLOOKUP(W109,Base!$D:$E,2,0),0)</f>
        <v>0</v>
      </c>
      <c r="AF109" s="94">
        <f>IF(X109&gt;0,VLOOKUP(X109,Base!$D:$E,2,0),0)</f>
        <v>0</v>
      </c>
      <c r="AG109" s="94">
        <f>IF(Y109&gt;0,VLOOKUP(Y109,Base!$D:$E,2,0),0)</f>
        <v>0</v>
      </c>
      <c r="AH109" s="88" t="str">
        <f t="shared" si="28"/>
        <v/>
      </c>
      <c r="AI109" s="90">
        <f t="shared" si="29"/>
        <v>110</v>
      </c>
      <c r="AJ109" s="95">
        <f t="shared" si="30"/>
        <v>17976</v>
      </c>
      <c r="AK109" s="94">
        <f t="shared" si="31"/>
        <v>872.08998102400005</v>
      </c>
      <c r="AL109" s="88">
        <f t="shared" si="32"/>
        <v>167</v>
      </c>
      <c r="AM109" s="94">
        <f t="shared" si="33"/>
        <v>890.02981923999994</v>
      </c>
      <c r="AN109" s="88">
        <f t="shared" si="34"/>
        <v>176</v>
      </c>
      <c r="AO109" s="88" t="str">
        <f t="shared" si="35"/>
        <v/>
      </c>
      <c r="AP109" s="24"/>
      <c r="AQ109" s="133">
        <f t="shared" ca="1" si="44"/>
        <v>77</v>
      </c>
      <c r="AR109" s="133"/>
      <c r="AT109" s="184"/>
      <c r="AU109" s="132"/>
    </row>
    <row r="110" spans="1:47" s="25" customFormat="1" ht="18.75" customHeight="1">
      <c r="A110" s="86" t="s">
        <v>959</v>
      </c>
      <c r="B110" s="87" t="s">
        <v>787</v>
      </c>
      <c r="C110" s="87" t="s">
        <v>488</v>
      </c>
      <c r="D110" s="87" t="s">
        <v>489</v>
      </c>
      <c r="E110" s="116" t="str">
        <f>IF(A110:A110&gt;0,VLOOKUP(A110,'BASE FEDERAÇÃO'!$B:$M,2,FALSE),"")</f>
        <v>DOS SANTOS LUZ LIMA</v>
      </c>
      <c r="F110" s="220" t="str">
        <f>IF(A110:A110&gt;0,VLOOKUP(A110,'BASE FEDERAÇÃO'!$B:$M,3,FALSE),"")</f>
        <v>LUCILENA</v>
      </c>
      <c r="G110" s="88" t="str">
        <f>IF(A110:A110&gt;0,VLOOKUP(A110,'BASE FEDERAÇÃO'!$B:$M,4,FALSE),"")</f>
        <v>F</v>
      </c>
      <c r="H110" s="88" t="str">
        <f>IF(A110:A110&gt;0,VLOOKUP(A110,'BASE FEDERAÇÃO'!$B:$O,5,FALSE),"")</f>
        <v>18. SOR</v>
      </c>
      <c r="I110" s="117">
        <f>IF(A110:A110&gt;0,VLOOKUP(A110,'BASE FEDERAÇÃO'!$B:$M,6,FALSE),"")</f>
        <v>25513</v>
      </c>
      <c r="J110" s="88">
        <f>IF(A110:A110&gt;0,VLOOKUP(A110,'BASE FEDERAÇÃO'!$B:$M,7,FALSE),"")</f>
        <v>12</v>
      </c>
      <c r="K110" s="88" t="str">
        <f>IF(A110:A110&gt;0,VLOOKUP(A110,'BASE FEDERAÇÃO'!$B:$M,8,FALSE),"")</f>
        <v>C</v>
      </c>
      <c r="L110" s="88" t="str">
        <f>IF(A110:A110&gt;0,VLOOKUP(A110,'BASE FEDERAÇÃO'!$B:$M,9,FALSE),"")</f>
        <v>NSR</v>
      </c>
      <c r="M110" s="116" t="str">
        <f>IF(A110:A110&gt;0,VLOOKUP(A110,'BASE FEDERAÇÃO'!$B:$O,10,FALSE),"")</f>
        <v/>
      </c>
      <c r="N110" s="88" t="str">
        <f>IF(A110:A110&gt;0,VLOOKUP(A110,'BASE FEDERAÇÃO'!$B:$O,11,FALSE),"")</f>
        <v>LIB2026</v>
      </c>
      <c r="O110" s="89">
        <v>60</v>
      </c>
      <c r="P110" s="89">
        <v>55</v>
      </c>
      <c r="Q110" s="90">
        <f t="shared" si="27"/>
        <v>115</v>
      </c>
      <c r="R110" s="91"/>
      <c r="S110" s="91"/>
      <c r="T110" s="91"/>
      <c r="U110" s="91"/>
      <c r="V110" s="92"/>
      <c r="W110" s="92"/>
      <c r="X110" s="92"/>
      <c r="Y110" s="92"/>
      <c r="Z110" s="93">
        <f>IF(R110&gt;0,VLOOKUP(R110,Base!$A:$B,2,0),0)</f>
        <v>0</v>
      </c>
      <c r="AA110" s="94">
        <f>IF(S110&gt;0,VLOOKUP(S110,Base!$A:$B,2,0),0)</f>
        <v>0</v>
      </c>
      <c r="AB110" s="94">
        <f>IF(T110&gt;0,VLOOKUP(T110,Base!$A:$B,2,0),0)</f>
        <v>0</v>
      </c>
      <c r="AC110" s="94">
        <f>IF(U110&gt;0,VLOOKUP(U110,Base!$A:$B,2,0),0)</f>
        <v>0</v>
      </c>
      <c r="AD110" s="94">
        <f>IF(V110&gt;0,VLOOKUP(V110,Base!$D:$E,2,0),0)</f>
        <v>0</v>
      </c>
      <c r="AE110" s="94">
        <f>IF(W110&gt;0,VLOOKUP(W110,Base!$D:$E,2,0),0)</f>
        <v>0</v>
      </c>
      <c r="AF110" s="94">
        <f>IF(X110&gt;0,VLOOKUP(X110,Base!$D:$E,2,0),0)</f>
        <v>0</v>
      </c>
      <c r="AG110" s="94">
        <f>IF(Y110&gt;0,VLOOKUP(Y110,Base!$D:$E,2,0),0)</f>
        <v>0</v>
      </c>
      <c r="AH110" s="88" t="str">
        <f t="shared" si="28"/>
        <v/>
      </c>
      <c r="AI110" s="90">
        <f t="shared" si="29"/>
        <v>91</v>
      </c>
      <c r="AJ110" s="95">
        <f t="shared" si="30"/>
        <v>25513</v>
      </c>
      <c r="AK110" s="94">
        <f t="shared" si="31"/>
        <v>885.11997348700004</v>
      </c>
      <c r="AL110" s="88">
        <f t="shared" si="32"/>
        <v>95</v>
      </c>
      <c r="AM110" s="94">
        <f t="shared" si="33"/>
        <v>908.99974386999997</v>
      </c>
      <c r="AN110" s="88">
        <f t="shared" si="34"/>
        <v>8</v>
      </c>
      <c r="AO110" s="88" t="str">
        <f t="shared" si="35"/>
        <v/>
      </c>
      <c r="AP110" s="24"/>
      <c r="AQ110" s="133">
        <f t="shared" ca="1" si="44"/>
        <v>56.350684931506848</v>
      </c>
      <c r="AR110" s="133"/>
      <c r="AT110" s="184"/>
      <c r="AU110" s="132"/>
    </row>
    <row r="111" spans="1:47" s="25" customFormat="1" ht="18.75" customHeight="1">
      <c r="A111" s="86" t="s">
        <v>969</v>
      </c>
      <c r="B111" s="87" t="s">
        <v>787</v>
      </c>
      <c r="C111" s="87" t="s">
        <v>488</v>
      </c>
      <c r="D111" s="87" t="s">
        <v>489</v>
      </c>
      <c r="E111" s="116" t="str">
        <f>IF(A111:A111&gt;0,VLOOKUP(A111,'BASE FEDERAÇÃO'!$B:$M,2,FALSE),"")</f>
        <v>IWAMOTO HIRAKAWA</v>
      </c>
      <c r="F111" s="220" t="str">
        <f>IF(A111:A111&gt;0,VLOOKUP(A111,'BASE FEDERAÇÃO'!$B:$M,3,FALSE),"")</f>
        <v>NORIE</v>
      </c>
      <c r="G111" s="88" t="str">
        <f>IF(A111:A111&gt;0,VLOOKUP(A111,'BASE FEDERAÇÃO'!$B:$M,4,FALSE),"")</f>
        <v>F</v>
      </c>
      <c r="H111" s="88" t="str">
        <f>IF(A111:A111&gt;0,VLOOKUP(A111,'BASE FEDERAÇÃO'!$B:$O,5,FALSE),"")</f>
        <v>06. KOK</v>
      </c>
      <c r="I111" s="117">
        <f>IF(A111:A111&gt;0,VLOOKUP(A111,'BASE FEDERAÇÃO'!$B:$M,6,FALSE),"")</f>
        <v>19766</v>
      </c>
      <c r="J111" s="88">
        <f>IF(A111:A111&gt;0,VLOOKUP(A111,'BASE FEDERAÇÃO'!$B:$M,7,FALSE),"")</f>
        <v>12</v>
      </c>
      <c r="K111" s="88" t="str">
        <f>IF(A111:A111&gt;0,VLOOKUP(A111,'BASE FEDERAÇÃO'!$B:$M,8,FALSE),"")</f>
        <v>C</v>
      </c>
      <c r="L111" s="88" t="str">
        <f>IF(A111:A111&gt;0,VLOOKUP(A111,'BASE FEDERAÇÃO'!$B:$M,9,FALSE),"")</f>
        <v>NSR</v>
      </c>
      <c r="M111" s="116" t="str">
        <f>IF(A111:A111&gt;0,VLOOKUP(A111,'BASE FEDERAÇÃO'!$B:$O,10,FALSE),"")</f>
        <v>X</v>
      </c>
      <c r="N111" s="88" t="str">
        <f>IF(A111:A111&gt;0,VLOOKUP(A111,'BASE FEDERAÇÃO'!$B:$O,11,FALSE),"")</f>
        <v>LIB2026</v>
      </c>
      <c r="O111" s="89">
        <v>64</v>
      </c>
      <c r="P111" s="89">
        <v>63</v>
      </c>
      <c r="Q111" s="90">
        <f t="shared" si="27"/>
        <v>127</v>
      </c>
      <c r="R111" s="91"/>
      <c r="S111" s="91"/>
      <c r="T111" s="91"/>
      <c r="U111" s="91"/>
      <c r="V111" s="92"/>
      <c r="W111" s="92"/>
      <c r="X111" s="92"/>
      <c r="Y111" s="92"/>
      <c r="Z111" s="93">
        <f>IF(R111&gt;0,VLOOKUP(R111,Base!$A:$B,2,0),0)</f>
        <v>0</v>
      </c>
      <c r="AA111" s="94">
        <f>IF(S111&gt;0,VLOOKUP(S111,Base!$A:$B,2,0),0)</f>
        <v>0</v>
      </c>
      <c r="AB111" s="94">
        <f>IF(T111&gt;0,VLOOKUP(T111,Base!$A:$B,2,0),0)</f>
        <v>0</v>
      </c>
      <c r="AC111" s="94">
        <f>IF(U111&gt;0,VLOOKUP(U111,Base!$A:$B,2,0),0)</f>
        <v>0</v>
      </c>
      <c r="AD111" s="94">
        <f>IF(V111&gt;0,VLOOKUP(V111,Base!$D:$E,2,0),0)</f>
        <v>0</v>
      </c>
      <c r="AE111" s="94">
        <f>IF(W111&gt;0,VLOOKUP(W111,Base!$D:$E,2,0),0)</f>
        <v>0</v>
      </c>
      <c r="AF111" s="94">
        <f>IF(X111&gt;0,VLOOKUP(X111,Base!$D:$E,2,0),0)</f>
        <v>0</v>
      </c>
      <c r="AG111" s="94">
        <f>IF(Y111&gt;0,VLOOKUP(Y111,Base!$D:$E,2,0),0)</f>
        <v>0</v>
      </c>
      <c r="AH111" s="88" t="str">
        <f t="shared" si="28"/>
        <v/>
      </c>
      <c r="AI111" s="90">
        <f t="shared" si="29"/>
        <v>103</v>
      </c>
      <c r="AJ111" s="95">
        <f t="shared" si="30"/>
        <v>19766</v>
      </c>
      <c r="AK111" s="94">
        <f t="shared" si="31"/>
        <v>873.11997923399997</v>
      </c>
      <c r="AL111" s="88">
        <f t="shared" si="32"/>
        <v>159</v>
      </c>
      <c r="AM111" s="94">
        <f t="shared" si="33"/>
        <v>896.99980133999998</v>
      </c>
      <c r="AN111" s="88">
        <f t="shared" si="34"/>
        <v>127</v>
      </c>
      <c r="AO111" s="88" t="str">
        <f t="shared" si="35"/>
        <v/>
      </c>
      <c r="AP111" s="24"/>
      <c r="AQ111" s="133">
        <f t="shared" ca="1" si="44"/>
        <v>72.095890410958901</v>
      </c>
      <c r="AR111" s="133"/>
      <c r="AT111" s="184"/>
      <c r="AU111" s="132"/>
    </row>
    <row r="112" spans="1:47" s="25" customFormat="1" ht="18.75" customHeight="1">
      <c r="A112" s="251"/>
      <c r="B112" s="252"/>
      <c r="C112" s="252"/>
      <c r="D112" s="252"/>
      <c r="E112" s="116" t="str">
        <f>IF(A112:A112&gt;0,VLOOKUP(A112,'BASE FEDERAÇÃO'!$B:$M,2,FALSE),"")</f>
        <v/>
      </c>
      <c r="F112" s="220" t="str">
        <f>IF(A112:A112&gt;0,VLOOKUP(A112,'BASE FEDERAÇÃO'!$B:$M,3,FALSE),"")</f>
        <v/>
      </c>
      <c r="G112" s="88" t="str">
        <f>IF(A112:A112&gt;0,VLOOKUP(A112,'BASE FEDERAÇÃO'!$B:$M,4,FALSE),"")</f>
        <v/>
      </c>
      <c r="H112" s="88" t="str">
        <f>IF(A112:A112&gt;0,VLOOKUP(A112,'BASE FEDERAÇÃO'!$B:$O,5,FALSE),"")</f>
        <v/>
      </c>
      <c r="I112" s="117" t="str">
        <f>IF(A112:A112&gt;0,VLOOKUP(A112,'BASE FEDERAÇÃO'!$B:$M,6,FALSE),"")</f>
        <v/>
      </c>
      <c r="J112" s="88" t="str">
        <f>IF(A112:A112&gt;0,VLOOKUP(A112,'BASE FEDERAÇÃO'!$B:$M,7,FALSE),"")</f>
        <v/>
      </c>
      <c r="K112" s="88" t="str">
        <f>IF(A112:A112&gt;0,VLOOKUP(A112,'BASE FEDERAÇÃO'!$B:$M,8,FALSE),"")</f>
        <v/>
      </c>
      <c r="L112" s="88" t="str">
        <f>IF(A112:A112&gt;0,VLOOKUP(A112,'BASE FEDERAÇÃO'!$B:$M,9,FALSE),"")</f>
        <v/>
      </c>
      <c r="M112" s="116" t="str">
        <f>IF(A112:A112&gt;0,VLOOKUP(A112,'BASE FEDERAÇÃO'!$B:$O,10,FALSE),"")</f>
        <v/>
      </c>
      <c r="N112" s="88" t="str">
        <f>IF(A112:A112&gt;0,VLOOKUP(A112,'BASE FEDERAÇÃO'!$B:$O,11,FALSE),"")</f>
        <v/>
      </c>
      <c r="O112" s="89"/>
      <c r="P112" s="89"/>
      <c r="Q112" s="90" t="str">
        <f t="shared" si="27"/>
        <v/>
      </c>
      <c r="R112" s="91"/>
      <c r="S112" s="91"/>
      <c r="T112" s="91"/>
      <c r="U112" s="91"/>
      <c r="V112" s="92"/>
      <c r="W112" s="92"/>
      <c r="X112" s="92"/>
      <c r="Y112" s="92"/>
      <c r="Z112" s="93">
        <f>IF(R112&gt;0,VLOOKUP(R112,Base!$A:$B,2,0),0)</f>
        <v>0</v>
      </c>
      <c r="AA112" s="94">
        <f>IF(S112&gt;0,VLOOKUP(S112,Base!$A:$B,2,0),0)</f>
        <v>0</v>
      </c>
      <c r="AB112" s="94">
        <f>IF(T112&gt;0,VLOOKUP(T112,Base!$A:$B,2,0),0)</f>
        <v>0</v>
      </c>
      <c r="AC112" s="94">
        <f>IF(U112&gt;0,VLOOKUP(U112,Base!$A:$B,2,0),0)</f>
        <v>0</v>
      </c>
      <c r="AD112" s="94">
        <f>IF(V112&gt;0,VLOOKUP(V112,Base!$D:$E,2,0),0)</f>
        <v>0</v>
      </c>
      <c r="AE112" s="94">
        <f>IF(W112&gt;0,VLOOKUP(W112,Base!$D:$E,2,0),0)</f>
        <v>0</v>
      </c>
      <c r="AF112" s="94">
        <f>IF(X112&gt;0,VLOOKUP(X112,Base!$D:$E,2,0),0)</f>
        <v>0</v>
      </c>
      <c r="AG112" s="94">
        <f>IF(Y112&gt;0,VLOOKUP(Y112,Base!$D:$E,2,0),0)</f>
        <v>0</v>
      </c>
      <c r="AH112" s="88" t="str">
        <f t="shared" si="28"/>
        <v/>
      </c>
      <c r="AI112" s="90" t="str">
        <f t="shared" si="29"/>
        <v/>
      </c>
      <c r="AJ112" s="95" t="str">
        <f t="shared" si="30"/>
        <v/>
      </c>
      <c r="AK112" s="94" t="str">
        <f t="shared" si="31"/>
        <v/>
      </c>
      <c r="AL112" s="88" t="str">
        <f t="shared" si="32"/>
        <v/>
      </c>
      <c r="AM112" s="94" t="str">
        <f t="shared" si="33"/>
        <v xml:space="preserve"> </v>
      </c>
      <c r="AN112" s="88" t="str">
        <f t="shared" si="34"/>
        <v/>
      </c>
      <c r="AO112" s="88" t="str">
        <f t="shared" si="35"/>
        <v/>
      </c>
      <c r="AP112" s="24"/>
      <c r="AR112" s="135"/>
      <c r="AT112" s="184"/>
      <c r="AU112" s="136"/>
    </row>
    <row r="113" spans="1:47" s="25" customFormat="1" ht="18.75" customHeight="1">
      <c r="A113" s="86" t="s">
        <v>764</v>
      </c>
      <c r="B113" s="87" t="s">
        <v>788</v>
      </c>
      <c r="C113" s="87" t="s">
        <v>488</v>
      </c>
      <c r="D113" s="87" t="s">
        <v>124</v>
      </c>
      <c r="E113" s="116" t="str">
        <f>IF(A113:A113&gt;0,VLOOKUP(A113,'BASE FEDERAÇÃO'!$B:$M,2,FALSE),"")</f>
        <v>KOMOTO SATAKE</v>
      </c>
      <c r="F113" s="220" t="str">
        <f>IF(A113:A113&gt;0,VLOOKUP(A113,'BASE FEDERAÇÃO'!$B:$M,3,FALSE),"")</f>
        <v>TOSHIE</v>
      </c>
      <c r="G113" s="88" t="str">
        <f>IF(A113:A113&gt;0,VLOOKUP(A113,'BASE FEDERAÇÃO'!$B:$M,4,FALSE),"")</f>
        <v>F</v>
      </c>
      <c r="H113" s="88" t="str">
        <f>IF(A113:A113&gt;0,VLOOKUP(A113,'BASE FEDERAÇÃO'!$B:$O,5,FALSE),"")</f>
        <v>15. BIR</v>
      </c>
      <c r="I113" s="117">
        <f>IF(A113:A113&gt;0,VLOOKUP(A113,'BASE FEDERAÇÃO'!$B:$M,6,FALSE),"")</f>
        <v>21677</v>
      </c>
      <c r="J113" s="88">
        <f>IF(A113:A113&gt;0,VLOOKUP(A113,'BASE FEDERAÇÃO'!$B:$M,7,FALSE),"")</f>
        <v>8</v>
      </c>
      <c r="K113" s="88" t="str">
        <f>IF(A113:A113&gt;0,VLOOKUP(A113,'BASE FEDERAÇÃO'!$B:$M,8,FALSE),"")</f>
        <v>B</v>
      </c>
      <c r="L113" s="88" t="str">
        <f>IF(A113:A113&gt;0,VLOOKUP(A113,'BASE FEDERAÇÃO'!$B:$M,9,FALSE),"")</f>
        <v>NSR</v>
      </c>
      <c r="M113" s="116" t="str">
        <f>IF(A113:A113&gt;0,VLOOKUP(A113,'BASE FEDERAÇÃO'!$B:$O,10,FALSE),"")</f>
        <v>X</v>
      </c>
      <c r="N113" s="88" t="str">
        <f>IF(A113:A113&gt;0,VLOOKUP(A113,'BASE FEDERAÇÃO'!$B:$O,11,FALSE),"")</f>
        <v>LIB2026</v>
      </c>
      <c r="O113" s="89">
        <v>60</v>
      </c>
      <c r="P113" s="89">
        <v>59</v>
      </c>
      <c r="Q113" s="90">
        <f t="shared" si="27"/>
        <v>119</v>
      </c>
      <c r="R113" s="91"/>
      <c r="S113" s="91"/>
      <c r="T113" s="91"/>
      <c r="U113" s="91"/>
      <c r="V113" s="92"/>
      <c r="W113" s="92"/>
      <c r="X113" s="92"/>
      <c r="Y113" s="92"/>
      <c r="Z113" s="93">
        <f>IF(R113&gt;0,VLOOKUP(R113,Base!$A:$B,2,0),0)</f>
        <v>0</v>
      </c>
      <c r="AA113" s="94">
        <f>IF(S113&gt;0,VLOOKUP(S113,Base!$A:$B,2,0),0)</f>
        <v>0</v>
      </c>
      <c r="AB113" s="94">
        <f>IF(T113&gt;0,VLOOKUP(T113,Base!$A:$B,2,0),0)</f>
        <v>0</v>
      </c>
      <c r="AC113" s="94">
        <f>IF(U113&gt;0,VLOOKUP(U113,Base!$A:$B,2,0),0)</f>
        <v>0</v>
      </c>
      <c r="AD113" s="94">
        <f>IF(V113&gt;0,VLOOKUP(V113,Base!$D:$E,2,0),0)</f>
        <v>0</v>
      </c>
      <c r="AE113" s="94">
        <f>IF(W113&gt;0,VLOOKUP(W113,Base!$D:$E,2,0),0)</f>
        <v>0</v>
      </c>
      <c r="AF113" s="94">
        <f>IF(X113&gt;0,VLOOKUP(X113,Base!$D:$E,2,0),0)</f>
        <v>0</v>
      </c>
      <c r="AG113" s="94">
        <f>IF(Y113&gt;0,VLOOKUP(Y113,Base!$D:$E,2,0),0)</f>
        <v>0</v>
      </c>
      <c r="AH113" s="88" t="str">
        <f t="shared" si="28"/>
        <v/>
      </c>
      <c r="AI113" s="90">
        <f t="shared" si="29"/>
        <v>103</v>
      </c>
      <c r="AJ113" s="95">
        <f t="shared" si="30"/>
        <v>21677</v>
      </c>
      <c r="AK113" s="94">
        <f t="shared" si="31"/>
        <v>881.07997732300009</v>
      </c>
      <c r="AL113" s="88">
        <f t="shared" si="32"/>
        <v>122</v>
      </c>
      <c r="AM113" s="94">
        <f t="shared" si="33"/>
        <v>897.03978223000001</v>
      </c>
      <c r="AN113" s="88">
        <f t="shared" si="34"/>
        <v>123</v>
      </c>
      <c r="AO113" s="88" t="str">
        <f t="shared" si="35"/>
        <v/>
      </c>
      <c r="AP113" s="24"/>
      <c r="AQ113" s="133">
        <f t="shared" ref="AQ113:AQ116" ca="1" si="45">(TODAY()-I113)/365</f>
        <v>66.860273972602741</v>
      </c>
      <c r="AR113" s="133"/>
      <c r="AT113" s="184"/>
      <c r="AU113" s="132"/>
    </row>
    <row r="114" spans="1:47" s="25" customFormat="1" ht="18.75" customHeight="1">
      <c r="A114" s="86" t="s">
        <v>415</v>
      </c>
      <c r="B114" s="87" t="s">
        <v>788</v>
      </c>
      <c r="C114" s="87" t="s">
        <v>488</v>
      </c>
      <c r="D114" s="87" t="s">
        <v>124</v>
      </c>
      <c r="E114" s="116" t="str">
        <f>IF(A114:A114&gt;0,VLOOKUP(A114,'BASE FEDERAÇÃO'!$B:$M,2,FALSE),"")</f>
        <v>NAKAGAWA</v>
      </c>
      <c r="F114" s="220" t="str">
        <f>IF(A114:A114&gt;0,VLOOKUP(A114,'BASE FEDERAÇÃO'!$B:$M,3,FALSE),"")</f>
        <v>MARIA</v>
      </c>
      <c r="G114" s="88" t="str">
        <f>IF(A114:A114&gt;0,VLOOKUP(A114,'BASE FEDERAÇÃO'!$B:$M,4,FALSE),"")</f>
        <v>F</v>
      </c>
      <c r="H114" s="88" t="str">
        <f>IF(A114:A114&gt;0,VLOOKUP(A114,'BASE FEDERAÇÃO'!$B:$O,5,FALSE),"")</f>
        <v>16. SUM</v>
      </c>
      <c r="I114" s="117">
        <f>IF(A114:A114&gt;0,VLOOKUP(A114,'BASE FEDERAÇÃO'!$B:$M,6,FALSE),"")</f>
        <v>16657</v>
      </c>
      <c r="J114" s="88">
        <f>IF(A114:A114&gt;0,VLOOKUP(A114,'BASE FEDERAÇÃO'!$B:$M,7,FALSE),"")</f>
        <v>8</v>
      </c>
      <c r="K114" s="88" t="str">
        <f>IF(A114:A114&gt;0,VLOOKUP(A114,'BASE FEDERAÇÃO'!$B:$M,8,FALSE),"")</f>
        <v>B</v>
      </c>
      <c r="L114" s="88" t="str">
        <f>IF(A114:A114&gt;0,VLOOKUP(A114,'BASE FEDERAÇÃO'!$B:$M,9,FALSE),"")</f>
        <v>SR</v>
      </c>
      <c r="M114" s="116" t="str">
        <f>IF(A114:A114&gt;0,VLOOKUP(A114,'BASE FEDERAÇÃO'!$B:$O,10,FALSE),"")</f>
        <v>X</v>
      </c>
      <c r="N114" s="88" t="str">
        <f>IF(A114:A114&gt;0,VLOOKUP(A114,'BASE FEDERAÇÃO'!$B:$O,11,FALSE),"")</f>
        <v>LIB2026</v>
      </c>
      <c r="O114" s="89">
        <v>57</v>
      </c>
      <c r="P114" s="89">
        <v>52</v>
      </c>
      <c r="Q114" s="90">
        <f t="shared" si="27"/>
        <v>109</v>
      </c>
      <c r="R114" s="91"/>
      <c r="S114" s="91"/>
      <c r="T114" s="91"/>
      <c r="U114" s="91"/>
      <c r="V114" s="92"/>
      <c r="W114" s="92"/>
      <c r="X114" s="92"/>
      <c r="Y114" s="92"/>
      <c r="Z114" s="93">
        <f>IF(R114&gt;0,VLOOKUP(R114,Base!$A:$B,2,0),0)</f>
        <v>0</v>
      </c>
      <c r="AA114" s="94">
        <f>IF(S114&gt;0,VLOOKUP(S114,Base!$A:$B,2,0),0)</f>
        <v>0</v>
      </c>
      <c r="AB114" s="94">
        <f>IF(T114&gt;0,VLOOKUP(T114,Base!$A:$B,2,0),0)</f>
        <v>0</v>
      </c>
      <c r="AC114" s="94">
        <f>IF(U114&gt;0,VLOOKUP(U114,Base!$A:$B,2,0),0)</f>
        <v>0</v>
      </c>
      <c r="AD114" s="94">
        <f>IF(V114&gt;0,VLOOKUP(V114,Base!$D:$E,2,0),0)</f>
        <v>0</v>
      </c>
      <c r="AE114" s="94">
        <f>IF(W114&gt;0,VLOOKUP(W114,Base!$D:$E,2,0),0)</f>
        <v>0</v>
      </c>
      <c r="AF114" s="94">
        <f>IF(X114&gt;0,VLOOKUP(X114,Base!$D:$E,2,0),0)</f>
        <v>0</v>
      </c>
      <c r="AG114" s="94">
        <f>IF(Y114&gt;0,VLOOKUP(Y114,Base!$D:$E,2,0),0)</f>
        <v>0</v>
      </c>
      <c r="AH114" s="88" t="str">
        <f t="shared" si="28"/>
        <v/>
      </c>
      <c r="AI114" s="90">
        <f t="shared" si="29"/>
        <v>93</v>
      </c>
      <c r="AJ114" s="95">
        <f t="shared" si="30"/>
        <v>16657</v>
      </c>
      <c r="AK114" s="94">
        <f t="shared" si="31"/>
        <v>891.0799823430001</v>
      </c>
      <c r="AL114" s="88">
        <f t="shared" si="32"/>
        <v>49</v>
      </c>
      <c r="AM114" s="94">
        <f t="shared" si="33"/>
        <v>907.03983242999993</v>
      </c>
      <c r="AN114" s="88">
        <f t="shared" si="34"/>
        <v>19</v>
      </c>
      <c r="AO114" s="88" t="str">
        <f t="shared" si="35"/>
        <v/>
      </c>
      <c r="AP114" s="24"/>
      <c r="AQ114" s="133">
        <f t="shared" ca="1" si="45"/>
        <v>80.61369863013698</v>
      </c>
      <c r="AR114" s="133"/>
      <c r="AT114" s="184"/>
      <c r="AU114" s="132"/>
    </row>
    <row r="115" spans="1:47" s="25" customFormat="1" ht="18.75" customHeight="1">
      <c r="A115" s="86" t="s">
        <v>307</v>
      </c>
      <c r="B115" s="87" t="s">
        <v>788</v>
      </c>
      <c r="C115" s="87" t="s">
        <v>488</v>
      </c>
      <c r="D115" s="87" t="s">
        <v>124</v>
      </c>
      <c r="E115" s="116" t="str">
        <f>IF(A115:A115&gt;0,VLOOKUP(A115,'BASE FEDERAÇÃO'!$B:$M,2,FALSE),"")</f>
        <v>SATO</v>
      </c>
      <c r="F115" s="220" t="str">
        <f>IF(A115:A115&gt;0,VLOOKUP(A115,'BASE FEDERAÇÃO'!$B:$M,3,FALSE),"")</f>
        <v>HIROYUKI</v>
      </c>
      <c r="G115" s="88" t="str">
        <f>IF(A115:A115&gt;0,VLOOKUP(A115,'BASE FEDERAÇÃO'!$B:$M,4,FALSE),"")</f>
        <v>M</v>
      </c>
      <c r="H115" s="88" t="str">
        <f>IF(A115:A115&gt;0,VLOOKUP(A115,'BASE FEDERAÇÃO'!$B:$O,5,FALSE),"")</f>
        <v>11. NCC</v>
      </c>
      <c r="I115" s="117">
        <f>IF(A115:A115&gt;0,VLOOKUP(A115,'BASE FEDERAÇÃO'!$B:$M,6,FALSE),"")</f>
        <v>13814</v>
      </c>
      <c r="J115" s="88">
        <f>IF(A115:A115&gt;0,VLOOKUP(A115,'BASE FEDERAÇÃO'!$B:$M,7,FALSE),"")</f>
        <v>9</v>
      </c>
      <c r="K115" s="88" t="str">
        <f>IF(A115:A115&gt;0,VLOOKUP(A115,'BASE FEDERAÇÃO'!$B:$M,8,FALSE),"")</f>
        <v>B</v>
      </c>
      <c r="L115" s="88" t="str">
        <f>IF(A115:A115&gt;0,VLOOKUP(A115,'BASE FEDERAÇÃO'!$B:$M,9,FALSE),"")</f>
        <v>MR</v>
      </c>
      <c r="M115" s="116" t="str">
        <f>IF(A115:A115&gt;0,VLOOKUP(A115,'BASE FEDERAÇÃO'!$B:$O,10,FALSE),"")</f>
        <v>X</v>
      </c>
      <c r="N115" s="88" t="str">
        <f>IF(A115:A115&gt;0,VLOOKUP(A115,'BASE FEDERAÇÃO'!$B:$O,11,FALSE),"")</f>
        <v>LIB2026</v>
      </c>
      <c r="O115" s="89">
        <v>63</v>
      </c>
      <c r="P115" s="89">
        <v>55</v>
      </c>
      <c r="Q115" s="90">
        <f t="shared" si="27"/>
        <v>118</v>
      </c>
      <c r="R115" s="91"/>
      <c r="S115" s="91"/>
      <c r="T115" s="91"/>
      <c r="U115" s="91"/>
      <c r="V115" s="92"/>
      <c r="W115" s="92"/>
      <c r="X115" s="92"/>
      <c r="Y115" s="92"/>
      <c r="Z115" s="93">
        <f>IF(R115&gt;0,VLOOKUP(R115,Base!$A:$B,2,0),0)</f>
        <v>0</v>
      </c>
      <c r="AA115" s="94">
        <f>IF(S115&gt;0,VLOOKUP(S115,Base!$A:$B,2,0),0)</f>
        <v>0</v>
      </c>
      <c r="AB115" s="94">
        <f>IF(T115&gt;0,VLOOKUP(T115,Base!$A:$B,2,0),0)</f>
        <v>0</v>
      </c>
      <c r="AC115" s="94">
        <f>IF(U115&gt;0,VLOOKUP(U115,Base!$A:$B,2,0),0)</f>
        <v>0</v>
      </c>
      <c r="AD115" s="94">
        <f>IF(V115&gt;0,VLOOKUP(V115,Base!$D:$E,2,0),0)</f>
        <v>0</v>
      </c>
      <c r="AE115" s="94">
        <f>IF(W115&gt;0,VLOOKUP(W115,Base!$D:$E,2,0),0)</f>
        <v>0</v>
      </c>
      <c r="AF115" s="94">
        <f>IF(X115&gt;0,VLOOKUP(X115,Base!$D:$E,2,0),0)</f>
        <v>0</v>
      </c>
      <c r="AG115" s="94">
        <f>IF(Y115&gt;0,VLOOKUP(Y115,Base!$D:$E,2,0),0)</f>
        <v>0</v>
      </c>
      <c r="AH115" s="88" t="str">
        <f t="shared" si="28"/>
        <v/>
      </c>
      <c r="AI115" s="90">
        <f t="shared" si="29"/>
        <v>100</v>
      </c>
      <c r="AJ115" s="95">
        <f t="shared" si="30"/>
        <v>13814</v>
      </c>
      <c r="AK115" s="94">
        <f t="shared" si="31"/>
        <v>882.08998518600004</v>
      </c>
      <c r="AL115" s="88">
        <f t="shared" si="32"/>
        <v>113</v>
      </c>
      <c r="AM115" s="94">
        <f t="shared" si="33"/>
        <v>900.02986085999999</v>
      </c>
      <c r="AN115" s="88">
        <f t="shared" si="34"/>
        <v>87</v>
      </c>
      <c r="AO115" s="88" t="str">
        <f t="shared" si="35"/>
        <v/>
      </c>
      <c r="AP115" s="24"/>
      <c r="AQ115" s="132">
        <f t="shared" ca="1" si="45"/>
        <v>88.402739726027391</v>
      </c>
      <c r="AR115" s="133"/>
      <c r="AT115" s="184"/>
      <c r="AU115" s="132"/>
    </row>
    <row r="116" spans="1:47" s="25" customFormat="1" ht="18.75" customHeight="1">
      <c r="A116" s="86" t="s">
        <v>1127</v>
      </c>
      <c r="B116" s="87" t="s">
        <v>788</v>
      </c>
      <c r="C116" s="87" t="s">
        <v>488</v>
      </c>
      <c r="D116" s="87" t="s">
        <v>124</v>
      </c>
      <c r="E116" s="116" t="str">
        <f>IF(A116:A116&gt;0,VLOOKUP(A116,'BASE FEDERAÇÃO'!$B:$M,2,FALSE),"")</f>
        <v>VALERO ARIAS</v>
      </c>
      <c r="F116" s="220" t="str">
        <f>IF(A116:A116&gt;0,VLOOKUP(A116,'BASE FEDERAÇÃO'!$B:$M,3,FALSE),"")</f>
        <v>CARMEN</v>
      </c>
      <c r="G116" s="88" t="str">
        <f>IF(A116:A116&gt;0,VLOOKUP(A116,'BASE FEDERAÇÃO'!$B:$M,4,FALSE),"")</f>
        <v>F</v>
      </c>
      <c r="H116" s="88" t="str">
        <f>IF(A116:A116&gt;0,VLOOKUP(A116,'BASE FEDERAÇÃO'!$B:$O,5,FALSE),"")</f>
        <v>06. KOK</v>
      </c>
      <c r="I116" s="117">
        <f>IF(A116:A116&gt;0,VLOOKUP(A116,'BASE FEDERAÇÃO'!$B:$M,6,FALSE),"")</f>
        <v>21451</v>
      </c>
      <c r="J116" s="88">
        <f>IF(A116:A116&gt;0,VLOOKUP(A116,'BASE FEDERAÇÃO'!$B:$M,7,FALSE),"")</f>
        <v>12</v>
      </c>
      <c r="K116" s="88" t="str">
        <f>IF(A116:A116&gt;0,VLOOKUP(A116,'BASE FEDERAÇÃO'!$B:$M,8,FALSE),"")</f>
        <v>C</v>
      </c>
      <c r="L116" s="88" t="str">
        <f>IF(A116:A116&gt;0,VLOOKUP(A116,'BASE FEDERAÇÃO'!$B:$M,9,FALSE),"")</f>
        <v>NSR</v>
      </c>
      <c r="M116" s="116" t="e">
        <f>IF(A116:A116&gt;0,VLOOKUP(A116,'BASE FEDERAÇÃO'!$B:$O,10,FALSE),"")</f>
        <v>#DIV/0!</v>
      </c>
      <c r="N116" s="88" t="str">
        <f>IF(A116:A116&gt;0,VLOOKUP(A116,'BASE FEDERAÇÃO'!$B:$O,11,FALSE),"")</f>
        <v>LIB2026</v>
      </c>
      <c r="O116" s="89">
        <v>69</v>
      </c>
      <c r="P116" s="89">
        <v>72</v>
      </c>
      <c r="Q116" s="90">
        <f t="shared" si="27"/>
        <v>141</v>
      </c>
      <c r="R116" s="91"/>
      <c r="S116" s="91"/>
      <c r="T116" s="91"/>
      <c r="U116" s="91"/>
      <c r="V116" s="92"/>
      <c r="W116" s="92"/>
      <c r="X116" s="92"/>
      <c r="Y116" s="92"/>
      <c r="Z116" s="93">
        <f>IF(R116&gt;0,VLOOKUP(R116,Base!$A:$B,2,0),0)</f>
        <v>0</v>
      </c>
      <c r="AA116" s="94">
        <f>IF(S116&gt;0,VLOOKUP(S116,Base!$A:$B,2,0),0)</f>
        <v>0</v>
      </c>
      <c r="AB116" s="94">
        <f>IF(T116&gt;0,VLOOKUP(T116,Base!$A:$B,2,0),0)</f>
        <v>0</v>
      </c>
      <c r="AC116" s="94">
        <f>IF(U116&gt;0,VLOOKUP(U116,Base!$A:$B,2,0),0)</f>
        <v>0</v>
      </c>
      <c r="AD116" s="94">
        <f>IF(V116&gt;0,VLOOKUP(V116,Base!$D:$E,2,0),0)</f>
        <v>0</v>
      </c>
      <c r="AE116" s="94">
        <f>IF(W116&gt;0,VLOOKUP(W116,Base!$D:$E,2,0),0)</f>
        <v>0</v>
      </c>
      <c r="AF116" s="94">
        <f>IF(X116&gt;0,VLOOKUP(X116,Base!$D:$E,2,0),0)</f>
        <v>0</v>
      </c>
      <c r="AG116" s="94">
        <f>IF(Y116&gt;0,VLOOKUP(Y116,Base!$D:$E,2,0),0)</f>
        <v>0</v>
      </c>
      <c r="AH116" s="88" t="str">
        <f t="shared" si="28"/>
        <v/>
      </c>
      <c r="AI116" s="90">
        <f t="shared" si="29"/>
        <v>117</v>
      </c>
      <c r="AJ116" s="95">
        <f t="shared" si="30"/>
        <v>21451</v>
      </c>
      <c r="AK116" s="94">
        <f t="shared" si="31"/>
        <v>859.11997754900005</v>
      </c>
      <c r="AL116" s="88">
        <f t="shared" si="32"/>
        <v>194</v>
      </c>
      <c r="AM116" s="94">
        <f t="shared" si="33"/>
        <v>882.99978449000002</v>
      </c>
      <c r="AN116" s="88">
        <f t="shared" si="34"/>
        <v>193</v>
      </c>
      <c r="AO116" s="88" t="str">
        <f t="shared" si="35"/>
        <v/>
      </c>
      <c r="AP116" s="24"/>
      <c r="AQ116" s="133">
        <f t="shared" ca="1" si="45"/>
        <v>67.479452054794521</v>
      </c>
      <c r="AR116" s="133"/>
      <c r="AT116" s="184"/>
      <c r="AU116" s="132"/>
    </row>
    <row r="117" spans="1:47" s="25" customFormat="1" ht="18.75" customHeight="1">
      <c r="A117" s="251"/>
      <c r="B117" s="252"/>
      <c r="C117" s="252"/>
      <c r="D117" s="252"/>
      <c r="E117" s="116" t="str">
        <f>IF(A117:A117&gt;0,VLOOKUP(A117,'BASE FEDERAÇÃO'!$B:$M,2,FALSE),"")</f>
        <v/>
      </c>
      <c r="F117" s="220" t="str">
        <f>IF(A117:A117&gt;0,VLOOKUP(A117,'BASE FEDERAÇÃO'!$B:$M,3,FALSE),"")</f>
        <v/>
      </c>
      <c r="G117" s="88" t="str">
        <f>IF(A117:A117&gt;0,VLOOKUP(A117,'BASE FEDERAÇÃO'!$B:$M,4,FALSE),"")</f>
        <v/>
      </c>
      <c r="H117" s="88" t="str">
        <f>IF(A117:A117&gt;0,VLOOKUP(A117,'BASE FEDERAÇÃO'!$B:$O,5,FALSE),"")</f>
        <v/>
      </c>
      <c r="I117" s="117" t="str">
        <f>IF(A117:A117&gt;0,VLOOKUP(A117,'BASE FEDERAÇÃO'!$B:$M,6,FALSE),"")</f>
        <v/>
      </c>
      <c r="J117" s="88" t="str">
        <f>IF(A117:A117&gt;0,VLOOKUP(A117,'BASE FEDERAÇÃO'!$B:$M,7,FALSE),"")</f>
        <v/>
      </c>
      <c r="K117" s="88" t="str">
        <f>IF(A117:A117&gt;0,VLOOKUP(A117,'BASE FEDERAÇÃO'!$B:$M,8,FALSE),"")</f>
        <v/>
      </c>
      <c r="L117" s="88" t="str">
        <f>IF(A117:A117&gt;0,VLOOKUP(A117,'BASE FEDERAÇÃO'!$B:$M,9,FALSE),"")</f>
        <v/>
      </c>
      <c r="M117" s="116" t="str">
        <f>IF(A117:A117&gt;0,VLOOKUP(A117,'BASE FEDERAÇÃO'!$B:$O,10,FALSE),"")</f>
        <v/>
      </c>
      <c r="N117" s="88" t="str">
        <f>IF(A117:A117&gt;0,VLOOKUP(A117,'BASE FEDERAÇÃO'!$B:$O,11,FALSE),"")</f>
        <v/>
      </c>
      <c r="O117" s="89"/>
      <c r="P117" s="89"/>
      <c r="Q117" s="90" t="str">
        <f t="shared" si="27"/>
        <v/>
      </c>
      <c r="R117" s="91"/>
      <c r="S117" s="91"/>
      <c r="T117" s="91"/>
      <c r="U117" s="91"/>
      <c r="V117" s="92"/>
      <c r="W117" s="92"/>
      <c r="X117" s="92"/>
      <c r="Y117" s="92"/>
      <c r="Z117" s="93">
        <f>IF(R117&gt;0,VLOOKUP(R117,Base!$A:$B,2,0),0)</f>
        <v>0</v>
      </c>
      <c r="AA117" s="94">
        <f>IF(S117&gt;0,VLOOKUP(S117,Base!$A:$B,2,0),0)</f>
        <v>0</v>
      </c>
      <c r="AB117" s="94">
        <f>IF(T117&gt;0,VLOOKUP(T117,Base!$A:$B,2,0),0)</f>
        <v>0</v>
      </c>
      <c r="AC117" s="94">
        <f>IF(U117&gt;0,VLOOKUP(U117,Base!$A:$B,2,0),0)</f>
        <v>0</v>
      </c>
      <c r="AD117" s="94">
        <f>IF(V117&gt;0,VLOOKUP(V117,Base!$D:$E,2,0),0)</f>
        <v>0</v>
      </c>
      <c r="AE117" s="94">
        <f>IF(W117&gt;0,VLOOKUP(W117,Base!$D:$E,2,0),0)</f>
        <v>0</v>
      </c>
      <c r="AF117" s="94">
        <f>IF(X117&gt;0,VLOOKUP(X117,Base!$D:$E,2,0),0)</f>
        <v>0</v>
      </c>
      <c r="AG117" s="94">
        <f>IF(Y117&gt;0,VLOOKUP(Y117,Base!$D:$E,2,0),0)</f>
        <v>0</v>
      </c>
      <c r="AH117" s="88" t="str">
        <f t="shared" si="28"/>
        <v/>
      </c>
      <c r="AI117" s="90" t="str">
        <f t="shared" si="29"/>
        <v/>
      </c>
      <c r="AJ117" s="95" t="str">
        <f t="shared" si="30"/>
        <v/>
      </c>
      <c r="AK117" s="94" t="str">
        <f t="shared" si="31"/>
        <v/>
      </c>
      <c r="AL117" s="88" t="str">
        <f t="shared" si="32"/>
        <v/>
      </c>
      <c r="AM117" s="94" t="str">
        <f t="shared" si="33"/>
        <v xml:space="preserve"> </v>
      </c>
      <c r="AN117" s="88" t="str">
        <f t="shared" si="34"/>
        <v/>
      </c>
      <c r="AO117" s="88" t="str">
        <f t="shared" si="35"/>
        <v/>
      </c>
      <c r="AP117" s="24"/>
      <c r="AR117" s="135"/>
      <c r="AT117" s="184"/>
      <c r="AU117" s="136"/>
    </row>
    <row r="118" spans="1:47" s="25" customFormat="1" ht="18.75" customHeight="1">
      <c r="A118" s="86" t="s">
        <v>46</v>
      </c>
      <c r="B118" s="87" t="s">
        <v>789</v>
      </c>
      <c r="C118" s="87" t="s">
        <v>488</v>
      </c>
      <c r="D118" s="87" t="s">
        <v>149</v>
      </c>
      <c r="E118" s="116" t="str">
        <f>IF(A118:A118&gt;0,VLOOKUP(A118,'BASE FEDERAÇÃO'!$B:$M,2,FALSE),"")</f>
        <v>UEMURA</v>
      </c>
      <c r="F118" s="220" t="str">
        <f>IF(A118:A118&gt;0,VLOOKUP(A118,'BASE FEDERAÇÃO'!$B:$M,3,FALSE),"")</f>
        <v>JORGE</v>
      </c>
      <c r="G118" s="88" t="str">
        <f>IF(A118:A118&gt;0,VLOOKUP(A118,'BASE FEDERAÇÃO'!$B:$M,4,FALSE),"")</f>
        <v>M</v>
      </c>
      <c r="H118" s="88" t="str">
        <f>IF(A118:A118&gt;0,VLOOKUP(A118,'BASE FEDERAÇÃO'!$B:$O,5,FALSE),"")</f>
        <v>01. PIE</v>
      </c>
      <c r="I118" s="117">
        <f>IF(A118:A118&gt;0,VLOOKUP(A118,'BASE FEDERAÇÃO'!$B:$M,6,FALSE),"")</f>
        <v>29247</v>
      </c>
      <c r="J118" s="88">
        <f>IF(A118:A118&gt;0,VLOOKUP(A118,'BASE FEDERAÇÃO'!$B:$M,7,FALSE),"")</f>
        <v>9</v>
      </c>
      <c r="K118" s="88" t="str">
        <f>IF(A118:A118&gt;0,VLOOKUP(A118,'BASE FEDERAÇÃO'!$B:$M,8,FALSE),"")</f>
        <v>B</v>
      </c>
      <c r="L118" s="88" t="str">
        <f>IF(A118:A118&gt;0,VLOOKUP(A118,'BASE FEDERAÇÃO'!$B:$M,9,FALSE),"")</f>
        <v>NSR</v>
      </c>
      <c r="M118" s="116" t="str">
        <f>IF(A118:A118&gt;0,VLOOKUP(A118,'BASE FEDERAÇÃO'!$B:$O,10,FALSE),"")</f>
        <v>X</v>
      </c>
      <c r="N118" s="88" t="str">
        <f>IF(A118:A118&gt;0,VLOOKUP(A118,'BASE FEDERAÇÃO'!$B:$O,11,FALSE),"")</f>
        <v>LIB2026</v>
      </c>
      <c r="O118" s="89">
        <v>63</v>
      </c>
      <c r="P118" s="89">
        <v>62</v>
      </c>
      <c r="Q118" s="90">
        <f t="shared" si="27"/>
        <v>125</v>
      </c>
      <c r="R118" s="91"/>
      <c r="S118" s="91"/>
      <c r="T118" s="91"/>
      <c r="U118" s="91"/>
      <c r="V118" s="92"/>
      <c r="W118" s="92"/>
      <c r="X118" s="92"/>
      <c r="Y118" s="92"/>
      <c r="Z118" s="93">
        <f>IF(R118&gt;0,VLOOKUP(R118,Base!$A:$B,2,0),0)</f>
        <v>0</v>
      </c>
      <c r="AA118" s="94">
        <f>IF(S118&gt;0,VLOOKUP(S118,Base!$A:$B,2,0),0)</f>
        <v>0</v>
      </c>
      <c r="AB118" s="94">
        <f>IF(T118&gt;0,VLOOKUP(T118,Base!$A:$B,2,0),0)</f>
        <v>0</v>
      </c>
      <c r="AC118" s="94">
        <f>IF(U118&gt;0,VLOOKUP(U118,Base!$A:$B,2,0),0)</f>
        <v>0</v>
      </c>
      <c r="AD118" s="94">
        <f>IF(V118&gt;0,VLOOKUP(V118,Base!$D:$E,2,0),0)</f>
        <v>0</v>
      </c>
      <c r="AE118" s="94">
        <f>IF(W118&gt;0,VLOOKUP(W118,Base!$D:$E,2,0),0)</f>
        <v>0</v>
      </c>
      <c r="AF118" s="94">
        <f>IF(X118&gt;0,VLOOKUP(X118,Base!$D:$E,2,0),0)</f>
        <v>0</v>
      </c>
      <c r="AG118" s="94">
        <f>IF(Y118&gt;0,VLOOKUP(Y118,Base!$D:$E,2,0),0)</f>
        <v>0</v>
      </c>
      <c r="AH118" s="88" t="str">
        <f t="shared" si="28"/>
        <v/>
      </c>
      <c r="AI118" s="90">
        <f t="shared" si="29"/>
        <v>107</v>
      </c>
      <c r="AJ118" s="95">
        <f t="shared" si="30"/>
        <v>29247</v>
      </c>
      <c r="AK118" s="94">
        <f t="shared" si="31"/>
        <v>875.08996975299999</v>
      </c>
      <c r="AL118" s="88">
        <f t="shared" si="32"/>
        <v>153</v>
      </c>
      <c r="AM118" s="94">
        <f t="shared" si="33"/>
        <v>893.02970653</v>
      </c>
      <c r="AN118" s="88">
        <f t="shared" si="34"/>
        <v>162</v>
      </c>
      <c r="AO118" s="88" t="str">
        <f t="shared" si="35"/>
        <v/>
      </c>
      <c r="AP118" s="24"/>
      <c r="AQ118" s="133">
        <f t="shared" ref="AQ118:AQ121" ca="1" si="46">(TODAY()-I118)/365</f>
        <v>46.12054794520548</v>
      </c>
      <c r="AR118" s="133"/>
      <c r="AT118" s="184"/>
      <c r="AU118" s="132"/>
    </row>
    <row r="119" spans="1:47" s="25" customFormat="1" ht="18.75" customHeight="1">
      <c r="A119" s="86" t="s">
        <v>80</v>
      </c>
      <c r="B119" s="87" t="s">
        <v>789</v>
      </c>
      <c r="C119" s="87" t="s">
        <v>488</v>
      </c>
      <c r="D119" s="87" t="s">
        <v>149</v>
      </c>
      <c r="E119" s="116" t="str">
        <f>IF(A119:A119&gt;0,VLOOKUP(A119,'BASE FEDERAÇÃO'!$B:$M,2,FALSE),"")</f>
        <v>OZAKI</v>
      </c>
      <c r="F119" s="220" t="str">
        <f>IF(A119:A119&gt;0,VLOOKUP(A119,'BASE FEDERAÇÃO'!$B:$M,3,FALSE),"")</f>
        <v>TOMIKO</v>
      </c>
      <c r="G119" s="88" t="str">
        <f>IF(A119:A119&gt;0,VLOOKUP(A119,'BASE FEDERAÇÃO'!$B:$M,4,FALSE),"")</f>
        <v>F</v>
      </c>
      <c r="H119" s="88" t="str">
        <f>IF(A119:A119&gt;0,VLOOKUP(A119,'BASE FEDERAÇÃO'!$B:$O,5,FALSE),"")</f>
        <v>03. IBI</v>
      </c>
      <c r="I119" s="117">
        <f>IF(A119:A119&gt;0,VLOOKUP(A119,'BASE FEDERAÇÃO'!$B:$M,6,FALSE),"")</f>
        <v>16167</v>
      </c>
      <c r="J119" s="88">
        <f>IF(A119:A119&gt;0,VLOOKUP(A119,'BASE FEDERAÇÃO'!$B:$M,7,FALSE),"")</f>
        <v>9</v>
      </c>
      <c r="K119" s="88" t="str">
        <f>IF(A119:A119&gt;0,VLOOKUP(A119,'BASE FEDERAÇÃO'!$B:$M,8,FALSE),"")</f>
        <v>B</v>
      </c>
      <c r="L119" s="88" t="str">
        <f>IF(A119:A119&gt;0,VLOOKUP(A119,'BASE FEDERAÇÃO'!$B:$M,9,FALSE),"")</f>
        <v>SR</v>
      </c>
      <c r="M119" s="116" t="str">
        <f>IF(A119:A119&gt;0,VLOOKUP(A119,'BASE FEDERAÇÃO'!$B:$O,10,FALSE),"")</f>
        <v>X</v>
      </c>
      <c r="N119" s="88" t="str">
        <f>IF(A119:A119&gt;0,VLOOKUP(A119,'BASE FEDERAÇÃO'!$B:$O,11,FALSE),"")</f>
        <v>LIB2026</v>
      </c>
      <c r="O119" s="89">
        <v>65</v>
      </c>
      <c r="P119" s="89">
        <v>67</v>
      </c>
      <c r="Q119" s="90">
        <f t="shared" si="27"/>
        <v>132</v>
      </c>
      <c r="R119" s="91"/>
      <c r="S119" s="91"/>
      <c r="T119" s="91"/>
      <c r="U119" s="91"/>
      <c r="V119" s="92"/>
      <c r="W119" s="92"/>
      <c r="X119" s="92"/>
      <c r="Y119" s="92"/>
      <c r="Z119" s="93">
        <f>IF(R119&gt;0,VLOOKUP(R119,Base!$A:$B,2,0),0)</f>
        <v>0</v>
      </c>
      <c r="AA119" s="94">
        <f>IF(S119&gt;0,VLOOKUP(S119,Base!$A:$B,2,0),0)</f>
        <v>0</v>
      </c>
      <c r="AB119" s="94">
        <f>IF(T119&gt;0,VLOOKUP(T119,Base!$A:$B,2,0),0)</f>
        <v>0</v>
      </c>
      <c r="AC119" s="94">
        <f>IF(U119&gt;0,VLOOKUP(U119,Base!$A:$B,2,0),0)</f>
        <v>0</v>
      </c>
      <c r="AD119" s="94">
        <f>IF(V119&gt;0,VLOOKUP(V119,Base!$D:$E,2,0),0)</f>
        <v>0</v>
      </c>
      <c r="AE119" s="94">
        <f>IF(W119&gt;0,VLOOKUP(W119,Base!$D:$E,2,0),0)</f>
        <v>0</v>
      </c>
      <c r="AF119" s="94">
        <f>IF(X119&gt;0,VLOOKUP(X119,Base!$D:$E,2,0),0)</f>
        <v>0</v>
      </c>
      <c r="AG119" s="94">
        <f>IF(Y119&gt;0,VLOOKUP(Y119,Base!$D:$E,2,0),0)</f>
        <v>0</v>
      </c>
      <c r="AH119" s="88" t="str">
        <f t="shared" si="28"/>
        <v/>
      </c>
      <c r="AI119" s="90">
        <f t="shared" si="29"/>
        <v>114</v>
      </c>
      <c r="AJ119" s="95">
        <f t="shared" si="30"/>
        <v>16167</v>
      </c>
      <c r="AK119" s="94">
        <f t="shared" si="31"/>
        <v>868.08998283300002</v>
      </c>
      <c r="AL119" s="88">
        <f t="shared" si="32"/>
        <v>185</v>
      </c>
      <c r="AM119" s="94">
        <f t="shared" si="33"/>
        <v>886.02983732999996</v>
      </c>
      <c r="AN119" s="88">
        <f t="shared" si="34"/>
        <v>189</v>
      </c>
      <c r="AO119" s="88" t="str">
        <f t="shared" si="35"/>
        <v/>
      </c>
      <c r="AP119" s="24"/>
      <c r="AQ119" s="133">
        <f t="shared" ca="1" si="46"/>
        <v>81.956164383561642</v>
      </c>
      <c r="AR119" s="133"/>
      <c r="AT119" s="184"/>
      <c r="AU119" s="132"/>
    </row>
    <row r="120" spans="1:47" s="25" customFormat="1" ht="18.75" customHeight="1">
      <c r="A120" s="86" t="s">
        <v>1170</v>
      </c>
      <c r="B120" s="87" t="s">
        <v>789</v>
      </c>
      <c r="C120" s="87" t="s">
        <v>488</v>
      </c>
      <c r="D120" s="87" t="s">
        <v>149</v>
      </c>
      <c r="E120" s="116" t="str">
        <f>IF(A120:A120&gt;0,VLOOKUP(A120,'BASE FEDERAÇÃO'!$B:$M,2,FALSE),"")</f>
        <v>TSUDA</v>
      </c>
      <c r="F120" s="220" t="str">
        <f>IF(A120:A120&gt;0,VLOOKUP(A120,'BASE FEDERAÇÃO'!$B:$M,3,FALSE),"")</f>
        <v>MILTON</v>
      </c>
      <c r="G120" s="88" t="str">
        <f>IF(A120:A120&gt;0,VLOOKUP(A120,'BASE FEDERAÇÃO'!$B:$M,4,FALSE),"")</f>
        <v>M</v>
      </c>
      <c r="H120" s="88" t="str">
        <f>IF(A120:A120&gt;0,VLOOKUP(A120,'BASE FEDERAÇÃO'!$B:$O,5,FALSE),"")</f>
        <v>08. SMA</v>
      </c>
      <c r="I120" s="117">
        <f>IF(A120:A120&gt;0,VLOOKUP(A120,'BASE FEDERAÇÃO'!$B:$M,6,FALSE),"")</f>
        <v>21219</v>
      </c>
      <c r="J120" s="88">
        <f>IF(A120:A120&gt;0,VLOOKUP(A120,'BASE FEDERAÇÃO'!$B:$M,7,FALSE),"")</f>
        <v>10</v>
      </c>
      <c r="K120" s="88" t="str">
        <f>IF(A120:A120&gt;0,VLOOKUP(A120,'BASE FEDERAÇÃO'!$B:$M,8,FALSE),"")</f>
        <v>C</v>
      </c>
      <c r="L120" s="88" t="str">
        <f>IF(A120:A120&gt;0,VLOOKUP(A120,'BASE FEDERAÇÃO'!$B:$M,9,FALSE),"")</f>
        <v>NSR</v>
      </c>
      <c r="M120" s="116" t="str">
        <f>IF(A120:A120&gt;0,VLOOKUP(A120,'BASE FEDERAÇÃO'!$B:$O,10,FALSE),"")</f>
        <v/>
      </c>
      <c r="N120" s="88" t="str">
        <f>IF(A120:A120&gt;0,VLOOKUP(A120,'BASE FEDERAÇÃO'!$B:$O,11,FALSE),"")</f>
        <v>LIB2026</v>
      </c>
      <c r="O120" s="89">
        <v>65</v>
      </c>
      <c r="P120" s="89">
        <v>67</v>
      </c>
      <c r="Q120" s="90">
        <f t="shared" si="27"/>
        <v>132</v>
      </c>
      <c r="R120" s="91"/>
      <c r="S120" s="91"/>
      <c r="T120" s="91"/>
      <c r="U120" s="91"/>
      <c r="V120" s="92"/>
      <c r="W120" s="92"/>
      <c r="X120" s="92"/>
      <c r="Y120" s="92"/>
      <c r="Z120" s="93">
        <f>IF(R120&gt;0,VLOOKUP(R120,Base!$A:$B,2,0),0)</f>
        <v>0</v>
      </c>
      <c r="AA120" s="94">
        <f>IF(S120&gt;0,VLOOKUP(S120,Base!$A:$B,2,0),0)</f>
        <v>0</v>
      </c>
      <c r="AB120" s="94">
        <f>IF(T120&gt;0,VLOOKUP(T120,Base!$A:$B,2,0),0)</f>
        <v>0</v>
      </c>
      <c r="AC120" s="94">
        <f>IF(U120&gt;0,VLOOKUP(U120,Base!$A:$B,2,0),0)</f>
        <v>0</v>
      </c>
      <c r="AD120" s="94">
        <f>IF(V120&gt;0,VLOOKUP(V120,Base!$D:$E,2,0),0)</f>
        <v>0</v>
      </c>
      <c r="AE120" s="94">
        <f>IF(W120&gt;0,VLOOKUP(W120,Base!$D:$E,2,0),0)</f>
        <v>0</v>
      </c>
      <c r="AF120" s="94">
        <f>IF(X120&gt;0,VLOOKUP(X120,Base!$D:$E,2,0),0)</f>
        <v>0</v>
      </c>
      <c r="AG120" s="94">
        <f>IF(Y120&gt;0,VLOOKUP(Y120,Base!$D:$E,2,0),0)</f>
        <v>0</v>
      </c>
      <c r="AH120" s="88" t="str">
        <f t="shared" si="28"/>
        <v/>
      </c>
      <c r="AI120" s="90">
        <f t="shared" si="29"/>
        <v>112</v>
      </c>
      <c r="AJ120" s="95">
        <f t="shared" si="30"/>
        <v>21219</v>
      </c>
      <c r="AK120" s="94">
        <f t="shared" si="31"/>
        <v>868.09997778100001</v>
      </c>
      <c r="AL120" s="88">
        <f t="shared" si="32"/>
        <v>183</v>
      </c>
      <c r="AM120" s="94">
        <f t="shared" si="33"/>
        <v>888.01978681000003</v>
      </c>
      <c r="AN120" s="88">
        <f t="shared" si="34"/>
        <v>183</v>
      </c>
      <c r="AO120" s="88" t="str">
        <f t="shared" si="35"/>
        <v/>
      </c>
      <c r="AP120" s="24"/>
      <c r="AQ120" s="133">
        <f t="shared" ca="1" si="46"/>
        <v>68.115068493150687</v>
      </c>
      <c r="AR120" s="133"/>
      <c r="AT120" s="184"/>
      <c r="AU120" s="132"/>
    </row>
    <row r="121" spans="1:47" s="25" customFormat="1" ht="18.75" customHeight="1">
      <c r="A121" s="86" t="s">
        <v>893</v>
      </c>
      <c r="B121" s="87" t="s">
        <v>789</v>
      </c>
      <c r="C121" s="87" t="s">
        <v>488</v>
      </c>
      <c r="D121" s="87" t="s">
        <v>149</v>
      </c>
      <c r="E121" s="116" t="str">
        <f>IF(A121:A121&gt;0,VLOOKUP(A121,'BASE FEDERAÇÃO'!$B:$M,2,FALSE),"")</f>
        <v>NOZAWA</v>
      </c>
      <c r="F121" s="220" t="str">
        <f>IF(A121:A121&gt;0,VLOOKUP(A121,'BASE FEDERAÇÃO'!$B:$M,3,FALSE),"")</f>
        <v>ASSAMI</v>
      </c>
      <c r="G121" s="88" t="str">
        <f>IF(A121:A121&gt;0,VLOOKUP(A121,'BASE FEDERAÇÃO'!$B:$M,4,FALSE),"")</f>
        <v>F</v>
      </c>
      <c r="H121" s="88" t="str">
        <f>IF(A121:A121&gt;0,VLOOKUP(A121,'BASE FEDERAÇÃO'!$B:$O,5,FALSE),"")</f>
        <v>06. KOK</v>
      </c>
      <c r="I121" s="117">
        <f>IF(A121:A121&gt;0,VLOOKUP(A121,'BASE FEDERAÇÃO'!$B:$M,6,FALSE),"")</f>
        <v>23351</v>
      </c>
      <c r="J121" s="88">
        <f>IF(A121:A121&gt;0,VLOOKUP(A121,'BASE FEDERAÇÃO'!$B:$M,7,FALSE),"")</f>
        <v>12</v>
      </c>
      <c r="K121" s="88" t="str">
        <f>IF(A121:A121&gt;0,VLOOKUP(A121,'BASE FEDERAÇÃO'!$B:$M,8,FALSE),"")</f>
        <v>C</v>
      </c>
      <c r="L121" s="88" t="str">
        <f>IF(A121:A121&gt;0,VLOOKUP(A121,'BASE FEDERAÇÃO'!$B:$M,9,FALSE),"")</f>
        <v>NSR</v>
      </c>
      <c r="M121" s="116" t="str">
        <f>IF(A121:A121&gt;0,VLOOKUP(A121,'BASE FEDERAÇÃO'!$B:$O,10,FALSE),"")</f>
        <v/>
      </c>
      <c r="N121" s="88" t="str">
        <f>IF(A121:A121&gt;0,VLOOKUP(A121,'BASE FEDERAÇÃO'!$B:$O,11,FALSE),"")</f>
        <v>LIB2026</v>
      </c>
      <c r="O121" s="89">
        <v>71</v>
      </c>
      <c r="P121" s="89">
        <v>65</v>
      </c>
      <c r="Q121" s="90">
        <f t="shared" si="27"/>
        <v>136</v>
      </c>
      <c r="R121" s="91"/>
      <c r="S121" s="91"/>
      <c r="T121" s="91"/>
      <c r="U121" s="91"/>
      <c r="V121" s="92"/>
      <c r="W121" s="92"/>
      <c r="X121" s="92"/>
      <c r="Y121" s="92"/>
      <c r="Z121" s="93">
        <f>IF(R121&gt;0,VLOOKUP(R121,Base!$A:$B,2,0),0)</f>
        <v>0</v>
      </c>
      <c r="AA121" s="94">
        <f>IF(S121&gt;0,VLOOKUP(S121,Base!$A:$B,2,0),0)</f>
        <v>0</v>
      </c>
      <c r="AB121" s="94">
        <f>IF(T121&gt;0,VLOOKUP(T121,Base!$A:$B,2,0),0)</f>
        <v>0</v>
      </c>
      <c r="AC121" s="94">
        <f>IF(U121&gt;0,VLOOKUP(U121,Base!$A:$B,2,0),0)</f>
        <v>0</v>
      </c>
      <c r="AD121" s="94">
        <f>IF(V121&gt;0,VLOOKUP(V121,Base!$D:$E,2,0),0)</f>
        <v>0</v>
      </c>
      <c r="AE121" s="94">
        <f>IF(W121&gt;0,VLOOKUP(W121,Base!$D:$E,2,0),0)</f>
        <v>0</v>
      </c>
      <c r="AF121" s="94">
        <f>IF(X121&gt;0,VLOOKUP(X121,Base!$D:$E,2,0),0)</f>
        <v>0</v>
      </c>
      <c r="AG121" s="94">
        <f>IF(Y121&gt;0,VLOOKUP(Y121,Base!$D:$E,2,0),0)</f>
        <v>0</v>
      </c>
      <c r="AH121" s="88" t="str">
        <f t="shared" si="28"/>
        <v/>
      </c>
      <c r="AI121" s="90">
        <f t="shared" si="29"/>
        <v>112</v>
      </c>
      <c r="AJ121" s="95">
        <f t="shared" si="30"/>
        <v>23351</v>
      </c>
      <c r="AK121" s="94">
        <f t="shared" si="31"/>
        <v>864.11997564900003</v>
      </c>
      <c r="AL121" s="88">
        <f t="shared" si="32"/>
        <v>191</v>
      </c>
      <c r="AM121" s="94">
        <f t="shared" si="33"/>
        <v>887.99976548999996</v>
      </c>
      <c r="AN121" s="88">
        <f t="shared" si="34"/>
        <v>185</v>
      </c>
      <c r="AO121" s="88" t="str">
        <f t="shared" si="35"/>
        <v/>
      </c>
      <c r="AP121" s="24"/>
      <c r="AQ121" s="133">
        <f t="shared" ca="1" si="46"/>
        <v>62.273972602739725</v>
      </c>
      <c r="AR121" s="133"/>
      <c r="AT121" s="184"/>
      <c r="AU121" s="132"/>
    </row>
    <row r="122" spans="1:47" s="25" customFormat="1" ht="18.75" customHeight="1">
      <c r="A122" s="251"/>
      <c r="B122" s="252"/>
      <c r="C122" s="252"/>
      <c r="D122" s="252"/>
      <c r="E122" s="116" t="str">
        <f>IF(A122:A122&gt;0,VLOOKUP(A122,'BASE FEDERAÇÃO'!$B:$M,2,FALSE),"")</f>
        <v/>
      </c>
      <c r="F122" s="220" t="str">
        <f>IF(A122:A122&gt;0,VLOOKUP(A122,'BASE FEDERAÇÃO'!$B:$M,3,FALSE),"")</f>
        <v/>
      </c>
      <c r="G122" s="88" t="str">
        <f>IF(A122:A122&gt;0,VLOOKUP(A122,'BASE FEDERAÇÃO'!$B:$M,4,FALSE),"")</f>
        <v/>
      </c>
      <c r="H122" s="88" t="str">
        <f>IF(A122:A122&gt;0,VLOOKUP(A122,'BASE FEDERAÇÃO'!$B:$O,5,FALSE),"")</f>
        <v/>
      </c>
      <c r="I122" s="117" t="str">
        <f>IF(A122:A122&gt;0,VLOOKUP(A122,'BASE FEDERAÇÃO'!$B:$M,6,FALSE),"")</f>
        <v/>
      </c>
      <c r="J122" s="88" t="str">
        <f>IF(A122:A122&gt;0,VLOOKUP(A122,'BASE FEDERAÇÃO'!$B:$M,7,FALSE),"")</f>
        <v/>
      </c>
      <c r="K122" s="88" t="str">
        <f>IF(A122:A122&gt;0,VLOOKUP(A122,'BASE FEDERAÇÃO'!$B:$M,8,FALSE),"")</f>
        <v/>
      </c>
      <c r="L122" s="88" t="str">
        <f>IF(A122:A122&gt;0,VLOOKUP(A122,'BASE FEDERAÇÃO'!$B:$M,9,FALSE),"")</f>
        <v/>
      </c>
      <c r="M122" s="116" t="str">
        <f>IF(A122:A122&gt;0,VLOOKUP(A122,'BASE FEDERAÇÃO'!$B:$O,10,FALSE),"")</f>
        <v/>
      </c>
      <c r="N122" s="88" t="str">
        <f>IF(A122:A122&gt;0,VLOOKUP(A122,'BASE FEDERAÇÃO'!$B:$O,11,FALSE),"")</f>
        <v/>
      </c>
      <c r="O122" s="89"/>
      <c r="P122" s="89"/>
      <c r="Q122" s="90" t="str">
        <f t="shared" si="27"/>
        <v/>
      </c>
      <c r="R122" s="91"/>
      <c r="S122" s="91"/>
      <c r="T122" s="91"/>
      <c r="U122" s="91"/>
      <c r="V122" s="92"/>
      <c r="W122" s="92"/>
      <c r="X122" s="92"/>
      <c r="Y122" s="92"/>
      <c r="Z122" s="93">
        <f>IF(R122&gt;0,VLOOKUP(R122,Base!$A:$B,2,0),0)</f>
        <v>0</v>
      </c>
      <c r="AA122" s="94">
        <f>IF(S122&gt;0,VLOOKUP(S122,Base!$A:$B,2,0),0)</f>
        <v>0</v>
      </c>
      <c r="AB122" s="94">
        <f>IF(T122&gt;0,VLOOKUP(T122,Base!$A:$B,2,0),0)</f>
        <v>0</v>
      </c>
      <c r="AC122" s="94">
        <f>IF(U122&gt;0,VLOOKUP(U122,Base!$A:$B,2,0),0)</f>
        <v>0</v>
      </c>
      <c r="AD122" s="94">
        <f>IF(V122&gt;0,VLOOKUP(V122,Base!$D:$E,2,0),0)</f>
        <v>0</v>
      </c>
      <c r="AE122" s="94">
        <f>IF(W122&gt;0,VLOOKUP(W122,Base!$D:$E,2,0),0)</f>
        <v>0</v>
      </c>
      <c r="AF122" s="94">
        <f>IF(X122&gt;0,VLOOKUP(X122,Base!$D:$E,2,0),0)</f>
        <v>0</v>
      </c>
      <c r="AG122" s="94">
        <f>IF(Y122&gt;0,VLOOKUP(Y122,Base!$D:$E,2,0),0)</f>
        <v>0</v>
      </c>
      <c r="AH122" s="88" t="str">
        <f t="shared" si="28"/>
        <v/>
      </c>
      <c r="AI122" s="90" t="str">
        <f t="shared" si="29"/>
        <v/>
      </c>
      <c r="AJ122" s="95" t="str">
        <f t="shared" si="30"/>
        <v/>
      </c>
      <c r="AK122" s="94" t="str">
        <f t="shared" si="31"/>
        <v/>
      </c>
      <c r="AL122" s="88" t="str">
        <f t="shared" si="32"/>
        <v/>
      </c>
      <c r="AM122" s="94" t="str">
        <f t="shared" si="33"/>
        <v xml:space="preserve"> </v>
      </c>
      <c r="AN122" s="88" t="str">
        <f t="shared" si="34"/>
        <v/>
      </c>
      <c r="AO122" s="88" t="str">
        <f t="shared" si="35"/>
        <v/>
      </c>
      <c r="AP122" s="24"/>
      <c r="AR122" s="135"/>
      <c r="AT122" s="184"/>
      <c r="AU122" s="136"/>
    </row>
    <row r="123" spans="1:47" s="25" customFormat="1" ht="18.75" customHeight="1">
      <c r="A123" s="86" t="s">
        <v>574</v>
      </c>
      <c r="B123" s="87" t="s">
        <v>790</v>
      </c>
      <c r="C123" s="87" t="s">
        <v>488</v>
      </c>
      <c r="D123" s="87" t="s">
        <v>204</v>
      </c>
      <c r="E123" s="116" t="str">
        <f>IF(A123:A123&gt;0,VLOOKUP(A123,'BASE FEDERAÇÃO'!$B:$M,2,FALSE),"")</f>
        <v>YOSHIDA</v>
      </c>
      <c r="F123" s="220" t="str">
        <f>IF(A123:A123&gt;0,VLOOKUP(A123,'BASE FEDERAÇÃO'!$B:$M,3,FALSE),"")</f>
        <v>AKIMITSU</v>
      </c>
      <c r="G123" s="88" t="str">
        <f>IF(A123:A123&gt;0,VLOOKUP(A123,'BASE FEDERAÇÃO'!$B:$M,4,FALSE),"")</f>
        <v>M</v>
      </c>
      <c r="H123" s="88" t="str">
        <f>IF(A123:A123&gt;0,VLOOKUP(A123,'BASE FEDERAÇÃO'!$B:$O,5,FALSE),"")</f>
        <v>11. NCC</v>
      </c>
      <c r="I123" s="117">
        <f>IF(A123:A123&gt;0,VLOOKUP(A123,'BASE FEDERAÇÃO'!$B:$M,6,FALSE),"")</f>
        <v>16973</v>
      </c>
      <c r="J123" s="88">
        <f>IF(A123:A123&gt;0,VLOOKUP(A123,'BASE FEDERAÇÃO'!$B:$M,7,FALSE),"")</f>
        <v>1</v>
      </c>
      <c r="K123" s="88" t="str">
        <f>IF(A123:A123&gt;0,VLOOKUP(A123,'BASE FEDERAÇÃO'!$B:$M,8,FALSE),"")</f>
        <v>EX</v>
      </c>
      <c r="L123" s="88" t="str">
        <f>IF(A123:A123&gt;0,VLOOKUP(A123,'BASE FEDERAÇÃO'!$B:$M,9,FALSE),"")</f>
        <v>SR</v>
      </c>
      <c r="M123" s="116" t="str">
        <f>IF(A123:A123&gt;0,VLOOKUP(A123,'BASE FEDERAÇÃO'!$B:$O,10,FALSE),"")</f>
        <v>X</v>
      </c>
      <c r="N123" s="88" t="str">
        <f>IF(A123:A123&gt;0,VLOOKUP(A123,'BASE FEDERAÇÃO'!$B:$O,11,FALSE),"")</f>
        <v>LIB2026</v>
      </c>
      <c r="O123" s="89">
        <v>49</v>
      </c>
      <c r="P123" s="89">
        <v>45</v>
      </c>
      <c r="Q123" s="90">
        <f t="shared" si="27"/>
        <v>94</v>
      </c>
      <c r="R123" s="91"/>
      <c r="S123" s="91"/>
      <c r="T123" s="91"/>
      <c r="U123" s="91"/>
      <c r="V123" s="92"/>
      <c r="W123" s="92"/>
      <c r="X123" s="92"/>
      <c r="Y123" s="92"/>
      <c r="Z123" s="93">
        <f>IF(R123&gt;0,VLOOKUP(R123,Base!$A:$B,2,0),0)</f>
        <v>0</v>
      </c>
      <c r="AA123" s="94">
        <f>IF(S123&gt;0,VLOOKUP(S123,Base!$A:$B,2,0),0)</f>
        <v>0</v>
      </c>
      <c r="AB123" s="94">
        <f>IF(T123&gt;0,VLOOKUP(T123,Base!$A:$B,2,0),0)</f>
        <v>0</v>
      </c>
      <c r="AC123" s="94">
        <f>IF(U123&gt;0,VLOOKUP(U123,Base!$A:$B,2,0),0)</f>
        <v>0</v>
      </c>
      <c r="AD123" s="94">
        <f>IF(V123&gt;0,VLOOKUP(V123,Base!$D:$E,2,0),0)</f>
        <v>0</v>
      </c>
      <c r="AE123" s="94">
        <f>IF(W123&gt;0,VLOOKUP(W123,Base!$D:$E,2,0),0)</f>
        <v>0</v>
      </c>
      <c r="AF123" s="94">
        <f>IF(X123&gt;0,VLOOKUP(X123,Base!$D:$E,2,0),0)</f>
        <v>0</v>
      </c>
      <c r="AG123" s="94">
        <f>IF(Y123&gt;0,VLOOKUP(Y123,Base!$D:$E,2,0),0)</f>
        <v>0</v>
      </c>
      <c r="AH123" s="88" t="str">
        <f t="shared" si="28"/>
        <v/>
      </c>
      <c r="AI123" s="90">
        <f t="shared" si="29"/>
        <v>92</v>
      </c>
      <c r="AJ123" s="95">
        <f t="shared" si="30"/>
        <v>16973</v>
      </c>
      <c r="AK123" s="94">
        <f t="shared" si="31"/>
        <v>906.00998202699998</v>
      </c>
      <c r="AL123" s="88">
        <f t="shared" si="32"/>
        <v>1</v>
      </c>
      <c r="AM123" s="94">
        <f t="shared" si="33"/>
        <v>908.10982926999998</v>
      </c>
      <c r="AN123" s="88">
        <f t="shared" si="34"/>
        <v>9</v>
      </c>
      <c r="AO123" s="88" t="str">
        <f t="shared" si="35"/>
        <v/>
      </c>
      <c r="AP123" s="24"/>
      <c r="AQ123" s="133">
        <f t="shared" ref="AQ123:AQ126" ca="1" si="47">(TODAY()-I123)/365</f>
        <v>79.747945205479454</v>
      </c>
      <c r="AR123" s="133"/>
      <c r="AT123" s="184"/>
      <c r="AU123" s="132"/>
    </row>
    <row r="124" spans="1:47" s="25" customFormat="1" ht="18.75" customHeight="1">
      <c r="A124" s="86" t="s">
        <v>585</v>
      </c>
      <c r="B124" s="87" t="s">
        <v>790</v>
      </c>
      <c r="C124" s="87" t="s">
        <v>488</v>
      </c>
      <c r="D124" s="87" t="s">
        <v>204</v>
      </c>
      <c r="E124" s="116" t="str">
        <f>IF(A124:A124&gt;0,VLOOKUP(A124,'BASE FEDERAÇÃO'!$B:$M,2,FALSE),"")</f>
        <v>KATO</v>
      </c>
      <c r="F124" s="220" t="str">
        <f>IF(A124:A124&gt;0,VLOOKUP(A124,'BASE FEDERAÇÃO'!$B:$M,3,FALSE),"")</f>
        <v>MASSAKAZU</v>
      </c>
      <c r="G124" s="88" t="str">
        <f>IF(A124:A124&gt;0,VLOOKUP(A124,'BASE FEDERAÇÃO'!$B:$M,4,FALSE),"")</f>
        <v>M</v>
      </c>
      <c r="H124" s="88" t="str">
        <f>IF(A124:A124&gt;0,VLOOKUP(A124,'BASE FEDERAÇÃO'!$B:$O,5,FALSE),"")</f>
        <v>01. PIE</v>
      </c>
      <c r="I124" s="117" t="str">
        <f>IF(A124:A124&gt;0,VLOOKUP(A124,'BASE FEDERAÇÃO'!$B:$M,6,FALSE),"")</f>
        <v>15/07/1960</v>
      </c>
      <c r="J124" s="88">
        <f>IF(A124:A124&gt;0,VLOOKUP(A124,'BASE FEDERAÇÃO'!$B:$M,7,FALSE),"")</f>
        <v>4</v>
      </c>
      <c r="K124" s="88" t="str">
        <f>IF(A124:A124&gt;0,VLOOKUP(A124,'BASE FEDERAÇÃO'!$B:$M,8,FALSE),"")</f>
        <v>A</v>
      </c>
      <c r="L124" s="88" t="str">
        <f>IF(A124:A124&gt;0,VLOOKUP(A124,'BASE FEDERAÇÃO'!$B:$M,9,FALSE),"")</f>
        <v>NSR</v>
      </c>
      <c r="M124" s="116" t="str">
        <f>IF(A124:A124&gt;0,VLOOKUP(A124,'BASE FEDERAÇÃO'!$B:$O,10,FALSE),"")</f>
        <v/>
      </c>
      <c r="N124" s="88" t="str">
        <f>IF(A124:A124&gt;0,VLOOKUP(A124,'BASE FEDERAÇÃO'!$B:$O,11,FALSE),"")</f>
        <v>LIB2026</v>
      </c>
      <c r="O124" s="89">
        <v>53</v>
      </c>
      <c r="P124" s="89">
        <v>48</v>
      </c>
      <c r="Q124" s="90">
        <f t="shared" si="27"/>
        <v>101</v>
      </c>
      <c r="R124" s="91"/>
      <c r="S124" s="91"/>
      <c r="T124" s="91"/>
      <c r="U124" s="91"/>
      <c r="V124" s="92">
        <v>16</v>
      </c>
      <c r="W124" s="92"/>
      <c r="X124" s="92"/>
      <c r="Y124" s="92"/>
      <c r="Z124" s="93">
        <f>IF(R124&gt;0,VLOOKUP(R124,Base!$A:$B,2,0),0)</f>
        <v>0</v>
      </c>
      <c r="AA124" s="94">
        <f>IF(S124&gt;0,VLOOKUP(S124,Base!$A:$B,2,0),0)</f>
        <v>0</v>
      </c>
      <c r="AB124" s="94">
        <f>IF(T124&gt;0,VLOOKUP(T124,Base!$A:$B,2,0),0)</f>
        <v>0</v>
      </c>
      <c r="AC124" s="94">
        <f>IF(U124&gt;0,VLOOKUP(U124,Base!$A:$B,2,0),0)</f>
        <v>0</v>
      </c>
      <c r="AD124" s="94">
        <f>IF(V124&gt;0,VLOOKUP(V124,Base!$D:$E,2,0),0)</f>
        <v>11</v>
      </c>
      <c r="AE124" s="94">
        <f>IF(W124&gt;0,VLOOKUP(W124,Base!$D:$E,2,0),0)</f>
        <v>0</v>
      </c>
      <c r="AF124" s="94">
        <f>IF(X124&gt;0,VLOOKUP(X124,Base!$D:$E,2,0),0)</f>
        <v>0</v>
      </c>
      <c r="AG124" s="94">
        <f>IF(Y124&gt;0,VLOOKUP(Y124,Base!$D:$E,2,0),0)</f>
        <v>0</v>
      </c>
      <c r="AH124" s="88">
        <f t="shared" si="28"/>
        <v>11</v>
      </c>
      <c r="AI124" s="90">
        <f t="shared" si="29"/>
        <v>93</v>
      </c>
      <c r="AJ124" s="95" t="str">
        <f t="shared" si="30"/>
        <v>15/07/1960</v>
      </c>
      <c r="AK124" s="94">
        <f t="shared" si="31"/>
        <v>899.03997688799996</v>
      </c>
      <c r="AL124" s="88">
        <f t="shared" si="32"/>
        <v>10</v>
      </c>
      <c r="AM124" s="94">
        <f t="shared" si="33"/>
        <v>907.07977788000005</v>
      </c>
      <c r="AN124" s="88">
        <f t="shared" si="34"/>
        <v>16</v>
      </c>
      <c r="AO124" s="88">
        <f t="shared" si="35"/>
        <v>1</v>
      </c>
      <c r="AP124" s="24"/>
      <c r="AQ124" s="133">
        <f t="shared" ca="1" si="47"/>
        <v>65.668493150684938</v>
      </c>
      <c r="AR124" s="133"/>
      <c r="AT124" s="184"/>
      <c r="AU124" s="132"/>
    </row>
    <row r="125" spans="1:47" s="25" customFormat="1" ht="18.75" customHeight="1">
      <c r="A125" s="86" t="s">
        <v>933</v>
      </c>
      <c r="B125" s="87" t="s">
        <v>790</v>
      </c>
      <c r="C125" s="87" t="s">
        <v>488</v>
      </c>
      <c r="D125" s="87" t="s">
        <v>204</v>
      </c>
      <c r="E125" s="116" t="str">
        <f>IF(A125:A125&gt;0,VLOOKUP(A125,'BASE FEDERAÇÃO'!$B:$M,2,FALSE),"")</f>
        <v>CYRINEO</v>
      </c>
      <c r="F125" s="220" t="str">
        <f>IF(A125:A125&gt;0,VLOOKUP(A125,'BASE FEDERAÇÃO'!$B:$M,3,FALSE),"")</f>
        <v>JORGE</v>
      </c>
      <c r="G125" s="88" t="str">
        <f>IF(A125:A125&gt;0,VLOOKUP(A125,'BASE FEDERAÇÃO'!$B:$M,4,FALSE),"")</f>
        <v>M</v>
      </c>
      <c r="H125" s="88" t="str">
        <f>IF(A125:A125&gt;0,VLOOKUP(A125,'BASE FEDERAÇÃO'!$B:$O,5,FALSE),"")</f>
        <v>10. ITA</v>
      </c>
      <c r="I125" s="117">
        <f>IF(A125:A125&gt;0,VLOOKUP(A125,'BASE FEDERAÇÃO'!$B:$M,6,FALSE),"")</f>
        <v>21169</v>
      </c>
      <c r="J125" s="88">
        <f>IF(A125:A125&gt;0,VLOOKUP(A125,'BASE FEDERAÇÃO'!$B:$M,7,FALSE),"")</f>
        <v>5</v>
      </c>
      <c r="K125" s="88" t="str">
        <f>IF(A125:A125&gt;0,VLOOKUP(A125,'BASE FEDERAÇÃO'!$B:$M,8,FALSE),"")</f>
        <v>A</v>
      </c>
      <c r="L125" s="88" t="str">
        <f>IF(A125:A125&gt;0,VLOOKUP(A125,'BASE FEDERAÇÃO'!$B:$M,9,FALSE),"")</f>
        <v>NSR</v>
      </c>
      <c r="M125" s="116" t="str">
        <f>IF(A125:A125&gt;0,VLOOKUP(A125,'BASE FEDERAÇÃO'!$B:$O,10,FALSE),"")</f>
        <v>X</v>
      </c>
      <c r="N125" s="88" t="str">
        <f>IF(A125:A125&gt;0,VLOOKUP(A125,'BASE FEDERAÇÃO'!$B:$O,11,FALSE),"")</f>
        <v>LIB2026</v>
      </c>
      <c r="O125" s="89">
        <v>53</v>
      </c>
      <c r="P125" s="89">
        <v>53</v>
      </c>
      <c r="Q125" s="90">
        <f t="shared" si="27"/>
        <v>106</v>
      </c>
      <c r="R125" s="91"/>
      <c r="S125" s="91"/>
      <c r="T125" s="91"/>
      <c r="U125" s="91"/>
      <c r="V125" s="92"/>
      <c r="W125" s="92"/>
      <c r="X125" s="92"/>
      <c r="Y125" s="92"/>
      <c r="Z125" s="93">
        <f>IF(R125&gt;0,VLOOKUP(R125,Base!$A:$B,2,0),0)</f>
        <v>0</v>
      </c>
      <c r="AA125" s="94">
        <f>IF(S125&gt;0,VLOOKUP(S125,Base!$A:$B,2,0),0)</f>
        <v>0</v>
      </c>
      <c r="AB125" s="94">
        <f>IF(T125&gt;0,VLOOKUP(T125,Base!$A:$B,2,0),0)</f>
        <v>0</v>
      </c>
      <c r="AC125" s="94">
        <f>IF(U125&gt;0,VLOOKUP(U125,Base!$A:$B,2,0),0)</f>
        <v>0</v>
      </c>
      <c r="AD125" s="94">
        <f>IF(V125&gt;0,VLOOKUP(V125,Base!$D:$E,2,0),0)</f>
        <v>0</v>
      </c>
      <c r="AE125" s="94">
        <f>IF(W125&gt;0,VLOOKUP(W125,Base!$D:$E,2,0),0)</f>
        <v>0</v>
      </c>
      <c r="AF125" s="94">
        <f>IF(X125&gt;0,VLOOKUP(X125,Base!$D:$E,2,0),0)</f>
        <v>0</v>
      </c>
      <c r="AG125" s="94">
        <f>IF(Y125&gt;0,VLOOKUP(Y125,Base!$D:$E,2,0),0)</f>
        <v>0</v>
      </c>
      <c r="AH125" s="88" t="str">
        <f t="shared" si="28"/>
        <v/>
      </c>
      <c r="AI125" s="90">
        <f t="shared" si="29"/>
        <v>96</v>
      </c>
      <c r="AJ125" s="95">
        <f t="shared" si="30"/>
        <v>21169</v>
      </c>
      <c r="AK125" s="94">
        <f t="shared" si="31"/>
        <v>894.04997783099998</v>
      </c>
      <c r="AL125" s="88">
        <f t="shared" si="32"/>
        <v>33</v>
      </c>
      <c r="AM125" s="94">
        <f t="shared" si="33"/>
        <v>904.06978731000004</v>
      </c>
      <c r="AN125" s="88">
        <f t="shared" si="34"/>
        <v>29</v>
      </c>
      <c r="AO125" s="88" t="str">
        <f t="shared" si="35"/>
        <v/>
      </c>
      <c r="AP125" s="24"/>
      <c r="AQ125" s="133">
        <f t="shared" ca="1" si="47"/>
        <v>68.252054794520546</v>
      </c>
      <c r="AR125" s="133"/>
      <c r="AT125" s="184"/>
      <c r="AU125" s="132"/>
    </row>
    <row r="126" spans="1:47" s="25" customFormat="1" ht="18.75" customHeight="1">
      <c r="A126" s="86" t="s">
        <v>429</v>
      </c>
      <c r="B126" s="87" t="s">
        <v>790</v>
      </c>
      <c r="C126" s="87" t="s">
        <v>488</v>
      </c>
      <c r="D126" s="87" t="s">
        <v>204</v>
      </c>
      <c r="E126" s="116" t="str">
        <f>IF(A126:A126&gt;0,VLOOKUP(A126,'BASE FEDERAÇÃO'!$B:$M,2,FALSE),"")</f>
        <v>TAKEYA</v>
      </c>
      <c r="F126" s="220" t="str">
        <f>IF(A126:A126&gt;0,VLOOKUP(A126,'BASE FEDERAÇÃO'!$B:$M,3,FALSE),"")</f>
        <v>JUNKO</v>
      </c>
      <c r="G126" s="88" t="str">
        <f>IF(A126:A126&gt;0,VLOOKUP(A126,'BASE FEDERAÇÃO'!$B:$M,4,FALSE),"")</f>
        <v>F</v>
      </c>
      <c r="H126" s="88" t="str">
        <f>IF(A126:A126&gt;0,VLOOKUP(A126,'BASE FEDERAÇÃO'!$B:$O,5,FALSE),"")</f>
        <v>07. GSP</v>
      </c>
      <c r="I126" s="117">
        <f>IF(A126:A126&gt;0,VLOOKUP(A126,'BASE FEDERAÇÃO'!$B:$M,6,FALSE),"")</f>
        <v>15736</v>
      </c>
      <c r="J126" s="88">
        <f>IF(A126:A126&gt;0,VLOOKUP(A126,'BASE FEDERAÇÃO'!$B:$M,7,FALSE),"")</f>
        <v>6</v>
      </c>
      <c r="K126" s="88" t="str">
        <f>IF(A126:A126&gt;0,VLOOKUP(A126,'BASE FEDERAÇÃO'!$B:$M,8,FALSE),"")</f>
        <v>A</v>
      </c>
      <c r="L126" s="88" t="str">
        <f>IF(A126:A126&gt;0,VLOOKUP(A126,'BASE FEDERAÇÃO'!$B:$M,9,FALSE),"")</f>
        <v>SR</v>
      </c>
      <c r="M126" s="116" t="str">
        <f>IF(A126:A126&gt;0,VLOOKUP(A126,'BASE FEDERAÇÃO'!$B:$O,10,FALSE),"")</f>
        <v>X</v>
      </c>
      <c r="N126" s="88" t="str">
        <f>IF(A126:A126&gt;0,VLOOKUP(A126,'BASE FEDERAÇÃO'!$B:$O,11,FALSE),"")</f>
        <v>LIB2026</v>
      </c>
      <c r="O126" s="89">
        <v>58</v>
      </c>
      <c r="P126" s="89">
        <v>54</v>
      </c>
      <c r="Q126" s="90">
        <f t="shared" si="27"/>
        <v>112</v>
      </c>
      <c r="R126" s="91"/>
      <c r="S126" s="91"/>
      <c r="T126" s="91"/>
      <c r="U126" s="91"/>
      <c r="V126" s="92"/>
      <c r="W126" s="92"/>
      <c r="X126" s="92"/>
      <c r="Y126" s="92"/>
      <c r="Z126" s="93">
        <f>IF(R126&gt;0,VLOOKUP(R126,Base!$A:$B,2,0),0)</f>
        <v>0</v>
      </c>
      <c r="AA126" s="94">
        <f>IF(S126&gt;0,VLOOKUP(S126,Base!$A:$B,2,0),0)</f>
        <v>0</v>
      </c>
      <c r="AB126" s="94">
        <f>IF(T126&gt;0,VLOOKUP(T126,Base!$A:$B,2,0),0)</f>
        <v>0</v>
      </c>
      <c r="AC126" s="94">
        <f>IF(U126&gt;0,VLOOKUP(U126,Base!$A:$B,2,0),0)</f>
        <v>0</v>
      </c>
      <c r="AD126" s="94">
        <f>IF(V126&gt;0,VLOOKUP(V126,Base!$D:$E,2,0),0)</f>
        <v>0</v>
      </c>
      <c r="AE126" s="94">
        <f>IF(W126&gt;0,VLOOKUP(W126,Base!$D:$E,2,0),0)</f>
        <v>0</v>
      </c>
      <c r="AF126" s="94">
        <f>IF(X126&gt;0,VLOOKUP(X126,Base!$D:$E,2,0),0)</f>
        <v>0</v>
      </c>
      <c r="AG126" s="94">
        <f>IF(Y126&gt;0,VLOOKUP(Y126,Base!$D:$E,2,0),0)</f>
        <v>0</v>
      </c>
      <c r="AH126" s="88" t="str">
        <f t="shared" si="28"/>
        <v/>
      </c>
      <c r="AI126" s="90">
        <f t="shared" si="29"/>
        <v>100</v>
      </c>
      <c r="AJ126" s="95">
        <f t="shared" si="30"/>
        <v>15736</v>
      </c>
      <c r="AK126" s="94">
        <f t="shared" si="31"/>
        <v>888.05998326399992</v>
      </c>
      <c r="AL126" s="88">
        <f t="shared" si="32"/>
        <v>71</v>
      </c>
      <c r="AM126" s="94">
        <f t="shared" si="33"/>
        <v>900.05984163999995</v>
      </c>
      <c r="AN126" s="88">
        <f t="shared" si="34"/>
        <v>81</v>
      </c>
      <c r="AO126" s="88" t="str">
        <f t="shared" si="35"/>
        <v/>
      </c>
      <c r="AP126" s="24"/>
      <c r="AQ126" s="133">
        <f t="shared" ca="1" si="47"/>
        <v>83.136986301369859</v>
      </c>
      <c r="AR126" s="133"/>
      <c r="AT126" s="184"/>
      <c r="AU126" s="132"/>
    </row>
    <row r="127" spans="1:47" s="25" customFormat="1" ht="18.75" customHeight="1">
      <c r="A127" s="251"/>
      <c r="B127" s="252"/>
      <c r="C127" s="252"/>
      <c r="D127" s="252"/>
      <c r="E127" s="116" t="str">
        <f>IF(A127:A127&gt;0,VLOOKUP(A127,'BASE FEDERAÇÃO'!$B:$M,2,FALSE),"")</f>
        <v/>
      </c>
      <c r="F127" s="220" t="str">
        <f>IF(A127:A127&gt;0,VLOOKUP(A127,'BASE FEDERAÇÃO'!$B:$M,3,FALSE),"")</f>
        <v/>
      </c>
      <c r="G127" s="88" t="str">
        <f>IF(A127:A127&gt;0,VLOOKUP(A127,'BASE FEDERAÇÃO'!$B:$M,4,FALSE),"")</f>
        <v/>
      </c>
      <c r="H127" s="88" t="str">
        <f>IF(A127:A127&gt;0,VLOOKUP(A127,'BASE FEDERAÇÃO'!$B:$O,5,FALSE),"")</f>
        <v/>
      </c>
      <c r="I127" s="117" t="str">
        <f>IF(A127:A127&gt;0,VLOOKUP(A127,'BASE FEDERAÇÃO'!$B:$M,6,FALSE),"")</f>
        <v/>
      </c>
      <c r="J127" s="88" t="str">
        <f>IF(A127:A127&gt;0,VLOOKUP(A127,'BASE FEDERAÇÃO'!$B:$M,7,FALSE),"")</f>
        <v/>
      </c>
      <c r="K127" s="88" t="str">
        <f>IF(A127:A127&gt;0,VLOOKUP(A127,'BASE FEDERAÇÃO'!$B:$M,8,FALSE),"")</f>
        <v/>
      </c>
      <c r="L127" s="88" t="str">
        <f>IF(A127:A127&gt;0,VLOOKUP(A127,'BASE FEDERAÇÃO'!$B:$M,9,FALSE),"")</f>
        <v/>
      </c>
      <c r="M127" s="116" t="str">
        <f>IF(A127:A127&gt;0,VLOOKUP(A127,'BASE FEDERAÇÃO'!$B:$O,10,FALSE),"")</f>
        <v/>
      </c>
      <c r="N127" s="88" t="str">
        <f>IF(A127:A127&gt;0,VLOOKUP(A127,'BASE FEDERAÇÃO'!$B:$O,11,FALSE),"")</f>
        <v/>
      </c>
      <c r="O127" s="89"/>
      <c r="P127" s="89"/>
      <c r="Q127" s="90" t="str">
        <f t="shared" si="27"/>
        <v/>
      </c>
      <c r="R127" s="91"/>
      <c r="S127" s="91"/>
      <c r="T127" s="91"/>
      <c r="U127" s="91"/>
      <c r="V127" s="92"/>
      <c r="W127" s="92"/>
      <c r="X127" s="92"/>
      <c r="Y127" s="92"/>
      <c r="Z127" s="93">
        <f>IF(R127&gt;0,VLOOKUP(R127,Base!$A:$B,2,0),0)</f>
        <v>0</v>
      </c>
      <c r="AA127" s="94">
        <f>IF(S127&gt;0,VLOOKUP(S127,Base!$A:$B,2,0),0)</f>
        <v>0</v>
      </c>
      <c r="AB127" s="94">
        <f>IF(T127&gt;0,VLOOKUP(T127,Base!$A:$B,2,0),0)</f>
        <v>0</v>
      </c>
      <c r="AC127" s="94">
        <f>IF(U127&gt;0,VLOOKUP(U127,Base!$A:$B,2,0),0)</f>
        <v>0</v>
      </c>
      <c r="AD127" s="94">
        <f>IF(V127&gt;0,VLOOKUP(V127,Base!$D:$E,2,0),0)</f>
        <v>0</v>
      </c>
      <c r="AE127" s="94">
        <f>IF(W127&gt;0,VLOOKUP(W127,Base!$D:$E,2,0),0)</f>
        <v>0</v>
      </c>
      <c r="AF127" s="94">
        <f>IF(X127&gt;0,VLOOKUP(X127,Base!$D:$E,2,0),0)</f>
        <v>0</v>
      </c>
      <c r="AG127" s="94">
        <f>IF(Y127&gt;0,VLOOKUP(Y127,Base!$D:$E,2,0),0)</f>
        <v>0</v>
      </c>
      <c r="AH127" s="88" t="str">
        <f t="shared" si="28"/>
        <v/>
      </c>
      <c r="AI127" s="90" t="str">
        <f t="shared" si="29"/>
        <v/>
      </c>
      <c r="AJ127" s="95" t="str">
        <f t="shared" si="30"/>
        <v/>
      </c>
      <c r="AK127" s="94" t="str">
        <f t="shared" si="31"/>
        <v/>
      </c>
      <c r="AL127" s="88" t="str">
        <f t="shared" si="32"/>
        <v/>
      </c>
      <c r="AM127" s="94" t="str">
        <f t="shared" si="33"/>
        <v xml:space="preserve"> </v>
      </c>
      <c r="AN127" s="88" t="str">
        <f t="shared" si="34"/>
        <v/>
      </c>
      <c r="AO127" s="88" t="str">
        <f t="shared" si="35"/>
        <v/>
      </c>
      <c r="AP127" s="24"/>
      <c r="AR127" s="135"/>
      <c r="AT127" s="184"/>
      <c r="AU127" s="136"/>
    </row>
    <row r="128" spans="1:47" s="25" customFormat="1" ht="18.75" customHeight="1">
      <c r="A128" s="86" t="s">
        <v>784</v>
      </c>
      <c r="B128" s="87" t="s">
        <v>791</v>
      </c>
      <c r="C128" s="87" t="s">
        <v>488</v>
      </c>
      <c r="D128" s="87" t="s">
        <v>242</v>
      </c>
      <c r="E128" s="116" t="str">
        <f>IF(A128:A128&gt;0,VLOOKUP(A128,'BASE FEDERAÇÃO'!$B:$M,2,FALSE),"")</f>
        <v>LAFAIETE</v>
      </c>
      <c r="F128" s="220" t="str">
        <f>IF(A128:A128&gt;0,VLOOKUP(A128,'BASE FEDERAÇÃO'!$B:$M,3,FALSE),"")</f>
        <v>CELSO APARECIDO</v>
      </c>
      <c r="G128" s="88" t="str">
        <f>IF(A128:A128&gt;0,VLOOKUP(A128,'BASE FEDERAÇÃO'!$B:$M,4,FALSE),"")</f>
        <v>M</v>
      </c>
      <c r="H128" s="88" t="str">
        <f>IF(A128:A128&gt;0,VLOOKUP(A128,'BASE FEDERAÇÃO'!$B:$O,5,FALSE),"")</f>
        <v>18. SOR</v>
      </c>
      <c r="I128" s="117">
        <f>IF(A128:A128&gt;0,VLOOKUP(A128,'BASE FEDERAÇÃO'!$B:$M,6,FALSE),"")</f>
        <v>16918</v>
      </c>
      <c r="J128" s="88">
        <f>IF(A128:A128&gt;0,VLOOKUP(A128,'BASE FEDERAÇÃO'!$B:$M,7,FALSE),"")</f>
        <v>9</v>
      </c>
      <c r="K128" s="88" t="str">
        <f>IF(A128:A128&gt;0,VLOOKUP(A128,'BASE FEDERAÇÃO'!$B:$M,8,FALSE),"")</f>
        <v>B</v>
      </c>
      <c r="L128" s="88" t="str">
        <f>IF(A128:A128&gt;0,VLOOKUP(A128,'BASE FEDERAÇÃO'!$B:$M,9,FALSE),"")</f>
        <v>SR</v>
      </c>
      <c r="M128" s="116" t="str">
        <f>IF(A128:A128&gt;0,VLOOKUP(A128,'BASE FEDERAÇÃO'!$B:$O,10,FALSE),"")</f>
        <v/>
      </c>
      <c r="N128" s="88" t="str">
        <f>IF(A128:A128&gt;0,VLOOKUP(A128,'BASE FEDERAÇÃO'!$B:$O,11,FALSE),"")</f>
        <v>LIB2026</v>
      </c>
      <c r="O128" s="89">
        <v>63</v>
      </c>
      <c r="P128" s="89">
        <v>61</v>
      </c>
      <c r="Q128" s="90">
        <f t="shared" si="27"/>
        <v>124</v>
      </c>
      <c r="R128" s="91"/>
      <c r="S128" s="91"/>
      <c r="T128" s="91"/>
      <c r="U128" s="91"/>
      <c r="V128" s="92"/>
      <c r="W128" s="92"/>
      <c r="X128" s="92"/>
      <c r="Y128" s="92"/>
      <c r="Z128" s="93">
        <f>IF(R128&gt;0,VLOOKUP(R128,Base!$A:$B,2,0),0)</f>
        <v>0</v>
      </c>
      <c r="AA128" s="94">
        <f>IF(S128&gt;0,VLOOKUP(S128,Base!$A:$B,2,0),0)</f>
        <v>0</v>
      </c>
      <c r="AB128" s="94">
        <f>IF(T128&gt;0,VLOOKUP(T128,Base!$A:$B,2,0),0)</f>
        <v>0</v>
      </c>
      <c r="AC128" s="94">
        <f>IF(U128&gt;0,VLOOKUP(U128,Base!$A:$B,2,0),0)</f>
        <v>0</v>
      </c>
      <c r="AD128" s="94">
        <f>IF(V128&gt;0,VLOOKUP(V128,Base!$D:$E,2,0),0)</f>
        <v>0</v>
      </c>
      <c r="AE128" s="94">
        <f>IF(W128&gt;0,VLOOKUP(W128,Base!$D:$E,2,0),0)</f>
        <v>0</v>
      </c>
      <c r="AF128" s="94">
        <f>IF(X128&gt;0,VLOOKUP(X128,Base!$D:$E,2,0),0)</f>
        <v>0</v>
      </c>
      <c r="AG128" s="94">
        <f>IF(Y128&gt;0,VLOOKUP(Y128,Base!$D:$E,2,0),0)</f>
        <v>0</v>
      </c>
      <c r="AH128" s="88" t="str">
        <f t="shared" si="28"/>
        <v/>
      </c>
      <c r="AI128" s="90">
        <f t="shared" si="29"/>
        <v>106</v>
      </c>
      <c r="AJ128" s="95">
        <f t="shared" si="30"/>
        <v>16918</v>
      </c>
      <c r="AK128" s="94">
        <f t="shared" si="31"/>
        <v>876.08998208200001</v>
      </c>
      <c r="AL128" s="88">
        <f t="shared" si="32"/>
        <v>146</v>
      </c>
      <c r="AM128" s="94">
        <f t="shared" si="33"/>
        <v>894.02982982000003</v>
      </c>
      <c r="AN128" s="88">
        <f t="shared" si="34"/>
        <v>153</v>
      </c>
      <c r="AO128" s="88" t="str">
        <f t="shared" si="35"/>
        <v/>
      </c>
      <c r="AP128" s="24"/>
      <c r="AQ128" s="133">
        <f t="shared" ref="AQ128:AQ131" ca="1" si="48">(TODAY()-I128)/365</f>
        <v>79.898630136986299</v>
      </c>
      <c r="AR128" s="133"/>
      <c r="AT128" s="184"/>
      <c r="AU128" s="132"/>
    </row>
    <row r="129" spans="1:47" s="25" customFormat="1" ht="18.75" customHeight="1">
      <c r="A129" s="86" t="s">
        <v>918</v>
      </c>
      <c r="B129" s="87" t="s">
        <v>791</v>
      </c>
      <c r="C129" s="87" t="s">
        <v>488</v>
      </c>
      <c r="D129" s="87" t="s">
        <v>242</v>
      </c>
      <c r="E129" s="116" t="str">
        <f>IF(A129:A129&gt;0,VLOOKUP(A129,'BASE FEDERAÇÃO'!$B:$M,2,FALSE),"")</f>
        <v>SHAKUDA</v>
      </c>
      <c r="F129" s="220" t="str">
        <f>IF(A129:A129&gt;0,VLOOKUP(A129,'BASE FEDERAÇÃO'!$B:$M,3,FALSE),"")</f>
        <v>TADASHI</v>
      </c>
      <c r="G129" s="88" t="str">
        <f>IF(A129:A129&gt;0,VLOOKUP(A129,'BASE FEDERAÇÃO'!$B:$M,4,FALSE),"")</f>
        <v>M</v>
      </c>
      <c r="H129" s="88" t="str">
        <f>IF(A129:A129&gt;0,VLOOKUP(A129,'BASE FEDERAÇÃO'!$B:$O,5,FALSE),"")</f>
        <v>06. KOK</v>
      </c>
      <c r="I129" s="117">
        <f>IF(A129:A129&gt;0,VLOOKUP(A129,'BASE FEDERAÇÃO'!$B:$M,6,FALSE),"")</f>
        <v>15013</v>
      </c>
      <c r="J129" s="88">
        <f>IF(A129:A129&gt;0,VLOOKUP(A129,'BASE FEDERAÇÃO'!$B:$M,7,FALSE),"")</f>
        <v>7</v>
      </c>
      <c r="K129" s="88" t="str">
        <f>IF(A129:A129&gt;0,VLOOKUP(A129,'BASE FEDERAÇÃO'!$B:$M,8,FALSE),"")</f>
        <v>B</v>
      </c>
      <c r="L129" s="88" t="str">
        <f>IF(A129:A129&gt;0,VLOOKUP(A129,'BASE FEDERAÇÃO'!$B:$M,9,FALSE),"")</f>
        <v>MR</v>
      </c>
      <c r="M129" s="116" t="str">
        <f>IF(A129:A129&gt;0,VLOOKUP(A129,'BASE FEDERAÇÃO'!$B:$O,10,FALSE),"")</f>
        <v>X</v>
      </c>
      <c r="N129" s="88" t="str">
        <f>IF(A129:A129&gt;0,VLOOKUP(A129,'BASE FEDERAÇÃO'!$B:$O,11,FALSE),"")</f>
        <v>LIB2026</v>
      </c>
      <c r="O129" s="89">
        <v>63</v>
      </c>
      <c r="P129" s="89">
        <v>66</v>
      </c>
      <c r="Q129" s="90">
        <f t="shared" si="27"/>
        <v>129</v>
      </c>
      <c r="R129" s="91"/>
      <c r="S129" s="91"/>
      <c r="T129" s="91"/>
      <c r="U129" s="91"/>
      <c r="V129" s="92"/>
      <c r="W129" s="92"/>
      <c r="X129" s="92"/>
      <c r="Y129" s="92"/>
      <c r="Z129" s="93">
        <f>IF(R129&gt;0,VLOOKUP(R129,Base!$A:$B,2,0),0)</f>
        <v>0</v>
      </c>
      <c r="AA129" s="94">
        <f>IF(S129&gt;0,VLOOKUP(S129,Base!$A:$B,2,0),0)</f>
        <v>0</v>
      </c>
      <c r="AB129" s="94">
        <f>IF(T129&gt;0,VLOOKUP(T129,Base!$A:$B,2,0),0)</f>
        <v>0</v>
      </c>
      <c r="AC129" s="94">
        <f>IF(U129&gt;0,VLOOKUP(U129,Base!$A:$B,2,0),0)</f>
        <v>0</v>
      </c>
      <c r="AD129" s="94">
        <f>IF(V129&gt;0,VLOOKUP(V129,Base!$D:$E,2,0),0)</f>
        <v>0</v>
      </c>
      <c r="AE129" s="94">
        <f>IF(W129&gt;0,VLOOKUP(W129,Base!$D:$E,2,0),0)</f>
        <v>0</v>
      </c>
      <c r="AF129" s="94">
        <f>IF(X129&gt;0,VLOOKUP(X129,Base!$D:$E,2,0),0)</f>
        <v>0</v>
      </c>
      <c r="AG129" s="94">
        <f>IF(Y129&gt;0,VLOOKUP(Y129,Base!$D:$E,2,0),0)</f>
        <v>0</v>
      </c>
      <c r="AH129" s="88" t="str">
        <f t="shared" si="28"/>
        <v/>
      </c>
      <c r="AI129" s="90">
        <f t="shared" si="29"/>
        <v>115</v>
      </c>
      <c r="AJ129" s="95">
        <f t="shared" si="30"/>
        <v>15013</v>
      </c>
      <c r="AK129" s="94">
        <f t="shared" si="31"/>
        <v>871.069983987</v>
      </c>
      <c r="AL129" s="88">
        <f t="shared" si="32"/>
        <v>174</v>
      </c>
      <c r="AM129" s="94">
        <f t="shared" si="33"/>
        <v>885.04984887000001</v>
      </c>
      <c r="AN129" s="88">
        <f t="shared" si="34"/>
        <v>191</v>
      </c>
      <c r="AO129" s="88" t="str">
        <f t="shared" si="35"/>
        <v/>
      </c>
      <c r="AP129" s="24"/>
      <c r="AQ129" s="132">
        <f t="shared" ca="1" si="48"/>
        <v>85.117808219178087</v>
      </c>
      <c r="AR129" s="133"/>
      <c r="AT129" s="184"/>
      <c r="AU129" s="132"/>
    </row>
    <row r="130" spans="1:47" s="25" customFormat="1" ht="18.75" customHeight="1">
      <c r="A130" s="86" t="s">
        <v>374</v>
      </c>
      <c r="B130" s="87" t="s">
        <v>791</v>
      </c>
      <c r="C130" s="87" t="s">
        <v>488</v>
      </c>
      <c r="D130" s="87" t="s">
        <v>242</v>
      </c>
      <c r="E130" s="116" t="str">
        <f>IF(A130:A130&gt;0,VLOOKUP(A130,'BASE FEDERAÇÃO'!$B:$M,2,FALSE),"")</f>
        <v>ANZAI</v>
      </c>
      <c r="F130" s="220" t="str">
        <f>IF(A130:A130&gt;0,VLOOKUP(A130,'BASE FEDERAÇÃO'!$B:$M,3,FALSE),"")</f>
        <v>YOSHIO</v>
      </c>
      <c r="G130" s="88" t="str">
        <f>IF(A130:A130&gt;0,VLOOKUP(A130,'BASE FEDERAÇÃO'!$B:$M,4,FALSE),"")</f>
        <v>M</v>
      </c>
      <c r="H130" s="88" t="str">
        <f>IF(A130:A130&gt;0,VLOOKUP(A130,'BASE FEDERAÇÃO'!$B:$O,5,FALSE),"")</f>
        <v>12. COO</v>
      </c>
      <c r="I130" s="117">
        <f>IF(A130:A130&gt;0,VLOOKUP(A130,'BASE FEDERAÇÃO'!$B:$M,6,FALSE),"")</f>
        <v>17424</v>
      </c>
      <c r="J130" s="88">
        <f>IF(A130:A130&gt;0,VLOOKUP(A130,'BASE FEDERAÇÃO'!$B:$M,7,FALSE),"")</f>
        <v>12</v>
      </c>
      <c r="K130" s="88" t="str">
        <f>IF(A130:A130&gt;0,VLOOKUP(A130,'BASE FEDERAÇÃO'!$B:$M,8,FALSE),"")</f>
        <v>C</v>
      </c>
      <c r="L130" s="88" t="str">
        <f>IF(A130:A130&gt;0,VLOOKUP(A130,'BASE FEDERAÇÃO'!$B:$M,9,FALSE),"")</f>
        <v>SR</v>
      </c>
      <c r="M130" s="116" t="str">
        <f>IF(A130:A130&gt;0,VLOOKUP(A130,'BASE FEDERAÇÃO'!$B:$O,10,FALSE),"")</f>
        <v/>
      </c>
      <c r="N130" s="88" t="str">
        <f>IF(A130:A130&gt;0,VLOOKUP(A130,'BASE FEDERAÇÃO'!$B:$O,11,FALSE),"")</f>
        <v>LIB2026</v>
      </c>
      <c r="O130" s="89">
        <v>63</v>
      </c>
      <c r="P130" s="89">
        <v>62</v>
      </c>
      <c r="Q130" s="90">
        <f t="shared" si="27"/>
        <v>125</v>
      </c>
      <c r="R130" s="91"/>
      <c r="S130" s="91"/>
      <c r="T130" s="91"/>
      <c r="U130" s="91"/>
      <c r="V130" s="92"/>
      <c r="W130" s="92"/>
      <c r="X130" s="92"/>
      <c r="Y130" s="92"/>
      <c r="Z130" s="93">
        <f>IF(R130&gt;0,VLOOKUP(R130,Base!$A:$B,2,0),0)</f>
        <v>0</v>
      </c>
      <c r="AA130" s="94">
        <f>IF(S130&gt;0,VLOOKUP(S130,Base!$A:$B,2,0),0)</f>
        <v>0</v>
      </c>
      <c r="AB130" s="94">
        <f>IF(T130&gt;0,VLOOKUP(T130,Base!$A:$B,2,0),0)</f>
        <v>0</v>
      </c>
      <c r="AC130" s="94">
        <f>IF(U130&gt;0,VLOOKUP(U130,Base!$A:$B,2,0),0)</f>
        <v>0</v>
      </c>
      <c r="AD130" s="94">
        <f>IF(V130&gt;0,VLOOKUP(V130,Base!$D:$E,2,0),0)</f>
        <v>0</v>
      </c>
      <c r="AE130" s="94">
        <f>IF(W130&gt;0,VLOOKUP(W130,Base!$D:$E,2,0),0)</f>
        <v>0</v>
      </c>
      <c r="AF130" s="94">
        <f>IF(X130&gt;0,VLOOKUP(X130,Base!$D:$E,2,0),0)</f>
        <v>0</v>
      </c>
      <c r="AG130" s="94">
        <f>IF(Y130&gt;0,VLOOKUP(Y130,Base!$D:$E,2,0),0)</f>
        <v>0</v>
      </c>
      <c r="AH130" s="88" t="str">
        <f t="shared" si="28"/>
        <v/>
      </c>
      <c r="AI130" s="90">
        <f t="shared" si="29"/>
        <v>101</v>
      </c>
      <c r="AJ130" s="95">
        <f t="shared" si="30"/>
        <v>17424</v>
      </c>
      <c r="AK130" s="94">
        <f t="shared" si="31"/>
        <v>875.11998157599999</v>
      </c>
      <c r="AL130" s="88">
        <f t="shared" si="32"/>
        <v>148</v>
      </c>
      <c r="AM130" s="94">
        <f t="shared" si="33"/>
        <v>898.99982476000002</v>
      </c>
      <c r="AN130" s="88">
        <f t="shared" si="34"/>
        <v>105</v>
      </c>
      <c r="AO130" s="88" t="str">
        <f t="shared" si="35"/>
        <v/>
      </c>
      <c r="AP130" s="24"/>
      <c r="AQ130" s="133">
        <f t="shared" ca="1" si="48"/>
        <v>78.512328767123293</v>
      </c>
      <c r="AR130" s="133"/>
      <c r="AT130" s="184"/>
      <c r="AU130" s="132"/>
    </row>
    <row r="131" spans="1:47" s="25" customFormat="1" ht="18.75" customHeight="1">
      <c r="A131" s="86" t="s">
        <v>897</v>
      </c>
      <c r="B131" s="87" t="s">
        <v>791</v>
      </c>
      <c r="C131" s="87" t="s">
        <v>488</v>
      </c>
      <c r="D131" s="87" t="s">
        <v>242</v>
      </c>
      <c r="E131" s="116" t="str">
        <f>IF(A131:A131&gt;0,VLOOKUP(A131,'BASE FEDERAÇÃO'!$B:$M,2,FALSE),"")</f>
        <v>NUNES</v>
      </c>
      <c r="F131" s="220" t="str">
        <f>IF(A131:A131&gt;0,VLOOKUP(A131,'BASE FEDERAÇÃO'!$B:$M,3,FALSE),"")</f>
        <v>MARIA HELENA</v>
      </c>
      <c r="G131" s="88" t="str">
        <f>IF(A131:A131&gt;0,VLOOKUP(A131,'BASE FEDERAÇÃO'!$B:$M,4,FALSE),"")</f>
        <v>F</v>
      </c>
      <c r="H131" s="88" t="str">
        <f>IF(A131:A131&gt;0,VLOOKUP(A131,'BASE FEDERAÇÃO'!$B:$O,5,FALSE),"")</f>
        <v>01. PIE</v>
      </c>
      <c r="I131" s="117">
        <f>IF(A131:A131&gt;0,VLOOKUP(A131,'BASE FEDERAÇÃO'!$B:$M,6,FALSE),"")</f>
        <v>16884</v>
      </c>
      <c r="J131" s="88">
        <f>IF(A131:A131&gt;0,VLOOKUP(A131,'BASE FEDERAÇÃO'!$B:$M,7,FALSE),"")</f>
        <v>12</v>
      </c>
      <c r="K131" s="88" t="str">
        <f>IF(A131:A131&gt;0,VLOOKUP(A131,'BASE FEDERAÇÃO'!$B:$M,8,FALSE),"")</f>
        <v>C</v>
      </c>
      <c r="L131" s="88" t="str">
        <f>IF(A131:A131&gt;0,VLOOKUP(A131,'BASE FEDERAÇÃO'!$B:$M,9,FALSE),"")</f>
        <v>SR</v>
      </c>
      <c r="M131" s="116" t="str">
        <f>IF(A131:A131&gt;0,VLOOKUP(A131,'BASE FEDERAÇÃO'!$B:$O,10,FALSE),"")</f>
        <v/>
      </c>
      <c r="N131" s="88" t="str">
        <f>IF(A131:A131&gt;0,VLOOKUP(A131,'BASE FEDERAÇÃO'!$B:$O,11,FALSE),"")</f>
        <v>LIB2026</v>
      </c>
      <c r="O131" s="89">
        <v>65</v>
      </c>
      <c r="P131" s="89">
        <v>60</v>
      </c>
      <c r="Q131" s="90">
        <f t="shared" ref="Q131:Q194" si="49">IF(A131&gt;0,O131+P131,"")</f>
        <v>125</v>
      </c>
      <c r="R131" s="91"/>
      <c r="S131" s="91"/>
      <c r="T131" s="91"/>
      <c r="U131" s="91"/>
      <c r="V131" s="92"/>
      <c r="W131" s="92"/>
      <c r="X131" s="92"/>
      <c r="Y131" s="92"/>
      <c r="Z131" s="93">
        <f>IF(R131&gt;0,VLOOKUP(R131,Base!$A:$B,2,0),0)</f>
        <v>0</v>
      </c>
      <c r="AA131" s="94">
        <f>IF(S131&gt;0,VLOOKUP(S131,Base!$A:$B,2,0),0)</f>
        <v>0</v>
      </c>
      <c r="AB131" s="94">
        <f>IF(T131&gt;0,VLOOKUP(T131,Base!$A:$B,2,0),0)</f>
        <v>0</v>
      </c>
      <c r="AC131" s="94">
        <f>IF(U131&gt;0,VLOOKUP(U131,Base!$A:$B,2,0),0)</f>
        <v>0</v>
      </c>
      <c r="AD131" s="94">
        <f>IF(V131&gt;0,VLOOKUP(V131,Base!$D:$E,2,0),0)</f>
        <v>0</v>
      </c>
      <c r="AE131" s="94">
        <f>IF(W131&gt;0,VLOOKUP(W131,Base!$D:$E,2,0),0)</f>
        <v>0</v>
      </c>
      <c r="AF131" s="94">
        <f>IF(X131&gt;0,VLOOKUP(X131,Base!$D:$E,2,0),0)</f>
        <v>0</v>
      </c>
      <c r="AG131" s="94">
        <f>IF(Y131&gt;0,VLOOKUP(Y131,Base!$D:$E,2,0),0)</f>
        <v>0</v>
      </c>
      <c r="AH131" s="88" t="str">
        <f t="shared" si="28"/>
        <v/>
      </c>
      <c r="AI131" s="90">
        <f t="shared" si="29"/>
        <v>101</v>
      </c>
      <c r="AJ131" s="95">
        <f t="shared" si="30"/>
        <v>16884</v>
      </c>
      <c r="AK131" s="94">
        <f t="shared" si="31"/>
        <v>875.11998211599996</v>
      </c>
      <c r="AL131" s="88">
        <f t="shared" si="32"/>
        <v>147</v>
      </c>
      <c r="AM131" s="94">
        <f t="shared" si="33"/>
        <v>898.99983015999999</v>
      </c>
      <c r="AN131" s="88">
        <f t="shared" si="34"/>
        <v>104</v>
      </c>
      <c r="AO131" s="88" t="str">
        <f t="shared" si="35"/>
        <v/>
      </c>
      <c r="AP131" s="24"/>
      <c r="AQ131" s="133">
        <f t="shared" ca="1" si="48"/>
        <v>79.991780821917814</v>
      </c>
      <c r="AR131" s="133"/>
      <c r="AT131" s="184"/>
      <c r="AU131" s="132"/>
    </row>
    <row r="132" spans="1:47" s="25" customFormat="1" ht="18.75" customHeight="1">
      <c r="A132" s="251"/>
      <c r="B132" s="252"/>
      <c r="C132" s="252"/>
      <c r="D132" s="252"/>
      <c r="E132" s="116" t="str">
        <f>IF(A132:A132&gt;0,VLOOKUP(A132,'BASE FEDERAÇÃO'!$B:$M,2,FALSE),"")</f>
        <v/>
      </c>
      <c r="F132" s="220" t="str">
        <f>IF(A132:A132&gt;0,VLOOKUP(A132,'BASE FEDERAÇÃO'!$B:$M,3,FALSE),"")</f>
        <v/>
      </c>
      <c r="G132" s="88" t="str">
        <f>IF(A132:A132&gt;0,VLOOKUP(A132,'BASE FEDERAÇÃO'!$B:$M,4,FALSE),"")</f>
        <v/>
      </c>
      <c r="H132" s="88" t="str">
        <f>IF(A132:A132&gt;0,VLOOKUP(A132,'BASE FEDERAÇÃO'!$B:$O,5,FALSE),"")</f>
        <v/>
      </c>
      <c r="I132" s="117" t="str">
        <f>IF(A132:A132&gt;0,VLOOKUP(A132,'BASE FEDERAÇÃO'!$B:$M,6,FALSE),"")</f>
        <v/>
      </c>
      <c r="J132" s="88" t="str">
        <f>IF(A132:A132&gt;0,VLOOKUP(A132,'BASE FEDERAÇÃO'!$B:$M,7,FALSE),"")</f>
        <v/>
      </c>
      <c r="K132" s="88" t="str">
        <f>IF(A132:A132&gt;0,VLOOKUP(A132,'BASE FEDERAÇÃO'!$B:$M,8,FALSE),"")</f>
        <v/>
      </c>
      <c r="L132" s="88" t="str">
        <f>IF(A132:A132&gt;0,VLOOKUP(A132,'BASE FEDERAÇÃO'!$B:$M,9,FALSE),"")</f>
        <v/>
      </c>
      <c r="M132" s="116" t="str">
        <f>IF(A132:A132&gt;0,VLOOKUP(A132,'BASE FEDERAÇÃO'!$B:$O,10,FALSE),"")</f>
        <v/>
      </c>
      <c r="N132" s="88" t="str">
        <f>IF(A132:A132&gt;0,VLOOKUP(A132,'BASE FEDERAÇÃO'!$B:$O,11,FALSE),"")</f>
        <v/>
      </c>
      <c r="O132" s="89"/>
      <c r="P132" s="89"/>
      <c r="Q132" s="90" t="str">
        <f t="shared" si="49"/>
        <v/>
      </c>
      <c r="R132" s="91"/>
      <c r="S132" s="91"/>
      <c r="T132" s="91"/>
      <c r="U132" s="91"/>
      <c r="V132" s="92"/>
      <c r="W132" s="92"/>
      <c r="X132" s="92"/>
      <c r="Y132" s="92"/>
      <c r="Z132" s="93">
        <f>IF(R132&gt;0,VLOOKUP(R132,Base!$A:$B,2,0),0)</f>
        <v>0</v>
      </c>
      <c r="AA132" s="94">
        <f>IF(S132&gt;0,VLOOKUP(S132,Base!$A:$B,2,0),0)</f>
        <v>0</v>
      </c>
      <c r="AB132" s="94">
        <f>IF(T132&gt;0,VLOOKUP(T132,Base!$A:$B,2,0),0)</f>
        <v>0</v>
      </c>
      <c r="AC132" s="94">
        <f>IF(U132&gt;0,VLOOKUP(U132,Base!$A:$B,2,0),0)</f>
        <v>0</v>
      </c>
      <c r="AD132" s="94">
        <f>IF(V132&gt;0,VLOOKUP(V132,Base!$D:$E,2,0),0)</f>
        <v>0</v>
      </c>
      <c r="AE132" s="94">
        <f>IF(W132&gt;0,VLOOKUP(W132,Base!$D:$E,2,0),0)</f>
        <v>0</v>
      </c>
      <c r="AF132" s="94">
        <f>IF(X132&gt;0,VLOOKUP(X132,Base!$D:$E,2,0),0)</f>
        <v>0</v>
      </c>
      <c r="AG132" s="94">
        <f>IF(Y132&gt;0,VLOOKUP(Y132,Base!$D:$E,2,0),0)</f>
        <v>0</v>
      </c>
      <c r="AH132" s="88" t="str">
        <f t="shared" ref="AH132:AH195" si="50">IF(OR(R132&gt;0,V132&gt;0),SUM(Z132:AG132),"")</f>
        <v/>
      </c>
      <c r="AI132" s="90" t="str">
        <f t="shared" ref="AI132:AI195" si="51">IF(A132&gt;0,Q132-J132*2,"")</f>
        <v/>
      </c>
      <c r="AJ132" s="95" t="str">
        <f t="shared" ref="AJ132:AJ195" si="52">I132</f>
        <v/>
      </c>
      <c r="AK132" s="94" t="str">
        <f t="shared" ref="AK132:AK195" si="53">IF(A132&gt;0,999.999999-Q132+(J132*0.01)+(AJ132*-0.000000001),"")</f>
        <v/>
      </c>
      <c r="AL132" s="88" t="str">
        <f t="shared" ref="AL132:AL195" si="54">IF(A132&gt;0,RANK(AK132,AK:AK),"")</f>
        <v/>
      </c>
      <c r="AM132" s="94" t="str">
        <f t="shared" ref="AM132:AM195" si="55">IF(A132&gt;0,999.999999-AI132+(0.12-(J132*0.01))+(AJ132*-0.00000001)," ")</f>
        <v xml:space="preserve"> </v>
      </c>
      <c r="AN132" s="88" t="str">
        <f t="shared" ref="AN132:AN195" si="56">IF(A132&gt;0,RANK(AM132,AM:AM),"")</f>
        <v/>
      </c>
      <c r="AO132" s="88" t="str">
        <f t="shared" ref="AO132:AO195" si="57">IF(OR(R132&lt;&gt;"",V132&lt;&gt;""),COUNT(R132:Y132),"")</f>
        <v/>
      </c>
      <c r="AP132" s="24"/>
      <c r="AR132" s="135"/>
      <c r="AT132" s="184"/>
      <c r="AU132" s="136"/>
    </row>
    <row r="133" spans="1:47" s="25" customFormat="1" ht="18.75" customHeight="1">
      <c r="A133" s="86" t="s">
        <v>394</v>
      </c>
      <c r="B133" s="87" t="s">
        <v>792</v>
      </c>
      <c r="C133" s="87" t="s">
        <v>488</v>
      </c>
      <c r="D133" s="87" t="s">
        <v>257</v>
      </c>
      <c r="E133" s="116" t="str">
        <f>IF(A133:A133&gt;0,VLOOKUP(A133,'BASE FEDERAÇÃO'!$B:$M,2,FALSE),"")</f>
        <v>MINAMI</v>
      </c>
      <c r="F133" s="220" t="str">
        <f>IF(A133:A133&gt;0,VLOOKUP(A133,'BASE FEDERAÇÃO'!$B:$M,3,FALSE),"")</f>
        <v>TADAHIRO</v>
      </c>
      <c r="G133" s="88" t="str">
        <f>IF(A133:A133&gt;0,VLOOKUP(A133,'BASE FEDERAÇÃO'!$B:$M,4,FALSE),"")</f>
        <v>M</v>
      </c>
      <c r="H133" s="88" t="str">
        <f>IF(A133:A133&gt;0,VLOOKUP(A133,'BASE FEDERAÇÃO'!$B:$O,5,FALSE),"")</f>
        <v>15. BIR</v>
      </c>
      <c r="I133" s="117">
        <f>IF(A133:A133&gt;0,VLOOKUP(A133,'BASE FEDERAÇÃO'!$B:$M,6,FALSE),"")</f>
        <v>19440</v>
      </c>
      <c r="J133" s="88">
        <f>IF(A133:A133&gt;0,VLOOKUP(A133,'BASE FEDERAÇÃO'!$B:$M,7,FALSE),"")</f>
        <v>7</v>
      </c>
      <c r="K133" s="88" t="str">
        <f>IF(A133:A133&gt;0,VLOOKUP(A133,'BASE FEDERAÇÃO'!$B:$M,8,FALSE),"")</f>
        <v>B</v>
      </c>
      <c r="L133" s="88" t="str">
        <f>IF(A133:A133&gt;0,VLOOKUP(A133,'BASE FEDERAÇÃO'!$B:$M,9,FALSE),"")</f>
        <v>NSR</v>
      </c>
      <c r="M133" s="116" t="str">
        <f>IF(A133:A133&gt;0,VLOOKUP(A133,'BASE FEDERAÇÃO'!$B:$O,10,FALSE),"")</f>
        <v>X</v>
      </c>
      <c r="N133" s="88" t="str">
        <f>IF(A133:A133&gt;0,VLOOKUP(A133,'BASE FEDERAÇÃO'!$B:$O,11,FALSE),"")</f>
        <v>LIB2026</v>
      </c>
      <c r="O133" s="89">
        <v>58</v>
      </c>
      <c r="P133" s="89">
        <v>55</v>
      </c>
      <c r="Q133" s="90">
        <f t="shared" si="49"/>
        <v>113</v>
      </c>
      <c r="R133" s="91"/>
      <c r="S133" s="91"/>
      <c r="T133" s="91"/>
      <c r="U133" s="91"/>
      <c r="V133" s="92"/>
      <c r="W133" s="92"/>
      <c r="X133" s="92"/>
      <c r="Y133" s="92"/>
      <c r="Z133" s="93">
        <f>IF(R133&gt;0,VLOOKUP(R133,Base!$A:$B,2,0),0)</f>
        <v>0</v>
      </c>
      <c r="AA133" s="94">
        <f>IF(S133&gt;0,VLOOKUP(S133,Base!$A:$B,2,0),0)</f>
        <v>0</v>
      </c>
      <c r="AB133" s="94">
        <f>IF(T133&gt;0,VLOOKUP(T133,Base!$A:$B,2,0),0)</f>
        <v>0</v>
      </c>
      <c r="AC133" s="94">
        <f>IF(U133&gt;0,VLOOKUP(U133,Base!$A:$B,2,0),0)</f>
        <v>0</v>
      </c>
      <c r="AD133" s="94">
        <f>IF(V133&gt;0,VLOOKUP(V133,Base!$D:$E,2,0),0)</f>
        <v>0</v>
      </c>
      <c r="AE133" s="94">
        <f>IF(W133&gt;0,VLOOKUP(W133,Base!$D:$E,2,0),0)</f>
        <v>0</v>
      </c>
      <c r="AF133" s="94">
        <f>IF(X133&gt;0,VLOOKUP(X133,Base!$D:$E,2,0),0)</f>
        <v>0</v>
      </c>
      <c r="AG133" s="94">
        <f>IF(Y133&gt;0,VLOOKUP(Y133,Base!$D:$E,2,0),0)</f>
        <v>0</v>
      </c>
      <c r="AH133" s="88" t="str">
        <f t="shared" si="50"/>
        <v/>
      </c>
      <c r="AI133" s="90">
        <f t="shared" si="51"/>
        <v>99</v>
      </c>
      <c r="AJ133" s="95">
        <f t="shared" si="52"/>
        <v>19440</v>
      </c>
      <c r="AK133" s="94">
        <f t="shared" si="53"/>
        <v>887.06997956000009</v>
      </c>
      <c r="AL133" s="88">
        <f t="shared" si="54"/>
        <v>78</v>
      </c>
      <c r="AM133" s="94">
        <f t="shared" si="55"/>
        <v>901.0498045999999</v>
      </c>
      <c r="AN133" s="88">
        <f t="shared" si="56"/>
        <v>65</v>
      </c>
      <c r="AO133" s="88" t="str">
        <f t="shared" si="57"/>
        <v/>
      </c>
      <c r="AP133" s="24"/>
      <c r="AQ133" s="133">
        <f t="shared" ref="AQ133:AQ135" ca="1" si="58">(TODAY()-I133)/365</f>
        <v>72.989041095890414</v>
      </c>
      <c r="AR133" s="133"/>
      <c r="AT133" s="184"/>
      <c r="AU133" s="132"/>
    </row>
    <row r="134" spans="1:47" s="25" customFormat="1" ht="18.75" customHeight="1">
      <c r="A134" s="86" t="s">
        <v>31</v>
      </c>
      <c r="B134" s="87" t="s">
        <v>792</v>
      </c>
      <c r="C134" s="87" t="s">
        <v>488</v>
      </c>
      <c r="D134" s="87" t="s">
        <v>257</v>
      </c>
      <c r="E134" s="116" t="str">
        <f>IF(A134:A134&gt;0,VLOOKUP(A134,'BASE FEDERAÇÃO'!$B:$M,2,FALSE),"")</f>
        <v>UEYAMA</v>
      </c>
      <c r="F134" s="220" t="str">
        <f>IF(A134:A134&gt;0,VLOOKUP(A134,'BASE FEDERAÇÃO'!$B:$M,3,FALSE),"")</f>
        <v>MARIA KIYOKO</v>
      </c>
      <c r="G134" s="88" t="str">
        <f>IF(A134:A134&gt;0,VLOOKUP(A134,'BASE FEDERAÇÃO'!$B:$M,4,FALSE),"")</f>
        <v>F</v>
      </c>
      <c r="H134" s="88" t="str">
        <f>IF(A134:A134&gt;0,VLOOKUP(A134,'BASE FEDERAÇÃO'!$B:$O,5,FALSE),"")</f>
        <v>01. PIE</v>
      </c>
      <c r="I134" s="117">
        <f>IF(A134:A134&gt;0,VLOOKUP(A134,'BASE FEDERAÇÃO'!$B:$M,6,FALSE),"")</f>
        <v>14975</v>
      </c>
      <c r="J134" s="88">
        <f>IF(A134:A134&gt;0,VLOOKUP(A134,'BASE FEDERAÇÃO'!$B:$M,7,FALSE),"")</f>
        <v>9</v>
      </c>
      <c r="K134" s="88" t="str">
        <f>IF(A134:A134&gt;0,VLOOKUP(A134,'BASE FEDERAÇÃO'!$B:$M,8,FALSE),"")</f>
        <v>B</v>
      </c>
      <c r="L134" s="88" t="str">
        <f>IF(A134:A134&gt;0,VLOOKUP(A134,'BASE FEDERAÇÃO'!$B:$M,9,FALSE),"")</f>
        <v>MR</v>
      </c>
      <c r="M134" s="116" t="str">
        <f>IF(A134:A134&gt;0,VLOOKUP(A134,'BASE FEDERAÇÃO'!$B:$O,10,FALSE),"")</f>
        <v>X</v>
      </c>
      <c r="N134" s="88" t="str">
        <f>IF(A134:A134&gt;0,VLOOKUP(A134,'BASE FEDERAÇÃO'!$B:$O,11,FALSE),"")</f>
        <v>LIB2026</v>
      </c>
      <c r="O134" s="89">
        <v>59</v>
      </c>
      <c r="P134" s="89">
        <v>59</v>
      </c>
      <c r="Q134" s="90">
        <f t="shared" si="49"/>
        <v>118</v>
      </c>
      <c r="R134" s="91"/>
      <c r="S134" s="91"/>
      <c r="T134" s="91"/>
      <c r="U134" s="91"/>
      <c r="V134" s="92"/>
      <c r="W134" s="92"/>
      <c r="X134" s="92"/>
      <c r="Y134" s="92"/>
      <c r="Z134" s="93">
        <f>IF(R134&gt;0,VLOOKUP(R134,Base!$A:$B,2,0),0)</f>
        <v>0</v>
      </c>
      <c r="AA134" s="94">
        <f>IF(S134&gt;0,VLOOKUP(S134,Base!$A:$B,2,0),0)</f>
        <v>0</v>
      </c>
      <c r="AB134" s="94">
        <f>IF(T134&gt;0,VLOOKUP(T134,Base!$A:$B,2,0),0)</f>
        <v>0</v>
      </c>
      <c r="AC134" s="94">
        <f>IF(U134&gt;0,VLOOKUP(U134,Base!$A:$B,2,0),0)</f>
        <v>0</v>
      </c>
      <c r="AD134" s="94">
        <f>IF(V134&gt;0,VLOOKUP(V134,Base!$D:$E,2,0),0)</f>
        <v>0</v>
      </c>
      <c r="AE134" s="94">
        <f>IF(W134&gt;0,VLOOKUP(W134,Base!$D:$E,2,0),0)</f>
        <v>0</v>
      </c>
      <c r="AF134" s="94">
        <f>IF(X134&gt;0,VLOOKUP(X134,Base!$D:$E,2,0),0)</f>
        <v>0</v>
      </c>
      <c r="AG134" s="94">
        <f>IF(Y134&gt;0,VLOOKUP(Y134,Base!$D:$E,2,0),0)</f>
        <v>0</v>
      </c>
      <c r="AH134" s="88" t="str">
        <f t="shared" si="50"/>
        <v/>
      </c>
      <c r="AI134" s="90">
        <f t="shared" si="51"/>
        <v>100</v>
      </c>
      <c r="AJ134" s="95">
        <f t="shared" si="52"/>
        <v>14975</v>
      </c>
      <c r="AK134" s="94">
        <f t="shared" si="53"/>
        <v>882.08998402500004</v>
      </c>
      <c r="AL134" s="88">
        <f t="shared" si="54"/>
        <v>114</v>
      </c>
      <c r="AM134" s="94">
        <f t="shared" si="55"/>
        <v>900.02984924999998</v>
      </c>
      <c r="AN134" s="88">
        <f t="shared" si="56"/>
        <v>88</v>
      </c>
      <c r="AO134" s="88" t="str">
        <f t="shared" si="57"/>
        <v/>
      </c>
      <c r="AP134" s="24"/>
      <c r="AQ134" s="132">
        <f t="shared" ca="1" si="58"/>
        <v>85.221917808219175</v>
      </c>
      <c r="AR134" s="133"/>
      <c r="AT134" s="184"/>
      <c r="AU134" s="132"/>
    </row>
    <row r="135" spans="1:47" s="25" customFormat="1" ht="18.75" customHeight="1">
      <c r="A135" s="86" t="s">
        <v>648</v>
      </c>
      <c r="B135" s="87" t="s">
        <v>792</v>
      </c>
      <c r="C135" s="87" t="s">
        <v>488</v>
      </c>
      <c r="D135" s="87" t="s">
        <v>257</v>
      </c>
      <c r="E135" s="116" t="str">
        <f>IF(A135:A135&gt;0,VLOOKUP(A135,'BASE FEDERAÇÃO'!$B:$M,2,FALSE),"")</f>
        <v>KAWASAKA</v>
      </c>
      <c r="F135" s="220" t="str">
        <f>IF(A135:A135&gt;0,VLOOKUP(A135,'BASE FEDERAÇÃO'!$B:$M,3,FALSE),"")</f>
        <v>MAKICO</v>
      </c>
      <c r="G135" s="88" t="str">
        <f>IF(A135:A135&gt;0,VLOOKUP(A135,'BASE FEDERAÇÃO'!$B:$M,4,FALSE),"")</f>
        <v>F</v>
      </c>
      <c r="H135" s="88" t="str">
        <f>IF(A135:A135&gt;0,VLOOKUP(A135,'BASE FEDERAÇÃO'!$B:$O,5,FALSE),"")</f>
        <v>07. GSP</v>
      </c>
      <c r="I135" s="117">
        <f>IF(A135:A135&gt;0,VLOOKUP(A135,'BASE FEDERAÇÃO'!$B:$M,6,FALSE),"")</f>
        <v>17833</v>
      </c>
      <c r="J135" s="88">
        <f>IF(A135:A135&gt;0,VLOOKUP(A135,'BASE FEDERAÇÃO'!$B:$M,7,FALSE),"")</f>
        <v>12</v>
      </c>
      <c r="K135" s="88" t="str">
        <f>IF(A135:A135&gt;0,VLOOKUP(A135,'BASE FEDERAÇÃO'!$B:$M,8,FALSE),"")</f>
        <v>C</v>
      </c>
      <c r="L135" s="88" t="str">
        <f>IF(A135:A135&gt;0,VLOOKUP(A135,'BASE FEDERAÇÃO'!$B:$M,9,FALSE),"")</f>
        <v>SR</v>
      </c>
      <c r="M135" s="116" t="str">
        <f>IF(A135:A135&gt;0,VLOOKUP(A135,'BASE FEDERAÇÃO'!$B:$O,10,FALSE),"")</f>
        <v/>
      </c>
      <c r="N135" s="88" t="str">
        <f>IF(A135:A135&gt;0,VLOOKUP(A135,'BASE FEDERAÇÃO'!$B:$O,11,FALSE),"")</f>
        <v>LIB2026</v>
      </c>
      <c r="O135" s="89">
        <v>63</v>
      </c>
      <c r="P135" s="89">
        <v>62</v>
      </c>
      <c r="Q135" s="90">
        <f t="shared" si="49"/>
        <v>125</v>
      </c>
      <c r="R135" s="91"/>
      <c r="S135" s="91"/>
      <c r="T135" s="91"/>
      <c r="U135" s="91"/>
      <c r="V135" s="92"/>
      <c r="W135" s="92"/>
      <c r="X135" s="92"/>
      <c r="Y135" s="92"/>
      <c r="Z135" s="93">
        <f>IF(R135&gt;0,VLOOKUP(R135,Base!$A:$B,2,0),0)</f>
        <v>0</v>
      </c>
      <c r="AA135" s="94">
        <f>IF(S135&gt;0,VLOOKUP(S135,Base!$A:$B,2,0),0)</f>
        <v>0</v>
      </c>
      <c r="AB135" s="94">
        <f>IF(T135&gt;0,VLOOKUP(T135,Base!$A:$B,2,0),0)</f>
        <v>0</v>
      </c>
      <c r="AC135" s="94">
        <f>IF(U135&gt;0,VLOOKUP(U135,Base!$A:$B,2,0),0)</f>
        <v>0</v>
      </c>
      <c r="AD135" s="94">
        <f>IF(V135&gt;0,VLOOKUP(V135,Base!$D:$E,2,0),0)</f>
        <v>0</v>
      </c>
      <c r="AE135" s="94">
        <f>IF(W135&gt;0,VLOOKUP(W135,Base!$D:$E,2,0),0)</f>
        <v>0</v>
      </c>
      <c r="AF135" s="94">
        <f>IF(X135&gt;0,VLOOKUP(X135,Base!$D:$E,2,0),0)</f>
        <v>0</v>
      </c>
      <c r="AG135" s="94">
        <f>IF(Y135&gt;0,VLOOKUP(Y135,Base!$D:$E,2,0),0)</f>
        <v>0</v>
      </c>
      <c r="AH135" s="88" t="str">
        <f t="shared" si="50"/>
        <v/>
      </c>
      <c r="AI135" s="90">
        <f t="shared" si="51"/>
        <v>101</v>
      </c>
      <c r="AJ135" s="95">
        <f t="shared" si="52"/>
        <v>17833</v>
      </c>
      <c r="AK135" s="94">
        <f t="shared" si="53"/>
        <v>875.11998116699999</v>
      </c>
      <c r="AL135" s="88">
        <f t="shared" si="54"/>
        <v>149</v>
      </c>
      <c r="AM135" s="94">
        <f t="shared" si="55"/>
        <v>898.99982066999996</v>
      </c>
      <c r="AN135" s="88">
        <f t="shared" si="56"/>
        <v>106</v>
      </c>
      <c r="AO135" s="88" t="str">
        <f t="shared" si="57"/>
        <v/>
      </c>
      <c r="AP135" s="24"/>
      <c r="AQ135" s="133">
        <f t="shared" ca="1" si="58"/>
        <v>77.391780821917806</v>
      </c>
      <c r="AR135" s="133"/>
      <c r="AT135" s="184"/>
      <c r="AU135" s="132"/>
    </row>
    <row r="136" spans="1:47" s="25" customFormat="1" ht="18.75" customHeight="1">
      <c r="A136" s="274"/>
      <c r="B136" s="275" t="s">
        <v>792</v>
      </c>
      <c r="C136" s="275" t="s">
        <v>488</v>
      </c>
      <c r="D136" s="275" t="s">
        <v>257</v>
      </c>
      <c r="E136" s="116" t="str">
        <f>IF(A136:A136&gt;0,VLOOKUP(A136,'BASE FEDERAÇÃO'!$B:$M,2,FALSE),"")</f>
        <v/>
      </c>
      <c r="F136" s="220" t="str">
        <f>IF(A136:A136&gt;0,VLOOKUP(A136,'BASE FEDERAÇÃO'!$B:$M,3,FALSE),"")</f>
        <v/>
      </c>
      <c r="G136" s="88" t="str">
        <f>IF(A136:A136&gt;0,VLOOKUP(A136,'BASE FEDERAÇÃO'!$B:$M,4,FALSE),"")</f>
        <v/>
      </c>
      <c r="H136" s="88" t="str">
        <f>IF(A136:A136&gt;0,VLOOKUP(A136,'BASE FEDERAÇÃO'!$B:$O,5,FALSE),"")</f>
        <v/>
      </c>
      <c r="I136" s="117" t="str">
        <f>IF(A136:A136&gt;0,VLOOKUP(A136,'BASE FEDERAÇÃO'!$B:$M,6,FALSE),"")</f>
        <v/>
      </c>
      <c r="J136" s="88" t="str">
        <f>IF(A136:A136&gt;0,VLOOKUP(A136,'BASE FEDERAÇÃO'!$B:$M,7,FALSE),"")</f>
        <v/>
      </c>
      <c r="K136" s="88" t="str">
        <f>IF(A136:A136&gt;0,VLOOKUP(A136,'BASE FEDERAÇÃO'!$B:$M,8,FALSE),"")</f>
        <v/>
      </c>
      <c r="L136" s="88" t="str">
        <f>IF(A136:A136&gt;0,VLOOKUP(A136,'BASE FEDERAÇÃO'!$B:$M,9,FALSE),"")</f>
        <v/>
      </c>
      <c r="M136" s="116" t="str">
        <f>IF(A136:A136&gt;0,VLOOKUP(A136,'BASE FEDERAÇÃO'!$B:$O,10,FALSE),"")</f>
        <v/>
      </c>
      <c r="N136" s="88" t="str">
        <f>IF(A136:A136&gt;0,VLOOKUP(A136,'BASE FEDERAÇÃO'!$B:$O,11,FALSE),"")</f>
        <v/>
      </c>
      <c r="O136" s="89"/>
      <c r="P136" s="89"/>
      <c r="Q136" s="90" t="str">
        <f t="shared" si="49"/>
        <v/>
      </c>
      <c r="R136" s="91"/>
      <c r="S136" s="91"/>
      <c r="T136" s="91"/>
      <c r="U136" s="91"/>
      <c r="V136" s="92"/>
      <c r="W136" s="92"/>
      <c r="X136" s="92"/>
      <c r="Y136" s="92"/>
      <c r="Z136" s="93">
        <f>IF(R136&gt;0,VLOOKUP(R136,Base!$A:$B,2,0),0)</f>
        <v>0</v>
      </c>
      <c r="AA136" s="94">
        <f>IF(S136&gt;0,VLOOKUP(S136,Base!$A:$B,2,0),0)</f>
        <v>0</v>
      </c>
      <c r="AB136" s="94">
        <f>IF(T136&gt;0,VLOOKUP(T136,Base!$A:$B,2,0),0)</f>
        <v>0</v>
      </c>
      <c r="AC136" s="94">
        <f>IF(U136&gt;0,VLOOKUP(U136,Base!$A:$B,2,0),0)</f>
        <v>0</v>
      </c>
      <c r="AD136" s="94">
        <f>IF(V136&gt;0,VLOOKUP(V136,Base!$D:$E,2,0),0)</f>
        <v>0</v>
      </c>
      <c r="AE136" s="94">
        <f>IF(W136&gt;0,VLOOKUP(W136,Base!$D:$E,2,0),0)</f>
        <v>0</v>
      </c>
      <c r="AF136" s="94">
        <f>IF(X136&gt;0,VLOOKUP(X136,Base!$D:$E,2,0),0)</f>
        <v>0</v>
      </c>
      <c r="AG136" s="94">
        <f>IF(Y136&gt;0,VLOOKUP(Y136,Base!$D:$E,2,0),0)</f>
        <v>0</v>
      </c>
      <c r="AH136" s="88" t="str">
        <f t="shared" si="50"/>
        <v/>
      </c>
      <c r="AI136" s="90" t="str">
        <f t="shared" si="51"/>
        <v/>
      </c>
      <c r="AJ136" s="95" t="str">
        <f t="shared" si="52"/>
        <v/>
      </c>
      <c r="AK136" s="94" t="str">
        <f t="shared" si="53"/>
        <v/>
      </c>
      <c r="AL136" s="88" t="str">
        <f t="shared" si="54"/>
        <v/>
      </c>
      <c r="AM136" s="94" t="str">
        <f t="shared" si="55"/>
        <v xml:space="preserve"> </v>
      </c>
      <c r="AN136" s="88" t="str">
        <f t="shared" si="56"/>
        <v/>
      </c>
      <c r="AO136" s="88" t="str">
        <f t="shared" si="57"/>
        <v/>
      </c>
      <c r="AP136" s="24"/>
      <c r="AR136" s="133"/>
      <c r="AT136" s="184"/>
      <c r="AU136" s="132"/>
    </row>
    <row r="137" spans="1:47" s="25" customFormat="1" ht="18.75" customHeight="1">
      <c r="A137" s="251"/>
      <c r="B137" s="252"/>
      <c r="C137" s="252"/>
      <c r="D137" s="252"/>
      <c r="E137" s="116" t="str">
        <f>IF(A137:A137&gt;0,VLOOKUP(A137,'BASE FEDERAÇÃO'!$B:$M,2,FALSE),"")</f>
        <v/>
      </c>
      <c r="F137" s="220" t="str">
        <f>IF(A137:A137&gt;0,VLOOKUP(A137,'BASE FEDERAÇÃO'!$B:$M,3,FALSE),"")</f>
        <v/>
      </c>
      <c r="G137" s="88" t="str">
        <f>IF(A137:A137&gt;0,VLOOKUP(A137,'BASE FEDERAÇÃO'!$B:$M,4,FALSE),"")</f>
        <v/>
      </c>
      <c r="H137" s="88" t="str">
        <f>IF(A137:A137&gt;0,VLOOKUP(A137,'BASE FEDERAÇÃO'!$B:$O,5,FALSE),"")</f>
        <v/>
      </c>
      <c r="I137" s="117" t="str">
        <f>IF(A137:A137&gt;0,VLOOKUP(A137,'BASE FEDERAÇÃO'!$B:$M,6,FALSE),"")</f>
        <v/>
      </c>
      <c r="J137" s="88" t="str">
        <f>IF(A137:A137&gt;0,VLOOKUP(A137,'BASE FEDERAÇÃO'!$B:$M,7,FALSE),"")</f>
        <v/>
      </c>
      <c r="K137" s="88" t="str">
        <f>IF(A137:A137&gt;0,VLOOKUP(A137,'BASE FEDERAÇÃO'!$B:$M,8,FALSE),"")</f>
        <v/>
      </c>
      <c r="L137" s="88" t="str">
        <f>IF(A137:A137&gt;0,VLOOKUP(A137,'BASE FEDERAÇÃO'!$B:$M,9,FALSE),"")</f>
        <v/>
      </c>
      <c r="M137" s="116" t="str">
        <f>IF(A137:A137&gt;0,VLOOKUP(A137,'BASE FEDERAÇÃO'!$B:$O,10,FALSE),"")</f>
        <v/>
      </c>
      <c r="N137" s="88" t="str">
        <f>IF(A137:A137&gt;0,VLOOKUP(A137,'BASE FEDERAÇÃO'!$B:$O,11,FALSE),"")</f>
        <v/>
      </c>
      <c r="O137" s="89"/>
      <c r="P137" s="89"/>
      <c r="Q137" s="90" t="str">
        <f t="shared" si="49"/>
        <v/>
      </c>
      <c r="R137" s="91"/>
      <c r="S137" s="91"/>
      <c r="T137" s="91"/>
      <c r="U137" s="91"/>
      <c r="V137" s="92"/>
      <c r="W137" s="92"/>
      <c r="X137" s="92"/>
      <c r="Y137" s="92"/>
      <c r="Z137" s="93">
        <f>IF(R137&gt;0,VLOOKUP(R137,Base!$A:$B,2,0),0)</f>
        <v>0</v>
      </c>
      <c r="AA137" s="94">
        <f>IF(S137&gt;0,VLOOKUP(S137,Base!$A:$B,2,0),0)</f>
        <v>0</v>
      </c>
      <c r="AB137" s="94">
        <f>IF(T137&gt;0,VLOOKUP(T137,Base!$A:$B,2,0),0)</f>
        <v>0</v>
      </c>
      <c r="AC137" s="94">
        <f>IF(U137&gt;0,VLOOKUP(U137,Base!$A:$B,2,0),0)</f>
        <v>0</v>
      </c>
      <c r="AD137" s="94">
        <f>IF(V137&gt;0,VLOOKUP(V137,Base!$D:$E,2,0),0)</f>
        <v>0</v>
      </c>
      <c r="AE137" s="94">
        <f>IF(W137&gt;0,VLOOKUP(W137,Base!$D:$E,2,0),0)</f>
        <v>0</v>
      </c>
      <c r="AF137" s="94">
        <f>IF(X137&gt;0,VLOOKUP(X137,Base!$D:$E,2,0),0)</f>
        <v>0</v>
      </c>
      <c r="AG137" s="94">
        <f>IF(Y137&gt;0,VLOOKUP(Y137,Base!$D:$E,2,0),0)</f>
        <v>0</v>
      </c>
      <c r="AH137" s="88" t="str">
        <f t="shared" si="50"/>
        <v/>
      </c>
      <c r="AI137" s="90" t="str">
        <f t="shared" si="51"/>
        <v/>
      </c>
      <c r="AJ137" s="95" t="str">
        <f t="shared" si="52"/>
        <v/>
      </c>
      <c r="AK137" s="94" t="str">
        <f t="shared" si="53"/>
        <v/>
      </c>
      <c r="AL137" s="88" t="str">
        <f t="shared" si="54"/>
        <v/>
      </c>
      <c r="AM137" s="94" t="str">
        <f t="shared" si="55"/>
        <v xml:space="preserve"> </v>
      </c>
      <c r="AN137" s="88" t="str">
        <f t="shared" si="56"/>
        <v/>
      </c>
      <c r="AO137" s="88" t="str">
        <f t="shared" si="57"/>
        <v/>
      </c>
      <c r="AP137" s="24"/>
      <c r="AR137" s="135"/>
      <c r="AT137" s="184"/>
      <c r="AU137" s="136"/>
    </row>
    <row r="138" spans="1:47" s="25" customFormat="1" ht="18.75" customHeight="1">
      <c r="A138" s="86" t="s">
        <v>244</v>
      </c>
      <c r="B138" s="87" t="s">
        <v>793</v>
      </c>
      <c r="C138" s="87" t="s">
        <v>488</v>
      </c>
      <c r="D138" s="87" t="s">
        <v>267</v>
      </c>
      <c r="E138" s="116" t="str">
        <f>IF(A138:A138&gt;0,VLOOKUP(A138,'BASE FEDERAÇÃO'!$B:$M,2,FALSE),"")</f>
        <v>FUGIKAWA</v>
      </c>
      <c r="F138" s="220" t="str">
        <f>IF(A138:A138&gt;0,VLOOKUP(A138,'BASE FEDERAÇÃO'!$B:$M,3,FALSE),"")</f>
        <v>MARINA JUNKO</v>
      </c>
      <c r="G138" s="88" t="str">
        <f>IF(A138:A138&gt;0,VLOOKUP(A138,'BASE FEDERAÇÃO'!$B:$M,4,FALSE),"")</f>
        <v>F</v>
      </c>
      <c r="H138" s="88" t="str">
        <f>IF(A138:A138&gt;0,VLOOKUP(A138,'BASE FEDERAÇÃO'!$B:$O,5,FALSE),"")</f>
        <v>08. SMA</v>
      </c>
      <c r="I138" s="117">
        <f>IF(A138:A138&gt;0,VLOOKUP(A138,'BASE FEDERAÇÃO'!$B:$M,6,FALSE),"")</f>
        <v>17739</v>
      </c>
      <c r="J138" s="88">
        <f>IF(A138:A138&gt;0,VLOOKUP(A138,'BASE FEDERAÇÃO'!$B:$M,7,FALSE),"")</f>
        <v>7</v>
      </c>
      <c r="K138" s="88" t="str">
        <f>IF(A138:A138&gt;0,VLOOKUP(A138,'BASE FEDERAÇÃO'!$B:$M,8,FALSE),"")</f>
        <v>B</v>
      </c>
      <c r="L138" s="88" t="str">
        <f>IF(A138:A138&gt;0,VLOOKUP(A138,'BASE FEDERAÇÃO'!$B:$M,9,FALSE),"")</f>
        <v>SR</v>
      </c>
      <c r="M138" s="116" t="str">
        <f>IF(A138:A138&gt;0,VLOOKUP(A138,'BASE FEDERAÇÃO'!$B:$O,10,FALSE),"")</f>
        <v>X</v>
      </c>
      <c r="N138" s="88" t="str">
        <f>IF(A138:A138&gt;0,VLOOKUP(A138,'BASE FEDERAÇÃO'!$B:$O,11,FALSE),"")</f>
        <v>LIB2026</v>
      </c>
      <c r="O138" s="89">
        <v>59</v>
      </c>
      <c r="P138" s="89">
        <v>54</v>
      </c>
      <c r="Q138" s="90">
        <f t="shared" si="49"/>
        <v>113</v>
      </c>
      <c r="R138" s="91"/>
      <c r="S138" s="91"/>
      <c r="T138" s="91"/>
      <c r="U138" s="91"/>
      <c r="V138" s="92"/>
      <c r="W138" s="92"/>
      <c r="X138" s="92"/>
      <c r="Y138" s="92"/>
      <c r="Z138" s="93">
        <f>IF(R138&gt;0,VLOOKUP(R138,Base!$A:$B,2,0),0)</f>
        <v>0</v>
      </c>
      <c r="AA138" s="94">
        <f>IF(S138&gt;0,VLOOKUP(S138,Base!$A:$B,2,0),0)</f>
        <v>0</v>
      </c>
      <c r="AB138" s="94">
        <f>IF(T138&gt;0,VLOOKUP(T138,Base!$A:$B,2,0),0)</f>
        <v>0</v>
      </c>
      <c r="AC138" s="94">
        <f>IF(U138&gt;0,VLOOKUP(U138,Base!$A:$B,2,0),0)</f>
        <v>0</v>
      </c>
      <c r="AD138" s="94">
        <f>IF(V138&gt;0,VLOOKUP(V138,Base!$D:$E,2,0),0)</f>
        <v>0</v>
      </c>
      <c r="AE138" s="94">
        <f>IF(W138&gt;0,VLOOKUP(W138,Base!$D:$E,2,0),0)</f>
        <v>0</v>
      </c>
      <c r="AF138" s="94">
        <f>IF(X138&gt;0,VLOOKUP(X138,Base!$D:$E,2,0),0)</f>
        <v>0</v>
      </c>
      <c r="AG138" s="94">
        <f>IF(Y138&gt;0,VLOOKUP(Y138,Base!$D:$E,2,0),0)</f>
        <v>0</v>
      </c>
      <c r="AH138" s="88" t="str">
        <f t="shared" si="50"/>
        <v/>
      </c>
      <c r="AI138" s="90">
        <f t="shared" si="51"/>
        <v>99</v>
      </c>
      <c r="AJ138" s="95">
        <f t="shared" si="52"/>
        <v>17739</v>
      </c>
      <c r="AK138" s="94">
        <f t="shared" si="53"/>
        <v>887.06998126100007</v>
      </c>
      <c r="AL138" s="88">
        <f t="shared" si="54"/>
        <v>76</v>
      </c>
      <c r="AM138" s="94">
        <f t="shared" si="55"/>
        <v>901.04982160999998</v>
      </c>
      <c r="AN138" s="88">
        <f t="shared" si="56"/>
        <v>63</v>
      </c>
      <c r="AO138" s="88" t="str">
        <f t="shared" si="57"/>
        <v/>
      </c>
      <c r="AP138" s="24"/>
      <c r="AQ138" s="133">
        <f t="shared" ref="AQ138:AQ141" ca="1" si="59">(TODAY()-I138)/365</f>
        <v>77.649315068493152</v>
      </c>
      <c r="AR138" s="133"/>
      <c r="AT138" s="184"/>
      <c r="AU138" s="132"/>
    </row>
    <row r="139" spans="1:47" s="25" customFormat="1" ht="18.75" customHeight="1">
      <c r="A139" s="86" t="s">
        <v>1146</v>
      </c>
      <c r="B139" s="87" t="s">
        <v>793</v>
      </c>
      <c r="C139" s="87" t="s">
        <v>488</v>
      </c>
      <c r="D139" s="87" t="s">
        <v>267</v>
      </c>
      <c r="E139" s="116" t="str">
        <f>IF(A139:A139&gt;0,VLOOKUP(A139,'BASE FEDERAÇÃO'!$B:$M,2,FALSE),"")</f>
        <v>SATO YOSHINO</v>
      </c>
      <c r="F139" s="220" t="str">
        <f>IF(A139:A139&gt;0,VLOOKUP(A139,'BASE FEDERAÇÃO'!$B:$M,3,FALSE),"")</f>
        <v>MARLI</v>
      </c>
      <c r="G139" s="88" t="str">
        <f>IF(A139:A139&gt;0,VLOOKUP(A139,'BASE FEDERAÇÃO'!$B:$M,4,FALSE),"")</f>
        <v>F</v>
      </c>
      <c r="H139" s="88" t="str">
        <f>IF(A139:A139&gt;0,VLOOKUP(A139,'BASE FEDERAÇÃO'!$B:$O,5,FALSE),"")</f>
        <v>11. NCC</v>
      </c>
      <c r="I139" s="117">
        <f>IF(A139:A139&gt;0,VLOOKUP(A139,'BASE FEDERAÇÃO'!$B:$M,6,FALSE),"")</f>
        <v>22208</v>
      </c>
      <c r="J139" s="88">
        <f>IF(A139:A139&gt;0,VLOOKUP(A139,'BASE FEDERAÇÃO'!$B:$M,7,FALSE),"")</f>
        <v>9</v>
      </c>
      <c r="K139" s="88" t="str">
        <f>IF(A139:A139&gt;0,VLOOKUP(A139,'BASE FEDERAÇÃO'!$B:$M,8,FALSE),"")</f>
        <v>B</v>
      </c>
      <c r="L139" s="88" t="str">
        <f>IF(A139:A139&gt;0,VLOOKUP(A139,'BASE FEDERAÇÃO'!$B:$M,9,FALSE),"")</f>
        <v>NSR</v>
      </c>
      <c r="M139" s="116" t="e">
        <f>IF(A139:A139&gt;0,VLOOKUP(A139,'BASE FEDERAÇÃO'!$B:$O,10,FALSE),"")</f>
        <v>#DIV/0!</v>
      </c>
      <c r="N139" s="88" t="str">
        <f>IF(A139:A139&gt;0,VLOOKUP(A139,'BASE FEDERAÇÃO'!$B:$O,11,FALSE),"")</f>
        <v>LIB2026</v>
      </c>
      <c r="O139" s="89">
        <v>57</v>
      </c>
      <c r="P139" s="89">
        <v>53</v>
      </c>
      <c r="Q139" s="90">
        <f t="shared" si="49"/>
        <v>110</v>
      </c>
      <c r="R139" s="91"/>
      <c r="S139" s="91"/>
      <c r="T139" s="91"/>
      <c r="U139" s="91"/>
      <c r="V139" s="92"/>
      <c r="W139" s="92"/>
      <c r="X139" s="92"/>
      <c r="Y139" s="92"/>
      <c r="Z139" s="93">
        <f>IF(R139&gt;0,VLOOKUP(R139,Base!$A:$B,2,0),0)</f>
        <v>0</v>
      </c>
      <c r="AA139" s="94">
        <f>IF(S139&gt;0,VLOOKUP(S139,Base!$A:$B,2,0),0)</f>
        <v>0</v>
      </c>
      <c r="AB139" s="94">
        <f>IF(T139&gt;0,VLOOKUP(T139,Base!$A:$B,2,0),0)</f>
        <v>0</v>
      </c>
      <c r="AC139" s="94">
        <f>IF(U139&gt;0,VLOOKUP(U139,Base!$A:$B,2,0),0)</f>
        <v>0</v>
      </c>
      <c r="AD139" s="94">
        <f>IF(V139&gt;0,VLOOKUP(V139,Base!$D:$E,2,0),0)</f>
        <v>0</v>
      </c>
      <c r="AE139" s="94">
        <f>IF(W139&gt;0,VLOOKUP(W139,Base!$D:$E,2,0),0)</f>
        <v>0</v>
      </c>
      <c r="AF139" s="94">
        <f>IF(X139&gt;0,VLOOKUP(X139,Base!$D:$E,2,0),0)</f>
        <v>0</v>
      </c>
      <c r="AG139" s="94">
        <f>IF(Y139&gt;0,VLOOKUP(Y139,Base!$D:$E,2,0),0)</f>
        <v>0</v>
      </c>
      <c r="AH139" s="88" t="str">
        <f t="shared" si="50"/>
        <v/>
      </c>
      <c r="AI139" s="90">
        <f t="shared" si="51"/>
        <v>92</v>
      </c>
      <c r="AJ139" s="95">
        <f t="shared" si="52"/>
        <v>22208</v>
      </c>
      <c r="AK139" s="94">
        <f t="shared" si="53"/>
        <v>890.08997679200002</v>
      </c>
      <c r="AL139" s="88">
        <f t="shared" si="54"/>
        <v>59</v>
      </c>
      <c r="AM139" s="94">
        <f t="shared" si="55"/>
        <v>908.02977692000002</v>
      </c>
      <c r="AN139" s="88">
        <f t="shared" si="56"/>
        <v>14</v>
      </c>
      <c r="AO139" s="88" t="str">
        <f t="shared" si="57"/>
        <v/>
      </c>
      <c r="AP139" s="24"/>
      <c r="AQ139" s="133">
        <f t="shared" ca="1" si="59"/>
        <v>65.405479452054792</v>
      </c>
      <c r="AR139" s="133"/>
      <c r="AT139" s="184"/>
      <c r="AU139" s="132"/>
    </row>
    <row r="140" spans="1:47" s="25" customFormat="1" ht="18.75" customHeight="1">
      <c r="A140" s="86" t="s">
        <v>727</v>
      </c>
      <c r="B140" s="87" t="s">
        <v>793</v>
      </c>
      <c r="C140" s="87" t="s">
        <v>488</v>
      </c>
      <c r="D140" s="87" t="s">
        <v>267</v>
      </c>
      <c r="E140" s="116" t="str">
        <f>IF(A140:A140&gt;0,VLOOKUP(A140,'BASE FEDERAÇÃO'!$B:$M,2,FALSE),"")</f>
        <v>ABEMATSU</v>
      </c>
      <c r="F140" s="220" t="str">
        <f>IF(A140:A140&gt;0,VLOOKUP(A140,'BASE FEDERAÇÃO'!$B:$M,3,FALSE),"")</f>
        <v>EMILIA TERUKO</v>
      </c>
      <c r="G140" s="88" t="str">
        <f>IF(A140:A140&gt;0,VLOOKUP(A140,'BASE FEDERAÇÃO'!$B:$M,4,FALSE),"")</f>
        <v>F</v>
      </c>
      <c r="H140" s="88" t="str">
        <f>IF(A140:A140&gt;0,VLOOKUP(A140,'BASE FEDERAÇÃO'!$B:$O,5,FALSE),"")</f>
        <v>07. GSP</v>
      </c>
      <c r="I140" s="117">
        <f>IF(A140:A140&gt;0,VLOOKUP(A140,'BASE FEDERAÇÃO'!$B:$M,6,FALSE),"")</f>
        <v>18352</v>
      </c>
      <c r="J140" s="88">
        <f>IF(A140:A140&gt;0,VLOOKUP(A140,'BASE FEDERAÇÃO'!$B:$M,7,FALSE),"")</f>
        <v>12</v>
      </c>
      <c r="K140" s="88" t="str">
        <f>IF(A140:A140&gt;0,VLOOKUP(A140,'BASE FEDERAÇÃO'!$B:$M,8,FALSE),"")</f>
        <v>C</v>
      </c>
      <c r="L140" s="88" t="str">
        <f>IF(A140:A140&gt;0,VLOOKUP(A140,'BASE FEDERAÇÃO'!$B:$M,9,FALSE),"")</f>
        <v>SR</v>
      </c>
      <c r="M140" s="116" t="str">
        <f>IF(A140:A140&gt;0,VLOOKUP(A140,'BASE FEDERAÇÃO'!$B:$O,10,FALSE),"")</f>
        <v/>
      </c>
      <c r="N140" s="88" t="str">
        <f>IF(A140:A140&gt;0,VLOOKUP(A140,'BASE FEDERAÇÃO'!$B:$O,11,FALSE),"")</f>
        <v>LIB2026</v>
      </c>
      <c r="O140" s="89">
        <v>63</v>
      </c>
      <c r="P140" s="89">
        <v>57</v>
      </c>
      <c r="Q140" s="90">
        <f t="shared" si="49"/>
        <v>120</v>
      </c>
      <c r="R140" s="91"/>
      <c r="S140" s="91"/>
      <c r="T140" s="91"/>
      <c r="U140" s="91"/>
      <c r="V140" s="92"/>
      <c r="W140" s="92"/>
      <c r="X140" s="92"/>
      <c r="Y140" s="92"/>
      <c r="Z140" s="93">
        <f>IF(R140&gt;0,VLOOKUP(R140,Base!$A:$B,2,0),0)</f>
        <v>0</v>
      </c>
      <c r="AA140" s="94">
        <f>IF(S140&gt;0,VLOOKUP(S140,Base!$A:$B,2,0),0)</f>
        <v>0</v>
      </c>
      <c r="AB140" s="94">
        <f>IF(T140&gt;0,VLOOKUP(T140,Base!$A:$B,2,0),0)</f>
        <v>0</v>
      </c>
      <c r="AC140" s="94">
        <f>IF(U140&gt;0,VLOOKUP(U140,Base!$A:$B,2,0),0)</f>
        <v>0</v>
      </c>
      <c r="AD140" s="94">
        <f>IF(V140&gt;0,VLOOKUP(V140,Base!$D:$E,2,0),0)</f>
        <v>0</v>
      </c>
      <c r="AE140" s="94">
        <f>IF(W140&gt;0,VLOOKUP(W140,Base!$D:$E,2,0),0)</f>
        <v>0</v>
      </c>
      <c r="AF140" s="94">
        <f>IF(X140&gt;0,VLOOKUP(X140,Base!$D:$E,2,0),0)</f>
        <v>0</v>
      </c>
      <c r="AG140" s="94">
        <f>IF(Y140&gt;0,VLOOKUP(Y140,Base!$D:$E,2,0),0)</f>
        <v>0</v>
      </c>
      <c r="AH140" s="88" t="str">
        <f t="shared" si="50"/>
        <v/>
      </c>
      <c r="AI140" s="90">
        <f t="shared" si="51"/>
        <v>96</v>
      </c>
      <c r="AJ140" s="95">
        <f t="shared" si="52"/>
        <v>18352</v>
      </c>
      <c r="AK140" s="94">
        <f t="shared" si="53"/>
        <v>880.11998064800002</v>
      </c>
      <c r="AL140" s="88">
        <f t="shared" si="54"/>
        <v>125</v>
      </c>
      <c r="AM140" s="94">
        <f t="shared" si="55"/>
        <v>903.99981548000005</v>
      </c>
      <c r="AN140" s="88">
        <f t="shared" si="56"/>
        <v>38</v>
      </c>
      <c r="AO140" s="88" t="str">
        <f t="shared" si="57"/>
        <v/>
      </c>
      <c r="AP140" s="24"/>
      <c r="AQ140" s="133">
        <f t="shared" ca="1" si="59"/>
        <v>75.969863013698628</v>
      </c>
      <c r="AR140" s="133"/>
      <c r="AT140" s="184"/>
      <c r="AU140" s="132"/>
    </row>
    <row r="141" spans="1:47" s="25" customFormat="1" ht="18.75" customHeight="1">
      <c r="A141" s="86" t="s">
        <v>828</v>
      </c>
      <c r="B141" s="87" t="s">
        <v>793</v>
      </c>
      <c r="C141" s="87" t="s">
        <v>488</v>
      </c>
      <c r="D141" s="87" t="s">
        <v>267</v>
      </c>
      <c r="E141" s="116" t="str">
        <f>IF(A141:A141&gt;0,VLOOKUP(A141,'BASE FEDERAÇÃO'!$B:$M,2,FALSE),"")</f>
        <v>RIBEIRO</v>
      </c>
      <c r="F141" s="220" t="str">
        <f>IF(A141:A141&gt;0,VLOOKUP(A141,'BASE FEDERAÇÃO'!$B:$M,3,FALSE),"")</f>
        <v>JORGE LUIZ</v>
      </c>
      <c r="G141" s="88" t="str">
        <f>IF(A141:A141&gt;0,VLOOKUP(A141,'BASE FEDERAÇÃO'!$B:$M,4,FALSE),"")</f>
        <v>M</v>
      </c>
      <c r="H141" s="88" t="str">
        <f>IF(A141:A141&gt;0,VLOOKUP(A141,'BASE FEDERAÇÃO'!$B:$O,5,FALSE),"")</f>
        <v>10. ITA</v>
      </c>
      <c r="I141" s="117">
        <f>IF(A141:A141&gt;0,VLOOKUP(A141,'BASE FEDERAÇÃO'!$B:$M,6,FALSE),"")</f>
        <v>19037</v>
      </c>
      <c r="J141" s="88">
        <f>IF(A141:A141&gt;0,VLOOKUP(A141,'BASE FEDERAÇÃO'!$B:$M,7,FALSE),"")</f>
        <v>12</v>
      </c>
      <c r="K141" s="88" t="str">
        <f>IF(A141:A141&gt;0,VLOOKUP(A141,'BASE FEDERAÇÃO'!$B:$M,8,FALSE),"")</f>
        <v>C</v>
      </c>
      <c r="L141" s="88" t="str">
        <f>IF(A141:A141&gt;0,VLOOKUP(A141,'BASE FEDERAÇÃO'!$B:$M,9,FALSE),"")</f>
        <v>NSR</v>
      </c>
      <c r="M141" s="116" t="str">
        <f>IF(A141:A141&gt;0,VLOOKUP(A141,'BASE FEDERAÇÃO'!$B:$O,10,FALSE),"")</f>
        <v/>
      </c>
      <c r="N141" s="88" t="str">
        <f>IF(A141:A141&gt;0,VLOOKUP(A141,'BASE FEDERAÇÃO'!$B:$O,11,FALSE),"")</f>
        <v>LIB2026</v>
      </c>
      <c r="O141" s="89">
        <v>65</v>
      </c>
      <c r="P141" s="89">
        <v>64</v>
      </c>
      <c r="Q141" s="90">
        <f t="shared" si="49"/>
        <v>129</v>
      </c>
      <c r="R141" s="91"/>
      <c r="S141" s="91"/>
      <c r="T141" s="91"/>
      <c r="U141" s="91"/>
      <c r="V141" s="92"/>
      <c r="W141" s="92"/>
      <c r="X141" s="92"/>
      <c r="Y141" s="92"/>
      <c r="Z141" s="93">
        <f>IF(R141&gt;0,VLOOKUP(R141,Base!$A:$B,2,0),0)</f>
        <v>0</v>
      </c>
      <c r="AA141" s="94">
        <f>IF(S141&gt;0,VLOOKUP(S141,Base!$A:$B,2,0),0)</f>
        <v>0</v>
      </c>
      <c r="AB141" s="94">
        <f>IF(T141&gt;0,VLOOKUP(T141,Base!$A:$B,2,0),0)</f>
        <v>0</v>
      </c>
      <c r="AC141" s="94">
        <f>IF(U141&gt;0,VLOOKUP(U141,Base!$A:$B,2,0),0)</f>
        <v>0</v>
      </c>
      <c r="AD141" s="94">
        <f>IF(V141&gt;0,VLOOKUP(V141,Base!$D:$E,2,0),0)</f>
        <v>0</v>
      </c>
      <c r="AE141" s="94">
        <f>IF(W141&gt;0,VLOOKUP(W141,Base!$D:$E,2,0),0)</f>
        <v>0</v>
      </c>
      <c r="AF141" s="94">
        <f>IF(X141&gt;0,VLOOKUP(X141,Base!$D:$E,2,0),0)</f>
        <v>0</v>
      </c>
      <c r="AG141" s="94">
        <f>IF(Y141&gt;0,VLOOKUP(Y141,Base!$D:$E,2,0),0)</f>
        <v>0</v>
      </c>
      <c r="AH141" s="88" t="str">
        <f t="shared" si="50"/>
        <v/>
      </c>
      <c r="AI141" s="90">
        <f t="shared" si="51"/>
        <v>105</v>
      </c>
      <c r="AJ141" s="95">
        <f t="shared" si="52"/>
        <v>19037</v>
      </c>
      <c r="AK141" s="94">
        <f t="shared" si="53"/>
        <v>871.11997996299999</v>
      </c>
      <c r="AL141" s="88">
        <f t="shared" si="54"/>
        <v>170</v>
      </c>
      <c r="AM141" s="94">
        <f t="shared" si="55"/>
        <v>894.99980862999996</v>
      </c>
      <c r="AN141" s="88">
        <f t="shared" si="56"/>
        <v>149</v>
      </c>
      <c r="AO141" s="88" t="str">
        <f t="shared" si="57"/>
        <v/>
      </c>
      <c r="AP141" s="24"/>
      <c r="AQ141" s="133">
        <f t="shared" ca="1" si="59"/>
        <v>74.093150684931501</v>
      </c>
      <c r="AR141" s="133"/>
      <c r="AT141" s="184"/>
      <c r="AU141" s="132"/>
    </row>
    <row r="142" spans="1:47" s="25" customFormat="1" ht="18.75" customHeight="1">
      <c r="A142" s="251"/>
      <c r="B142" s="252"/>
      <c r="C142" s="252"/>
      <c r="D142" s="252"/>
      <c r="E142" s="116" t="str">
        <f>IF(A142:A142&gt;0,VLOOKUP(A142,'BASE FEDERAÇÃO'!$B:$M,2,FALSE),"")</f>
        <v/>
      </c>
      <c r="F142" s="220" t="str">
        <f>IF(A142:A142&gt;0,VLOOKUP(A142,'BASE FEDERAÇÃO'!$B:$M,3,FALSE),"")</f>
        <v/>
      </c>
      <c r="G142" s="88" t="str">
        <f>IF(A142:A142&gt;0,VLOOKUP(A142,'BASE FEDERAÇÃO'!$B:$M,4,FALSE),"")</f>
        <v/>
      </c>
      <c r="H142" s="88" t="str">
        <f>IF(A142:A142&gt;0,VLOOKUP(A142,'BASE FEDERAÇÃO'!$B:$O,5,FALSE),"")</f>
        <v/>
      </c>
      <c r="I142" s="117" t="str">
        <f>IF(A142:A142&gt;0,VLOOKUP(A142,'BASE FEDERAÇÃO'!$B:$M,6,FALSE),"")</f>
        <v/>
      </c>
      <c r="J142" s="88" t="str">
        <f>IF(A142:A142&gt;0,VLOOKUP(A142,'BASE FEDERAÇÃO'!$B:$M,7,FALSE),"")</f>
        <v/>
      </c>
      <c r="K142" s="88" t="str">
        <f>IF(A142:A142&gt;0,VLOOKUP(A142,'BASE FEDERAÇÃO'!$B:$M,8,FALSE),"")</f>
        <v/>
      </c>
      <c r="L142" s="88" t="str">
        <f>IF(A142:A142&gt;0,VLOOKUP(A142,'BASE FEDERAÇÃO'!$B:$M,9,FALSE),"")</f>
        <v/>
      </c>
      <c r="M142" s="116" t="str">
        <f>IF(A142:A142&gt;0,VLOOKUP(A142,'BASE FEDERAÇÃO'!$B:$O,10,FALSE),"")</f>
        <v/>
      </c>
      <c r="N142" s="88" t="str">
        <f>IF(A142:A142&gt;0,VLOOKUP(A142,'BASE FEDERAÇÃO'!$B:$O,11,FALSE),"")</f>
        <v/>
      </c>
      <c r="O142" s="89"/>
      <c r="P142" s="89"/>
      <c r="Q142" s="90" t="str">
        <f t="shared" si="49"/>
        <v/>
      </c>
      <c r="R142" s="91"/>
      <c r="S142" s="91"/>
      <c r="T142" s="91"/>
      <c r="U142" s="91"/>
      <c r="V142" s="92"/>
      <c r="W142" s="92"/>
      <c r="X142" s="92"/>
      <c r="Y142" s="92"/>
      <c r="Z142" s="93">
        <f>IF(R142&gt;0,VLOOKUP(R142,Base!$A:$B,2,0),0)</f>
        <v>0</v>
      </c>
      <c r="AA142" s="94">
        <f>IF(S142&gt;0,VLOOKUP(S142,Base!$A:$B,2,0),0)</f>
        <v>0</v>
      </c>
      <c r="AB142" s="94">
        <f>IF(T142&gt;0,VLOOKUP(T142,Base!$A:$B,2,0),0)</f>
        <v>0</v>
      </c>
      <c r="AC142" s="94">
        <f>IF(U142&gt;0,VLOOKUP(U142,Base!$A:$B,2,0),0)</f>
        <v>0</v>
      </c>
      <c r="AD142" s="94">
        <f>IF(V142&gt;0,VLOOKUP(V142,Base!$D:$E,2,0),0)</f>
        <v>0</v>
      </c>
      <c r="AE142" s="94">
        <f>IF(W142&gt;0,VLOOKUP(W142,Base!$D:$E,2,0),0)</f>
        <v>0</v>
      </c>
      <c r="AF142" s="94">
        <f>IF(X142&gt;0,VLOOKUP(X142,Base!$D:$E,2,0),0)</f>
        <v>0</v>
      </c>
      <c r="AG142" s="94">
        <f>IF(Y142&gt;0,VLOOKUP(Y142,Base!$D:$E,2,0),0)</f>
        <v>0</v>
      </c>
      <c r="AH142" s="88" t="str">
        <f t="shared" si="50"/>
        <v/>
      </c>
      <c r="AI142" s="90" t="str">
        <f t="shared" si="51"/>
        <v/>
      </c>
      <c r="AJ142" s="95" t="str">
        <f t="shared" si="52"/>
        <v/>
      </c>
      <c r="AK142" s="94" t="str">
        <f t="shared" si="53"/>
        <v/>
      </c>
      <c r="AL142" s="88" t="str">
        <f t="shared" si="54"/>
        <v/>
      </c>
      <c r="AM142" s="94" t="str">
        <f t="shared" si="55"/>
        <v xml:space="preserve"> </v>
      </c>
      <c r="AN142" s="88" t="str">
        <f t="shared" si="56"/>
        <v/>
      </c>
      <c r="AO142" s="88" t="str">
        <f t="shared" si="57"/>
        <v/>
      </c>
      <c r="AP142" s="24"/>
      <c r="AR142" s="135"/>
      <c r="AT142" s="184"/>
      <c r="AU142" s="136"/>
    </row>
    <row r="143" spans="1:47" s="25" customFormat="1" ht="18.75" customHeight="1">
      <c r="A143" s="86" t="s">
        <v>575</v>
      </c>
      <c r="B143" s="87" t="s">
        <v>794</v>
      </c>
      <c r="C143" s="87" t="s">
        <v>488</v>
      </c>
      <c r="D143" s="87" t="s">
        <v>283</v>
      </c>
      <c r="E143" s="116" t="str">
        <f>IF(A143:A143&gt;0,VLOOKUP(A143,'BASE FEDERAÇÃO'!$B:$M,2,FALSE),"")</f>
        <v>HAYASI ARIMORI</v>
      </c>
      <c r="F143" s="220" t="str">
        <f>IF(A143:A143&gt;0,VLOOKUP(A143,'BASE FEDERAÇÃO'!$B:$M,3,FALSE),"")</f>
        <v>IZAURA KAZUE</v>
      </c>
      <c r="G143" s="88" t="str">
        <f>IF(A143:A143&gt;0,VLOOKUP(A143,'BASE FEDERAÇÃO'!$B:$M,4,FALSE),"")</f>
        <v>F</v>
      </c>
      <c r="H143" s="88" t="str">
        <f>IF(A143:A143&gt;0,VLOOKUP(A143,'BASE FEDERAÇÃO'!$B:$O,5,FALSE),"")</f>
        <v>11. NCC</v>
      </c>
      <c r="I143" s="117">
        <f>IF(A143:A143&gt;0,VLOOKUP(A143,'BASE FEDERAÇÃO'!$B:$M,6,FALSE),"")</f>
        <v>22219</v>
      </c>
      <c r="J143" s="88">
        <f>IF(A143:A143&gt;0,VLOOKUP(A143,'BASE FEDERAÇÃO'!$B:$M,7,FALSE),"")</f>
        <v>1</v>
      </c>
      <c r="K143" s="88" t="str">
        <f>IF(A143:A143&gt;0,VLOOKUP(A143,'BASE FEDERAÇÃO'!$B:$M,8,FALSE),"")</f>
        <v>EX</v>
      </c>
      <c r="L143" s="88" t="str">
        <f>IF(A143:A143&gt;0,VLOOKUP(A143,'BASE FEDERAÇÃO'!$B:$M,9,FALSE),"")</f>
        <v>NSR</v>
      </c>
      <c r="M143" s="116" t="str">
        <f>IF(A143:A143&gt;0,VLOOKUP(A143,'BASE FEDERAÇÃO'!$B:$O,10,FALSE),"")</f>
        <v>X</v>
      </c>
      <c r="N143" s="88" t="str">
        <f>IF(A143:A143&gt;0,VLOOKUP(A143,'BASE FEDERAÇÃO'!$B:$O,11,FALSE),"")</f>
        <v>LIB2026</v>
      </c>
      <c r="O143" s="89">
        <v>50</v>
      </c>
      <c r="P143" s="89">
        <v>50</v>
      </c>
      <c r="Q143" s="90">
        <f t="shared" si="49"/>
        <v>100</v>
      </c>
      <c r="R143" s="91"/>
      <c r="S143" s="91"/>
      <c r="T143" s="91"/>
      <c r="U143" s="91"/>
      <c r="V143" s="92"/>
      <c r="W143" s="92"/>
      <c r="X143" s="92"/>
      <c r="Y143" s="92"/>
      <c r="Z143" s="93">
        <f>IF(R143&gt;0,VLOOKUP(R143,Base!$A:$B,2,0),0)</f>
        <v>0</v>
      </c>
      <c r="AA143" s="94">
        <f>IF(S143&gt;0,VLOOKUP(S143,Base!$A:$B,2,0),0)</f>
        <v>0</v>
      </c>
      <c r="AB143" s="94">
        <f>IF(T143&gt;0,VLOOKUP(T143,Base!$A:$B,2,0),0)</f>
        <v>0</v>
      </c>
      <c r="AC143" s="94">
        <f>IF(U143&gt;0,VLOOKUP(U143,Base!$A:$B,2,0),0)</f>
        <v>0</v>
      </c>
      <c r="AD143" s="94">
        <f>IF(V143&gt;0,VLOOKUP(V143,Base!$D:$E,2,0),0)</f>
        <v>0</v>
      </c>
      <c r="AE143" s="94">
        <f>IF(W143&gt;0,VLOOKUP(W143,Base!$D:$E,2,0),0)</f>
        <v>0</v>
      </c>
      <c r="AF143" s="94">
        <f>IF(X143&gt;0,VLOOKUP(X143,Base!$D:$E,2,0),0)</f>
        <v>0</v>
      </c>
      <c r="AG143" s="94">
        <f>IF(Y143&gt;0,VLOOKUP(Y143,Base!$D:$E,2,0),0)</f>
        <v>0</v>
      </c>
      <c r="AH143" s="88" t="str">
        <f t="shared" si="50"/>
        <v/>
      </c>
      <c r="AI143" s="90">
        <f t="shared" si="51"/>
        <v>98</v>
      </c>
      <c r="AJ143" s="95">
        <f t="shared" si="52"/>
        <v>22219</v>
      </c>
      <c r="AK143" s="94">
        <f t="shared" si="53"/>
        <v>900.00997678099998</v>
      </c>
      <c r="AL143" s="88">
        <f t="shared" si="54"/>
        <v>9</v>
      </c>
      <c r="AM143" s="94">
        <f t="shared" si="55"/>
        <v>902.10977680999997</v>
      </c>
      <c r="AN143" s="88">
        <f t="shared" si="56"/>
        <v>48</v>
      </c>
      <c r="AO143" s="88" t="str">
        <f t="shared" si="57"/>
        <v/>
      </c>
      <c r="AP143" s="24"/>
      <c r="AQ143" s="133">
        <f t="shared" ref="AQ143:AQ146" ca="1" si="60">(TODAY()-I143)/365</f>
        <v>65.37534246575342</v>
      </c>
      <c r="AR143" s="133"/>
      <c r="AT143" s="184"/>
      <c r="AU143" s="132"/>
    </row>
    <row r="144" spans="1:47" s="25" customFormat="1" ht="18.75" customHeight="1">
      <c r="A144" s="86" t="s">
        <v>320</v>
      </c>
      <c r="B144" s="87" t="s">
        <v>794</v>
      </c>
      <c r="C144" s="87" t="s">
        <v>488</v>
      </c>
      <c r="D144" s="87" t="s">
        <v>283</v>
      </c>
      <c r="E144" s="116" t="str">
        <f>IF(A144:A144&gt;0,VLOOKUP(A144,'BASE FEDERAÇÃO'!$B:$M,2,FALSE),"")</f>
        <v>KOJA</v>
      </c>
      <c r="F144" s="220" t="str">
        <f>IF(A144:A144&gt;0,VLOOKUP(A144,'BASE FEDERAÇÃO'!$B:$M,3,FALSE),"")</f>
        <v>J. JORGE</v>
      </c>
      <c r="G144" s="88" t="str">
        <f>IF(A144:A144&gt;0,VLOOKUP(A144,'BASE FEDERAÇÃO'!$B:$M,4,FALSE),"")</f>
        <v>M</v>
      </c>
      <c r="H144" s="88" t="str">
        <f>IF(A144:A144&gt;0,VLOOKUP(A144,'BASE FEDERAÇÃO'!$B:$O,5,FALSE),"")</f>
        <v>11. NCC</v>
      </c>
      <c r="I144" s="117">
        <f>IF(A144:A144&gt;0,VLOOKUP(A144,'BASE FEDERAÇÃO'!$B:$M,6,FALSE),"")</f>
        <v>16676</v>
      </c>
      <c r="J144" s="88">
        <f>IF(A144:A144&gt;0,VLOOKUP(A144,'BASE FEDERAÇÃO'!$B:$M,7,FALSE),"")</f>
        <v>2</v>
      </c>
      <c r="K144" s="88" t="str">
        <f>IF(A144:A144&gt;0,VLOOKUP(A144,'BASE FEDERAÇÃO'!$B:$M,8,FALSE),"")</f>
        <v>EX</v>
      </c>
      <c r="L144" s="88" t="str">
        <f>IF(A144:A144&gt;0,VLOOKUP(A144,'BASE FEDERAÇÃO'!$B:$M,9,FALSE),"")</f>
        <v>SR</v>
      </c>
      <c r="M144" s="116" t="str">
        <f>IF(A144:A144&gt;0,VLOOKUP(A144,'BASE FEDERAÇÃO'!$B:$O,10,FALSE),"")</f>
        <v>X</v>
      </c>
      <c r="N144" s="88" t="str">
        <f>IF(A144:A144&gt;0,VLOOKUP(A144,'BASE FEDERAÇÃO'!$B:$O,11,FALSE),"")</f>
        <v>LIB2026</v>
      </c>
      <c r="O144" s="89">
        <v>51</v>
      </c>
      <c r="P144" s="89">
        <v>56</v>
      </c>
      <c r="Q144" s="90">
        <f t="shared" si="49"/>
        <v>107</v>
      </c>
      <c r="R144" s="91"/>
      <c r="S144" s="91"/>
      <c r="T144" s="91"/>
      <c r="U144" s="91"/>
      <c r="V144" s="92"/>
      <c r="W144" s="92"/>
      <c r="X144" s="92"/>
      <c r="Y144" s="92"/>
      <c r="Z144" s="93">
        <f>IF(R144&gt;0,VLOOKUP(R144,Base!$A:$B,2,0),0)</f>
        <v>0</v>
      </c>
      <c r="AA144" s="94">
        <f>IF(S144&gt;0,VLOOKUP(S144,Base!$A:$B,2,0),0)</f>
        <v>0</v>
      </c>
      <c r="AB144" s="94">
        <f>IF(T144&gt;0,VLOOKUP(T144,Base!$A:$B,2,0),0)</f>
        <v>0</v>
      </c>
      <c r="AC144" s="94">
        <f>IF(U144&gt;0,VLOOKUP(U144,Base!$A:$B,2,0),0)</f>
        <v>0</v>
      </c>
      <c r="AD144" s="94">
        <f>IF(V144&gt;0,VLOOKUP(V144,Base!$D:$E,2,0),0)</f>
        <v>0</v>
      </c>
      <c r="AE144" s="94">
        <f>IF(W144&gt;0,VLOOKUP(W144,Base!$D:$E,2,0),0)</f>
        <v>0</v>
      </c>
      <c r="AF144" s="94">
        <f>IF(X144&gt;0,VLOOKUP(X144,Base!$D:$E,2,0),0)</f>
        <v>0</v>
      </c>
      <c r="AG144" s="94">
        <f>IF(Y144&gt;0,VLOOKUP(Y144,Base!$D:$E,2,0),0)</f>
        <v>0</v>
      </c>
      <c r="AH144" s="88" t="str">
        <f t="shared" si="50"/>
        <v/>
      </c>
      <c r="AI144" s="90">
        <f t="shared" si="51"/>
        <v>103</v>
      </c>
      <c r="AJ144" s="95">
        <f t="shared" si="52"/>
        <v>16676</v>
      </c>
      <c r="AK144" s="94">
        <f t="shared" si="53"/>
        <v>893.01998232400001</v>
      </c>
      <c r="AL144" s="88">
        <f t="shared" si="54"/>
        <v>43</v>
      </c>
      <c r="AM144" s="94">
        <f t="shared" si="55"/>
        <v>897.09983224000007</v>
      </c>
      <c r="AN144" s="88">
        <f t="shared" si="56"/>
        <v>117</v>
      </c>
      <c r="AO144" s="88" t="str">
        <f t="shared" si="57"/>
        <v/>
      </c>
      <c r="AP144" s="24"/>
      <c r="AQ144" s="133">
        <f t="shared" ca="1" si="60"/>
        <v>80.561643835616437</v>
      </c>
      <c r="AR144" s="133"/>
      <c r="AT144" s="184"/>
      <c r="AU144" s="132"/>
    </row>
    <row r="145" spans="1:47" s="25" customFormat="1" ht="18.75" customHeight="1">
      <c r="A145" s="86" t="s">
        <v>694</v>
      </c>
      <c r="B145" s="87" t="s">
        <v>794</v>
      </c>
      <c r="C145" s="87" t="s">
        <v>488</v>
      </c>
      <c r="D145" s="87" t="s">
        <v>283</v>
      </c>
      <c r="E145" s="116" t="str">
        <f>IF(A145:A145&gt;0,VLOOKUP(A145,'BASE FEDERAÇÃO'!$B:$M,2,FALSE),"")</f>
        <v>DOKAN</v>
      </c>
      <c r="F145" s="220" t="str">
        <f>IF(A145:A145&gt;0,VLOOKUP(A145,'BASE FEDERAÇÃO'!$B:$M,3,FALSE),"")</f>
        <v>CARLOS EIITI</v>
      </c>
      <c r="G145" s="88" t="str">
        <f>IF(A145:A145&gt;0,VLOOKUP(A145,'BASE FEDERAÇÃO'!$B:$M,4,FALSE),"")</f>
        <v>M</v>
      </c>
      <c r="H145" s="88" t="str">
        <f>IF(A145:A145&gt;0,VLOOKUP(A145,'BASE FEDERAÇÃO'!$B:$O,5,FALSE),"")</f>
        <v>01. PIE</v>
      </c>
      <c r="I145" s="117">
        <f>IF(A145:A145&gt;0,VLOOKUP(A145,'BASE FEDERAÇÃO'!$B:$M,6,FALSE),"")</f>
        <v>22800</v>
      </c>
      <c r="J145" s="88">
        <f>IF(A145:A145&gt;0,VLOOKUP(A145,'BASE FEDERAÇÃO'!$B:$M,7,FALSE),"")</f>
        <v>4</v>
      </c>
      <c r="K145" s="88" t="str">
        <f>IF(A145:A145&gt;0,VLOOKUP(A145,'BASE FEDERAÇÃO'!$B:$M,8,FALSE),"")</f>
        <v>A</v>
      </c>
      <c r="L145" s="88" t="str">
        <f>IF(A145:A145&gt;0,VLOOKUP(A145,'BASE FEDERAÇÃO'!$B:$M,9,FALSE),"")</f>
        <v>NSR</v>
      </c>
      <c r="M145" s="116" t="str">
        <f>IF(A145:A145&gt;0,VLOOKUP(A145,'BASE FEDERAÇÃO'!$B:$O,10,FALSE),"")</f>
        <v>X</v>
      </c>
      <c r="N145" s="88" t="str">
        <f>IF(A145:A145&gt;0,VLOOKUP(A145,'BASE FEDERAÇÃO'!$B:$O,11,FALSE),"")</f>
        <v>LIB2026</v>
      </c>
      <c r="O145" s="89">
        <v>57</v>
      </c>
      <c r="P145" s="89">
        <v>52</v>
      </c>
      <c r="Q145" s="90">
        <f t="shared" si="49"/>
        <v>109</v>
      </c>
      <c r="R145" s="91"/>
      <c r="S145" s="91"/>
      <c r="T145" s="91"/>
      <c r="U145" s="91"/>
      <c r="V145" s="92"/>
      <c r="W145" s="92"/>
      <c r="X145" s="92"/>
      <c r="Y145" s="92"/>
      <c r="Z145" s="93">
        <f>IF(R145&gt;0,VLOOKUP(R145,Base!$A:$B,2,0),0)</f>
        <v>0</v>
      </c>
      <c r="AA145" s="94">
        <f>IF(S145&gt;0,VLOOKUP(S145,Base!$A:$B,2,0),0)</f>
        <v>0</v>
      </c>
      <c r="AB145" s="94">
        <f>IF(T145&gt;0,VLOOKUP(T145,Base!$A:$B,2,0),0)</f>
        <v>0</v>
      </c>
      <c r="AC145" s="94">
        <f>IF(U145&gt;0,VLOOKUP(U145,Base!$A:$B,2,0),0)</f>
        <v>0</v>
      </c>
      <c r="AD145" s="94">
        <f>IF(V145&gt;0,VLOOKUP(V145,Base!$D:$E,2,0),0)</f>
        <v>0</v>
      </c>
      <c r="AE145" s="94">
        <f>IF(W145&gt;0,VLOOKUP(W145,Base!$D:$E,2,0),0)</f>
        <v>0</v>
      </c>
      <c r="AF145" s="94">
        <f>IF(X145&gt;0,VLOOKUP(X145,Base!$D:$E,2,0),0)</f>
        <v>0</v>
      </c>
      <c r="AG145" s="94">
        <f>IF(Y145&gt;0,VLOOKUP(Y145,Base!$D:$E,2,0),0)</f>
        <v>0</v>
      </c>
      <c r="AH145" s="88" t="str">
        <f t="shared" si="50"/>
        <v/>
      </c>
      <c r="AI145" s="90">
        <f t="shared" si="51"/>
        <v>101</v>
      </c>
      <c r="AJ145" s="95">
        <f t="shared" si="52"/>
        <v>22800</v>
      </c>
      <c r="AK145" s="94">
        <f t="shared" si="53"/>
        <v>891.03997619999996</v>
      </c>
      <c r="AL145" s="88">
        <f t="shared" si="54"/>
        <v>54</v>
      </c>
      <c r="AM145" s="94">
        <f t="shared" si="55"/>
        <v>899.07977100000005</v>
      </c>
      <c r="AN145" s="88">
        <f t="shared" si="56"/>
        <v>97</v>
      </c>
      <c r="AO145" s="88" t="str">
        <f t="shared" si="57"/>
        <v/>
      </c>
      <c r="AP145" s="24"/>
      <c r="AQ145" s="133">
        <f t="shared" ca="1" si="60"/>
        <v>63.783561643835618</v>
      </c>
      <c r="AR145" s="133"/>
      <c r="AT145" s="184"/>
      <c r="AU145" s="132"/>
    </row>
    <row r="146" spans="1:47" s="25" customFormat="1" ht="18.75" customHeight="1">
      <c r="A146" s="86" t="s">
        <v>1115</v>
      </c>
      <c r="B146" s="87" t="s">
        <v>794</v>
      </c>
      <c r="C146" s="87" t="s">
        <v>488</v>
      </c>
      <c r="D146" s="87" t="s">
        <v>283</v>
      </c>
      <c r="E146" s="116" t="str">
        <f>IF(A146:A146&gt;0,VLOOKUP(A146,'BASE FEDERAÇÃO'!$B:$M,2,FALSE),"")</f>
        <v>ANTAL MASUDA</v>
      </c>
      <c r="F146" s="220" t="str">
        <f>IF(A146:A146&gt;0,VLOOKUP(A146,'BASE FEDERAÇÃO'!$B:$M,3,FALSE),"")</f>
        <v>RODRIGO YUJI</v>
      </c>
      <c r="G146" s="88" t="str">
        <f>IF(A146:A146&gt;0,VLOOKUP(A146,'BASE FEDERAÇÃO'!$B:$M,4,FALSE),"")</f>
        <v>M</v>
      </c>
      <c r="H146" s="88" t="str">
        <f>IF(A146:A146&gt;0,VLOOKUP(A146,'BASE FEDERAÇÃO'!$B:$O,5,FALSE),"")</f>
        <v>01. PIE</v>
      </c>
      <c r="I146" s="117">
        <f>IF(A146:A146&gt;0,VLOOKUP(A146,'BASE FEDERAÇÃO'!$B:$M,6,FALSE),"")</f>
        <v>41082</v>
      </c>
      <c r="J146" s="88">
        <f>IF(A146:A146&gt;0,VLOOKUP(A146,'BASE FEDERAÇÃO'!$B:$M,7,FALSE),"")</f>
        <v>12</v>
      </c>
      <c r="K146" s="88" t="str">
        <f>IF(A146:A146&gt;0,VLOOKUP(A146,'BASE FEDERAÇÃO'!$B:$M,8,FALSE),"")</f>
        <v>C</v>
      </c>
      <c r="L146" s="88" t="str">
        <f>IF(A146:A146&gt;0,VLOOKUP(A146,'BASE FEDERAÇÃO'!$B:$M,9,FALSE),"")</f>
        <v>NSR</v>
      </c>
      <c r="M146" s="116" t="e">
        <f>IF(A146:A146&gt;0,VLOOKUP(A146,'BASE FEDERAÇÃO'!$B:$O,10,FALSE),"")</f>
        <v>#DIV/0!</v>
      </c>
      <c r="N146" s="88" t="str">
        <f>IF(A146:A146&gt;0,VLOOKUP(A146,'BASE FEDERAÇÃO'!$B:$O,11,FALSE),"")</f>
        <v>LIB2026</v>
      </c>
      <c r="O146" s="89">
        <v>67</v>
      </c>
      <c r="P146" s="89">
        <v>63</v>
      </c>
      <c r="Q146" s="90">
        <f t="shared" si="49"/>
        <v>130</v>
      </c>
      <c r="R146" s="91"/>
      <c r="S146" s="91"/>
      <c r="T146" s="91"/>
      <c r="U146" s="91"/>
      <c r="V146" s="92"/>
      <c r="W146" s="92"/>
      <c r="X146" s="92"/>
      <c r="Y146" s="92"/>
      <c r="Z146" s="93">
        <f>IF(R146&gt;0,VLOOKUP(R146,Base!$A:$B,2,0),0)</f>
        <v>0</v>
      </c>
      <c r="AA146" s="94">
        <f>IF(S146&gt;0,VLOOKUP(S146,Base!$A:$B,2,0),0)</f>
        <v>0</v>
      </c>
      <c r="AB146" s="94">
        <f>IF(T146&gt;0,VLOOKUP(T146,Base!$A:$B,2,0),0)</f>
        <v>0</v>
      </c>
      <c r="AC146" s="94">
        <f>IF(U146&gt;0,VLOOKUP(U146,Base!$A:$B,2,0),0)</f>
        <v>0</v>
      </c>
      <c r="AD146" s="94">
        <f>IF(V146&gt;0,VLOOKUP(V146,Base!$D:$E,2,0),0)</f>
        <v>0</v>
      </c>
      <c r="AE146" s="94">
        <f>IF(W146&gt;0,VLOOKUP(W146,Base!$D:$E,2,0),0)</f>
        <v>0</v>
      </c>
      <c r="AF146" s="94">
        <f>IF(X146&gt;0,VLOOKUP(X146,Base!$D:$E,2,0),0)</f>
        <v>0</v>
      </c>
      <c r="AG146" s="94">
        <f>IF(Y146&gt;0,VLOOKUP(Y146,Base!$D:$E,2,0),0)</f>
        <v>0</v>
      </c>
      <c r="AH146" s="88" t="str">
        <f t="shared" si="50"/>
        <v/>
      </c>
      <c r="AI146" s="90">
        <f t="shared" si="51"/>
        <v>106</v>
      </c>
      <c r="AJ146" s="95">
        <f t="shared" si="52"/>
        <v>41082</v>
      </c>
      <c r="AK146" s="94">
        <f t="shared" si="53"/>
        <v>870.11995791799995</v>
      </c>
      <c r="AL146" s="88">
        <f t="shared" si="54"/>
        <v>175</v>
      </c>
      <c r="AM146" s="94">
        <f t="shared" si="55"/>
        <v>893.99958818000005</v>
      </c>
      <c r="AN146" s="88">
        <f t="shared" si="56"/>
        <v>154</v>
      </c>
      <c r="AO146" s="88" t="str">
        <f t="shared" si="57"/>
        <v/>
      </c>
      <c r="AP146" s="24"/>
      <c r="AQ146" s="133">
        <f t="shared" ca="1" si="60"/>
        <v>13.695890410958905</v>
      </c>
      <c r="AR146" s="133"/>
      <c r="AT146" s="184"/>
      <c r="AU146" s="132"/>
    </row>
    <row r="147" spans="1:47" s="25" customFormat="1" ht="18.75" customHeight="1">
      <c r="A147" s="251"/>
      <c r="B147" s="252"/>
      <c r="C147" s="252"/>
      <c r="D147" s="252"/>
      <c r="E147" s="116" t="str">
        <f>IF(A147:A147&gt;0,VLOOKUP(A147,'BASE FEDERAÇÃO'!$B:$M,2,FALSE),"")</f>
        <v/>
      </c>
      <c r="F147" s="220" t="str">
        <f>IF(A147:A147&gt;0,VLOOKUP(A147,'BASE FEDERAÇÃO'!$B:$M,3,FALSE),"")</f>
        <v/>
      </c>
      <c r="G147" s="88" t="str">
        <f>IF(A147:A147&gt;0,VLOOKUP(A147,'BASE FEDERAÇÃO'!$B:$M,4,FALSE),"")</f>
        <v/>
      </c>
      <c r="H147" s="88" t="str">
        <f>IF(A147:A147&gt;0,VLOOKUP(A147,'BASE FEDERAÇÃO'!$B:$O,5,FALSE),"")</f>
        <v/>
      </c>
      <c r="I147" s="117" t="str">
        <f>IF(A147:A147&gt;0,VLOOKUP(A147,'BASE FEDERAÇÃO'!$B:$M,6,FALSE),"")</f>
        <v/>
      </c>
      <c r="J147" s="88" t="str">
        <f>IF(A147:A147&gt;0,VLOOKUP(A147,'BASE FEDERAÇÃO'!$B:$M,7,FALSE),"")</f>
        <v/>
      </c>
      <c r="K147" s="88" t="str">
        <f>IF(A147:A147&gt;0,VLOOKUP(A147,'BASE FEDERAÇÃO'!$B:$M,8,FALSE),"")</f>
        <v/>
      </c>
      <c r="L147" s="88" t="str">
        <f>IF(A147:A147&gt;0,VLOOKUP(A147,'BASE FEDERAÇÃO'!$B:$M,9,FALSE),"")</f>
        <v/>
      </c>
      <c r="M147" s="116" t="str">
        <f>IF(A147:A147&gt;0,VLOOKUP(A147,'BASE FEDERAÇÃO'!$B:$O,10,FALSE),"")</f>
        <v/>
      </c>
      <c r="N147" s="88" t="str">
        <f>IF(A147:A147&gt;0,VLOOKUP(A147,'BASE FEDERAÇÃO'!$B:$O,11,FALSE),"")</f>
        <v/>
      </c>
      <c r="O147" s="89"/>
      <c r="P147" s="89"/>
      <c r="Q147" s="90" t="str">
        <f t="shared" si="49"/>
        <v/>
      </c>
      <c r="R147" s="91"/>
      <c r="S147" s="91"/>
      <c r="T147" s="91"/>
      <c r="U147" s="91"/>
      <c r="V147" s="92"/>
      <c r="W147" s="92"/>
      <c r="X147" s="92"/>
      <c r="Y147" s="92"/>
      <c r="Z147" s="93">
        <f>IF(R147&gt;0,VLOOKUP(R147,Base!$A:$B,2,0),0)</f>
        <v>0</v>
      </c>
      <c r="AA147" s="94">
        <f>IF(S147&gt;0,VLOOKUP(S147,Base!$A:$B,2,0),0)</f>
        <v>0</v>
      </c>
      <c r="AB147" s="94">
        <f>IF(T147&gt;0,VLOOKUP(T147,Base!$A:$B,2,0),0)</f>
        <v>0</v>
      </c>
      <c r="AC147" s="94">
        <f>IF(U147&gt;0,VLOOKUP(U147,Base!$A:$B,2,0),0)</f>
        <v>0</v>
      </c>
      <c r="AD147" s="94">
        <f>IF(V147&gt;0,VLOOKUP(V147,Base!$D:$E,2,0),0)</f>
        <v>0</v>
      </c>
      <c r="AE147" s="94">
        <f>IF(W147&gt;0,VLOOKUP(W147,Base!$D:$E,2,0),0)</f>
        <v>0</v>
      </c>
      <c r="AF147" s="94">
        <f>IF(X147&gt;0,VLOOKUP(X147,Base!$D:$E,2,0),0)</f>
        <v>0</v>
      </c>
      <c r="AG147" s="94">
        <f>IF(Y147&gt;0,VLOOKUP(Y147,Base!$D:$E,2,0),0)</f>
        <v>0</v>
      </c>
      <c r="AH147" s="88" t="str">
        <f t="shared" si="50"/>
        <v/>
      </c>
      <c r="AI147" s="90" t="str">
        <f t="shared" si="51"/>
        <v/>
      </c>
      <c r="AJ147" s="95" t="str">
        <f t="shared" si="52"/>
        <v/>
      </c>
      <c r="AK147" s="94" t="str">
        <f t="shared" si="53"/>
        <v/>
      </c>
      <c r="AL147" s="88" t="str">
        <f t="shared" si="54"/>
        <v/>
      </c>
      <c r="AM147" s="94" t="str">
        <f t="shared" si="55"/>
        <v xml:space="preserve"> </v>
      </c>
      <c r="AN147" s="88" t="str">
        <f t="shared" si="56"/>
        <v/>
      </c>
      <c r="AO147" s="88" t="str">
        <f t="shared" si="57"/>
        <v/>
      </c>
      <c r="AP147" s="24"/>
      <c r="AR147" s="135"/>
      <c r="AT147" s="184"/>
      <c r="AU147" s="136"/>
    </row>
    <row r="148" spans="1:47" s="25" customFormat="1" ht="18.75" customHeight="1">
      <c r="A148" s="86" t="s">
        <v>420</v>
      </c>
      <c r="B148" s="87" t="s">
        <v>795</v>
      </c>
      <c r="C148" s="87" t="s">
        <v>488</v>
      </c>
      <c r="D148" s="87" t="s">
        <v>358</v>
      </c>
      <c r="E148" s="116" t="str">
        <f>IF(A148:A148&gt;0,VLOOKUP(A148,'BASE FEDERAÇÃO'!$B:$M,2,FALSE),"")</f>
        <v>NAGAE</v>
      </c>
      <c r="F148" s="220" t="str">
        <f>IF(A148:A148&gt;0,VLOOKUP(A148,'BASE FEDERAÇÃO'!$B:$M,3,FALSE),"")</f>
        <v>TOMIKO</v>
      </c>
      <c r="G148" s="88" t="str">
        <f>IF(A148:A148&gt;0,VLOOKUP(A148,'BASE FEDERAÇÃO'!$B:$M,4,FALSE),"")</f>
        <v>F</v>
      </c>
      <c r="H148" s="88" t="str">
        <f>IF(A148:A148&gt;0,VLOOKUP(A148,'BASE FEDERAÇÃO'!$B:$O,5,FALSE),"")</f>
        <v>18. SOR</v>
      </c>
      <c r="I148" s="117">
        <f>IF(A148:A148&gt;0,VLOOKUP(A148,'BASE FEDERAÇÃO'!$B:$M,6,FALSE),"")</f>
        <v>14991</v>
      </c>
      <c r="J148" s="88">
        <f>IF(A148:A148&gt;0,VLOOKUP(A148,'BASE FEDERAÇÃO'!$B:$M,7,FALSE),"")</f>
        <v>9</v>
      </c>
      <c r="K148" s="88" t="str">
        <f>IF(A148:A148&gt;0,VLOOKUP(A148,'BASE FEDERAÇÃO'!$B:$M,8,FALSE),"")</f>
        <v>B</v>
      </c>
      <c r="L148" s="88" t="str">
        <f>IF(A148:A148&gt;0,VLOOKUP(A148,'BASE FEDERAÇÃO'!$B:$M,9,FALSE),"")</f>
        <v>MR</v>
      </c>
      <c r="M148" s="116" t="str">
        <f>IF(A148:A148&gt;0,VLOOKUP(A148,'BASE FEDERAÇÃO'!$B:$O,10,FALSE),"")</f>
        <v/>
      </c>
      <c r="N148" s="88" t="str">
        <f>IF(A148:A148&gt;0,VLOOKUP(A148,'BASE FEDERAÇÃO'!$B:$O,11,FALSE),"")</f>
        <v>LIB2026</v>
      </c>
      <c r="O148" s="89">
        <v>65</v>
      </c>
      <c r="P148" s="89">
        <v>67</v>
      </c>
      <c r="Q148" s="90">
        <f t="shared" si="49"/>
        <v>132</v>
      </c>
      <c r="R148" s="91"/>
      <c r="S148" s="91"/>
      <c r="T148" s="91"/>
      <c r="U148" s="91"/>
      <c r="V148" s="92"/>
      <c r="W148" s="92"/>
      <c r="X148" s="92"/>
      <c r="Y148" s="92"/>
      <c r="Z148" s="93">
        <f>IF(R148&gt;0,VLOOKUP(R148,Base!$A:$B,2,0),0)</f>
        <v>0</v>
      </c>
      <c r="AA148" s="94">
        <f>IF(S148&gt;0,VLOOKUP(S148,Base!$A:$B,2,0),0)</f>
        <v>0</v>
      </c>
      <c r="AB148" s="94">
        <f>IF(T148&gt;0,VLOOKUP(T148,Base!$A:$B,2,0),0)</f>
        <v>0</v>
      </c>
      <c r="AC148" s="94">
        <f>IF(U148&gt;0,VLOOKUP(U148,Base!$A:$B,2,0),0)</f>
        <v>0</v>
      </c>
      <c r="AD148" s="94">
        <f>IF(V148&gt;0,VLOOKUP(V148,Base!$D:$E,2,0),0)</f>
        <v>0</v>
      </c>
      <c r="AE148" s="94">
        <f>IF(W148&gt;0,VLOOKUP(W148,Base!$D:$E,2,0),0)</f>
        <v>0</v>
      </c>
      <c r="AF148" s="94">
        <f>IF(X148&gt;0,VLOOKUP(X148,Base!$D:$E,2,0),0)</f>
        <v>0</v>
      </c>
      <c r="AG148" s="94">
        <f>IF(Y148&gt;0,VLOOKUP(Y148,Base!$D:$E,2,0),0)</f>
        <v>0</v>
      </c>
      <c r="AH148" s="88" t="str">
        <f t="shared" si="50"/>
        <v/>
      </c>
      <c r="AI148" s="90">
        <f t="shared" si="51"/>
        <v>114</v>
      </c>
      <c r="AJ148" s="95">
        <f t="shared" si="52"/>
        <v>14991</v>
      </c>
      <c r="AK148" s="94">
        <f t="shared" si="53"/>
        <v>868.08998400900009</v>
      </c>
      <c r="AL148" s="88">
        <f t="shared" si="54"/>
        <v>184</v>
      </c>
      <c r="AM148" s="94">
        <f t="shared" si="55"/>
        <v>886.02984908999997</v>
      </c>
      <c r="AN148" s="88">
        <f t="shared" si="56"/>
        <v>188</v>
      </c>
      <c r="AO148" s="88" t="str">
        <f t="shared" si="57"/>
        <v/>
      </c>
      <c r="AP148" s="24"/>
      <c r="AQ148" s="132">
        <f t="shared" ref="AQ148:AQ151" ca="1" si="61">(TODAY()-I148)/365</f>
        <v>85.178082191780817</v>
      </c>
      <c r="AR148" s="133"/>
      <c r="AT148" s="184"/>
      <c r="AU148" s="132"/>
    </row>
    <row r="149" spans="1:47" s="25" customFormat="1" ht="18.75" customHeight="1">
      <c r="A149" s="86" t="s">
        <v>761</v>
      </c>
      <c r="B149" s="87" t="s">
        <v>795</v>
      </c>
      <c r="C149" s="87" t="s">
        <v>488</v>
      </c>
      <c r="D149" s="87" t="s">
        <v>358</v>
      </c>
      <c r="E149" s="116" t="str">
        <f>IF(A149:A149&gt;0,VLOOKUP(A149,'BASE FEDERAÇÃO'!$B:$M,2,FALSE),"")</f>
        <v>GUNJI</v>
      </c>
      <c r="F149" s="220" t="str">
        <f>IF(A149:A149&gt;0,VLOOKUP(A149,'BASE FEDERAÇÃO'!$B:$M,3,FALSE),"")</f>
        <v>TOSHIO</v>
      </c>
      <c r="G149" s="88" t="str">
        <f>IF(A149:A149&gt;0,VLOOKUP(A149,'BASE FEDERAÇÃO'!$B:$M,4,FALSE),"")</f>
        <v>M</v>
      </c>
      <c r="H149" s="88" t="str">
        <f>IF(A149:A149&gt;0,VLOOKUP(A149,'BASE FEDERAÇÃO'!$B:$O,5,FALSE),"")</f>
        <v>15. BIR</v>
      </c>
      <c r="I149" s="117">
        <f>IF(A149:A149&gt;0,VLOOKUP(A149,'BASE FEDERAÇÃO'!$B:$M,6,FALSE),"")</f>
        <v>13888</v>
      </c>
      <c r="J149" s="88">
        <f>IF(A149:A149&gt;0,VLOOKUP(A149,'BASE FEDERAÇÃO'!$B:$M,7,FALSE),"")</f>
        <v>9</v>
      </c>
      <c r="K149" s="88" t="str">
        <f>IF(A149:A149&gt;0,VLOOKUP(A149,'BASE FEDERAÇÃO'!$B:$M,8,FALSE),"")</f>
        <v>B</v>
      </c>
      <c r="L149" s="88" t="str">
        <f>IF(A149:A149&gt;0,VLOOKUP(A149,'BASE FEDERAÇÃO'!$B:$M,9,FALSE),"")</f>
        <v>MR</v>
      </c>
      <c r="M149" s="116" t="str">
        <f>IF(A149:A149&gt;0,VLOOKUP(A149,'BASE FEDERAÇÃO'!$B:$O,10,FALSE),"")</f>
        <v/>
      </c>
      <c r="N149" s="88" t="str">
        <f>IF(A149:A149&gt;0,VLOOKUP(A149,'BASE FEDERAÇÃO'!$B:$O,11,FALSE),"")</f>
        <v>LIB2026</v>
      </c>
      <c r="O149" s="89">
        <v>59</v>
      </c>
      <c r="P149" s="89">
        <v>57</v>
      </c>
      <c r="Q149" s="90">
        <f t="shared" si="49"/>
        <v>116</v>
      </c>
      <c r="R149" s="91"/>
      <c r="S149" s="91"/>
      <c r="T149" s="91"/>
      <c r="U149" s="91"/>
      <c r="V149" s="92"/>
      <c r="W149" s="92"/>
      <c r="X149" s="92"/>
      <c r="Y149" s="92"/>
      <c r="Z149" s="93">
        <f>IF(R149&gt;0,VLOOKUP(R149,Base!$A:$B,2,0),0)</f>
        <v>0</v>
      </c>
      <c r="AA149" s="94">
        <f>IF(S149&gt;0,VLOOKUP(S149,Base!$A:$B,2,0),0)</f>
        <v>0</v>
      </c>
      <c r="AB149" s="94">
        <f>IF(T149&gt;0,VLOOKUP(T149,Base!$A:$B,2,0),0)</f>
        <v>0</v>
      </c>
      <c r="AC149" s="94">
        <f>IF(U149&gt;0,VLOOKUP(U149,Base!$A:$B,2,0),0)</f>
        <v>0</v>
      </c>
      <c r="AD149" s="94">
        <f>IF(V149&gt;0,VLOOKUP(V149,Base!$D:$E,2,0),0)</f>
        <v>0</v>
      </c>
      <c r="AE149" s="94">
        <f>IF(W149&gt;0,VLOOKUP(W149,Base!$D:$E,2,0),0)</f>
        <v>0</v>
      </c>
      <c r="AF149" s="94">
        <f>IF(X149&gt;0,VLOOKUP(X149,Base!$D:$E,2,0),0)</f>
        <v>0</v>
      </c>
      <c r="AG149" s="94">
        <f>IF(Y149&gt;0,VLOOKUP(Y149,Base!$D:$E,2,0),0)</f>
        <v>0</v>
      </c>
      <c r="AH149" s="88" t="str">
        <f t="shared" si="50"/>
        <v/>
      </c>
      <c r="AI149" s="90">
        <f t="shared" si="51"/>
        <v>98</v>
      </c>
      <c r="AJ149" s="95">
        <f t="shared" si="52"/>
        <v>13888</v>
      </c>
      <c r="AK149" s="94">
        <f t="shared" si="53"/>
        <v>884.08998511200002</v>
      </c>
      <c r="AL149" s="88">
        <f t="shared" si="54"/>
        <v>102</v>
      </c>
      <c r="AM149" s="94">
        <f t="shared" si="55"/>
        <v>902.02986011999997</v>
      </c>
      <c r="AN149" s="88">
        <f t="shared" si="56"/>
        <v>55</v>
      </c>
      <c r="AO149" s="88" t="str">
        <f t="shared" si="57"/>
        <v/>
      </c>
      <c r="AP149" s="24"/>
      <c r="AQ149" s="132">
        <f t="shared" ca="1" si="61"/>
        <v>88.2</v>
      </c>
      <c r="AR149" s="133"/>
      <c r="AT149" s="184"/>
      <c r="AU149" s="132"/>
    </row>
    <row r="150" spans="1:47" s="25" customFormat="1" ht="18.75" customHeight="1">
      <c r="A150" s="86" t="s">
        <v>836</v>
      </c>
      <c r="B150" s="87" t="s">
        <v>795</v>
      </c>
      <c r="C150" s="87" t="s">
        <v>488</v>
      </c>
      <c r="D150" s="87" t="s">
        <v>358</v>
      </c>
      <c r="E150" s="116" t="str">
        <f>IF(A150:A150&gt;0,VLOOKUP(A150,'BASE FEDERAÇÃO'!$B:$M,2,FALSE),"")</f>
        <v>SAKAGUTI KAWANAKA</v>
      </c>
      <c r="F150" s="220" t="str">
        <f>IF(A150:A150&gt;0,VLOOKUP(A150,'BASE FEDERAÇÃO'!$B:$M,3,FALSE),"")</f>
        <v>YOUKO</v>
      </c>
      <c r="G150" s="88" t="str">
        <f>IF(A150:A150&gt;0,VLOOKUP(A150,'BASE FEDERAÇÃO'!$B:$M,4,FALSE),"")</f>
        <v>F</v>
      </c>
      <c r="H150" s="88" t="str">
        <f>IF(A150:A150&gt;0,VLOOKUP(A150,'BASE FEDERAÇÃO'!$B:$O,5,FALSE),"")</f>
        <v>01. PIE</v>
      </c>
      <c r="I150" s="117">
        <f>IF(A150:A150&gt;0,VLOOKUP(A150,'BASE FEDERAÇÃO'!$B:$M,6,FALSE),"")</f>
        <v>18970</v>
      </c>
      <c r="J150" s="88">
        <f>IF(A150:A150&gt;0,VLOOKUP(A150,'BASE FEDERAÇÃO'!$B:$M,7,FALSE),"")</f>
        <v>12</v>
      </c>
      <c r="K150" s="88" t="str">
        <f>IF(A150:A150&gt;0,VLOOKUP(A150,'BASE FEDERAÇÃO'!$B:$M,8,FALSE),"")</f>
        <v>C</v>
      </c>
      <c r="L150" s="88" t="str">
        <f>IF(A150:A150&gt;0,VLOOKUP(A150,'BASE FEDERAÇÃO'!$B:$M,9,FALSE),"")</f>
        <v>SR</v>
      </c>
      <c r="M150" s="116" t="str">
        <f>IF(A150:A150&gt;0,VLOOKUP(A150,'BASE FEDERAÇÃO'!$B:$O,10,FALSE),"")</f>
        <v/>
      </c>
      <c r="N150" s="88" t="str">
        <f>IF(A150:A150&gt;0,VLOOKUP(A150,'BASE FEDERAÇÃO'!$B:$O,11,FALSE),"")</f>
        <v>LIB2026</v>
      </c>
      <c r="O150" s="89">
        <v>65</v>
      </c>
      <c r="P150" s="89">
        <v>63</v>
      </c>
      <c r="Q150" s="90">
        <f t="shared" si="49"/>
        <v>128</v>
      </c>
      <c r="R150" s="91"/>
      <c r="S150" s="91"/>
      <c r="T150" s="91"/>
      <c r="U150" s="91"/>
      <c r="V150" s="92"/>
      <c r="W150" s="92"/>
      <c r="X150" s="92"/>
      <c r="Y150" s="92"/>
      <c r="Z150" s="93">
        <f>IF(R150&gt;0,VLOOKUP(R150,Base!$A:$B,2,0),0)</f>
        <v>0</v>
      </c>
      <c r="AA150" s="94">
        <f>IF(S150&gt;0,VLOOKUP(S150,Base!$A:$B,2,0),0)</f>
        <v>0</v>
      </c>
      <c r="AB150" s="94">
        <f>IF(T150&gt;0,VLOOKUP(T150,Base!$A:$B,2,0),0)</f>
        <v>0</v>
      </c>
      <c r="AC150" s="94">
        <f>IF(U150&gt;0,VLOOKUP(U150,Base!$A:$B,2,0),0)</f>
        <v>0</v>
      </c>
      <c r="AD150" s="94">
        <f>IF(V150&gt;0,VLOOKUP(V150,Base!$D:$E,2,0),0)</f>
        <v>0</v>
      </c>
      <c r="AE150" s="94">
        <f>IF(W150&gt;0,VLOOKUP(W150,Base!$D:$E,2,0),0)</f>
        <v>0</v>
      </c>
      <c r="AF150" s="94">
        <f>IF(X150&gt;0,VLOOKUP(X150,Base!$D:$E,2,0),0)</f>
        <v>0</v>
      </c>
      <c r="AG150" s="94">
        <f>IF(Y150&gt;0,VLOOKUP(Y150,Base!$D:$E,2,0),0)</f>
        <v>0</v>
      </c>
      <c r="AH150" s="88" t="str">
        <f t="shared" si="50"/>
        <v/>
      </c>
      <c r="AI150" s="90">
        <f t="shared" si="51"/>
        <v>104</v>
      </c>
      <c r="AJ150" s="95">
        <f t="shared" si="52"/>
        <v>18970</v>
      </c>
      <c r="AK150" s="94">
        <f t="shared" si="53"/>
        <v>872.11998002999997</v>
      </c>
      <c r="AL150" s="88">
        <f t="shared" si="54"/>
        <v>165</v>
      </c>
      <c r="AM150" s="94">
        <f t="shared" si="55"/>
        <v>895.99980930000004</v>
      </c>
      <c r="AN150" s="88">
        <f t="shared" si="56"/>
        <v>140</v>
      </c>
      <c r="AO150" s="88" t="str">
        <f t="shared" si="57"/>
        <v/>
      </c>
      <c r="AP150" s="24"/>
      <c r="AQ150" s="133">
        <f t="shared" ca="1" si="61"/>
        <v>74.276712328767118</v>
      </c>
      <c r="AR150" s="133"/>
      <c r="AT150" s="184"/>
      <c r="AU150" s="132"/>
    </row>
    <row r="151" spans="1:47" s="25" customFormat="1" ht="18.75" customHeight="1">
      <c r="A151" s="86" t="s">
        <v>979</v>
      </c>
      <c r="B151" s="87" t="s">
        <v>795</v>
      </c>
      <c r="C151" s="87" t="s">
        <v>488</v>
      </c>
      <c r="D151" s="87" t="s">
        <v>358</v>
      </c>
      <c r="E151" s="116" t="str">
        <f>IF(A151:A151&gt;0,VLOOKUP(A151,'BASE FEDERAÇÃO'!$B:$M,2,FALSE),"")</f>
        <v>KUSANO</v>
      </c>
      <c r="F151" s="220" t="str">
        <f>IF(A151:A151&gt;0,VLOOKUP(A151,'BASE FEDERAÇÃO'!$B:$M,3,FALSE),"")</f>
        <v>JULIA  KIEKO</v>
      </c>
      <c r="G151" s="88" t="str">
        <f>IF(A151:A151&gt;0,VLOOKUP(A151,'BASE FEDERAÇÃO'!$B:$M,4,FALSE),"")</f>
        <v>F</v>
      </c>
      <c r="H151" s="88" t="str">
        <f>IF(A151:A151&gt;0,VLOOKUP(A151,'BASE FEDERAÇÃO'!$B:$O,5,FALSE),"")</f>
        <v>07. GSP</v>
      </c>
      <c r="I151" s="117">
        <f>IF(A151:A151&gt;0,VLOOKUP(A151,'BASE FEDERAÇÃO'!$B:$M,6,FALSE),"")</f>
        <v>16988</v>
      </c>
      <c r="J151" s="88">
        <f>IF(A151:A151&gt;0,VLOOKUP(A151,'BASE FEDERAÇÃO'!$B:$M,7,FALSE),"")</f>
        <v>12</v>
      </c>
      <c r="K151" s="88" t="str">
        <f>IF(A151:A151&gt;0,VLOOKUP(A151,'BASE FEDERAÇÃO'!$B:$M,8,FALSE),"")</f>
        <v>C</v>
      </c>
      <c r="L151" s="88" t="str">
        <f>IF(A151:A151&gt;0,VLOOKUP(A151,'BASE FEDERAÇÃO'!$B:$M,9,FALSE),"")</f>
        <v>SR</v>
      </c>
      <c r="M151" s="116" t="str">
        <f>IF(A151:A151&gt;0,VLOOKUP(A151,'BASE FEDERAÇÃO'!$B:$O,10,FALSE),"")</f>
        <v/>
      </c>
      <c r="N151" s="88" t="str">
        <f>IF(A151:A151&gt;0,VLOOKUP(A151,'BASE FEDERAÇÃO'!$B:$O,11,FALSE),"")</f>
        <v>LIB2026</v>
      </c>
      <c r="O151" s="89">
        <v>71</v>
      </c>
      <c r="P151" s="89">
        <v>61</v>
      </c>
      <c r="Q151" s="90">
        <f t="shared" si="49"/>
        <v>132</v>
      </c>
      <c r="R151" s="91"/>
      <c r="S151" s="91"/>
      <c r="T151" s="91"/>
      <c r="U151" s="91"/>
      <c r="V151" s="92"/>
      <c r="W151" s="92"/>
      <c r="X151" s="92"/>
      <c r="Y151" s="92"/>
      <c r="Z151" s="93">
        <f>IF(R151&gt;0,VLOOKUP(R151,Base!$A:$B,2,0),0)</f>
        <v>0</v>
      </c>
      <c r="AA151" s="94">
        <f>IF(S151&gt;0,VLOOKUP(S151,Base!$A:$B,2,0),0)</f>
        <v>0</v>
      </c>
      <c r="AB151" s="94">
        <f>IF(T151&gt;0,VLOOKUP(T151,Base!$A:$B,2,0),0)</f>
        <v>0</v>
      </c>
      <c r="AC151" s="94">
        <f>IF(U151&gt;0,VLOOKUP(U151,Base!$A:$B,2,0),0)</f>
        <v>0</v>
      </c>
      <c r="AD151" s="94">
        <f>IF(V151&gt;0,VLOOKUP(V151,Base!$D:$E,2,0),0)</f>
        <v>0</v>
      </c>
      <c r="AE151" s="94">
        <f>IF(W151&gt;0,VLOOKUP(W151,Base!$D:$E,2,0),0)</f>
        <v>0</v>
      </c>
      <c r="AF151" s="94">
        <f>IF(X151&gt;0,VLOOKUP(X151,Base!$D:$E,2,0),0)</f>
        <v>0</v>
      </c>
      <c r="AG151" s="94">
        <f>IF(Y151&gt;0,VLOOKUP(Y151,Base!$D:$E,2,0),0)</f>
        <v>0</v>
      </c>
      <c r="AH151" s="88" t="str">
        <f t="shared" si="50"/>
        <v/>
      </c>
      <c r="AI151" s="90">
        <f t="shared" si="51"/>
        <v>108</v>
      </c>
      <c r="AJ151" s="95">
        <f t="shared" si="52"/>
        <v>16988</v>
      </c>
      <c r="AK151" s="94">
        <f t="shared" si="53"/>
        <v>868.11998201200004</v>
      </c>
      <c r="AL151" s="88">
        <f t="shared" si="54"/>
        <v>182</v>
      </c>
      <c r="AM151" s="94">
        <f t="shared" si="55"/>
        <v>891.99982911999996</v>
      </c>
      <c r="AN151" s="88">
        <f t="shared" si="56"/>
        <v>168</v>
      </c>
      <c r="AO151" s="88" t="str">
        <f t="shared" si="57"/>
        <v/>
      </c>
      <c r="AP151" s="24"/>
      <c r="AQ151" s="133">
        <f t="shared" ca="1" si="61"/>
        <v>79.706849315068496</v>
      </c>
      <c r="AR151" s="133"/>
      <c r="AT151" s="184"/>
      <c r="AU151" s="132"/>
    </row>
    <row r="152" spans="1:47" s="25" customFormat="1" ht="18.75" customHeight="1">
      <c r="A152" s="251"/>
      <c r="B152" s="252"/>
      <c r="C152" s="252"/>
      <c r="D152" s="252"/>
      <c r="E152" s="116" t="str">
        <f>IF(A152:A152&gt;0,VLOOKUP(A152,'BASE FEDERAÇÃO'!$B:$M,2,FALSE),"")</f>
        <v/>
      </c>
      <c r="F152" s="220" t="str">
        <f>IF(A152:A152&gt;0,VLOOKUP(A152,'BASE FEDERAÇÃO'!$B:$M,3,FALSE),"")</f>
        <v/>
      </c>
      <c r="G152" s="88" t="str">
        <f>IF(A152:A152&gt;0,VLOOKUP(A152,'BASE FEDERAÇÃO'!$B:$M,4,FALSE),"")</f>
        <v/>
      </c>
      <c r="H152" s="88" t="str">
        <f>IF(A152:A152&gt;0,VLOOKUP(A152,'BASE FEDERAÇÃO'!$B:$O,5,FALSE),"")</f>
        <v/>
      </c>
      <c r="I152" s="117" t="str">
        <f>IF(A152:A152&gt;0,VLOOKUP(A152,'BASE FEDERAÇÃO'!$B:$M,6,FALSE),"")</f>
        <v/>
      </c>
      <c r="J152" s="88" t="str">
        <f>IF(A152:A152&gt;0,VLOOKUP(A152,'BASE FEDERAÇÃO'!$B:$M,7,FALSE),"")</f>
        <v/>
      </c>
      <c r="K152" s="88" t="str">
        <f>IF(A152:A152&gt;0,VLOOKUP(A152,'BASE FEDERAÇÃO'!$B:$M,8,FALSE),"")</f>
        <v/>
      </c>
      <c r="L152" s="88" t="str">
        <f>IF(A152:A152&gt;0,VLOOKUP(A152,'BASE FEDERAÇÃO'!$B:$M,9,FALSE),"")</f>
        <v/>
      </c>
      <c r="M152" s="116" t="str">
        <f>IF(A152:A152&gt;0,VLOOKUP(A152,'BASE FEDERAÇÃO'!$B:$O,10,FALSE),"")</f>
        <v/>
      </c>
      <c r="N152" s="88" t="str">
        <f>IF(A152:A152&gt;0,VLOOKUP(A152,'BASE FEDERAÇÃO'!$B:$O,11,FALSE),"")</f>
        <v/>
      </c>
      <c r="O152" s="89"/>
      <c r="P152" s="89"/>
      <c r="Q152" s="90" t="str">
        <f t="shared" si="49"/>
        <v/>
      </c>
      <c r="R152" s="91"/>
      <c r="S152" s="91"/>
      <c r="T152" s="91"/>
      <c r="U152" s="91"/>
      <c r="V152" s="92"/>
      <c r="W152" s="92"/>
      <c r="X152" s="92"/>
      <c r="Y152" s="92"/>
      <c r="Z152" s="93">
        <f>IF(R152&gt;0,VLOOKUP(R152,Base!$A:$B,2,0),0)</f>
        <v>0</v>
      </c>
      <c r="AA152" s="94">
        <f>IF(S152&gt;0,VLOOKUP(S152,Base!$A:$B,2,0),0)</f>
        <v>0</v>
      </c>
      <c r="AB152" s="94">
        <f>IF(T152&gt;0,VLOOKUP(T152,Base!$A:$B,2,0),0)</f>
        <v>0</v>
      </c>
      <c r="AC152" s="94">
        <f>IF(U152&gt;0,VLOOKUP(U152,Base!$A:$B,2,0),0)</f>
        <v>0</v>
      </c>
      <c r="AD152" s="94">
        <f>IF(V152&gt;0,VLOOKUP(V152,Base!$D:$E,2,0),0)</f>
        <v>0</v>
      </c>
      <c r="AE152" s="94">
        <f>IF(W152&gt;0,VLOOKUP(W152,Base!$D:$E,2,0),0)</f>
        <v>0</v>
      </c>
      <c r="AF152" s="94">
        <f>IF(X152&gt;0,VLOOKUP(X152,Base!$D:$E,2,0),0)</f>
        <v>0</v>
      </c>
      <c r="AG152" s="94">
        <f>IF(Y152&gt;0,VLOOKUP(Y152,Base!$D:$E,2,0),0)</f>
        <v>0</v>
      </c>
      <c r="AH152" s="88" t="str">
        <f t="shared" si="50"/>
        <v/>
      </c>
      <c r="AI152" s="90" t="str">
        <f t="shared" si="51"/>
        <v/>
      </c>
      <c r="AJ152" s="95" t="str">
        <f t="shared" si="52"/>
        <v/>
      </c>
      <c r="AK152" s="94" t="str">
        <f t="shared" si="53"/>
        <v/>
      </c>
      <c r="AL152" s="88" t="str">
        <f t="shared" si="54"/>
        <v/>
      </c>
      <c r="AM152" s="94" t="str">
        <f t="shared" si="55"/>
        <v xml:space="preserve"> </v>
      </c>
      <c r="AN152" s="88" t="str">
        <f t="shared" si="56"/>
        <v/>
      </c>
      <c r="AO152" s="88" t="str">
        <f t="shared" si="57"/>
        <v/>
      </c>
      <c r="AP152" s="24"/>
      <c r="AR152" s="135"/>
      <c r="AT152" s="184"/>
      <c r="AU152" s="136"/>
    </row>
    <row r="153" spans="1:47" s="25" customFormat="1" ht="18.75" customHeight="1">
      <c r="A153" s="86" t="s">
        <v>292</v>
      </c>
      <c r="B153" s="87" t="s">
        <v>796</v>
      </c>
      <c r="C153" s="87" t="s">
        <v>488</v>
      </c>
      <c r="D153" s="87" t="s">
        <v>490</v>
      </c>
      <c r="E153" s="116" t="str">
        <f>IF(A153:A153&gt;0,VLOOKUP(A153,'BASE FEDERAÇÃO'!$B:$M,2,FALSE),"")</f>
        <v>OKADA</v>
      </c>
      <c r="F153" s="220" t="str">
        <f>IF(A153:A153&gt;0,VLOOKUP(A153,'BASE FEDERAÇÃO'!$B:$M,3,FALSE),"")</f>
        <v>OLIMPIO</v>
      </c>
      <c r="G153" s="88" t="str">
        <f>IF(A153:A153&gt;0,VLOOKUP(A153,'BASE FEDERAÇÃO'!$B:$M,4,FALSE),"")</f>
        <v>M</v>
      </c>
      <c r="H153" s="88" t="str">
        <f>IF(A153:A153&gt;0,VLOOKUP(A153,'BASE FEDERAÇÃO'!$B:$O,5,FALSE),"")</f>
        <v>11. NCC</v>
      </c>
      <c r="I153" s="117">
        <f>IF(A153:A153&gt;0,VLOOKUP(A153,'BASE FEDERAÇÃO'!$B:$M,6,FALSE),"")</f>
        <v>19194</v>
      </c>
      <c r="J153" s="88">
        <f>IF(A153:A153&gt;0,VLOOKUP(A153,'BASE FEDERAÇÃO'!$B:$M,7,FALSE),"")</f>
        <v>0</v>
      </c>
      <c r="K153" s="88" t="str">
        <f>IF(A153:A153&gt;0,VLOOKUP(A153,'BASE FEDERAÇÃO'!$B:$M,8,FALSE),"")</f>
        <v>EX</v>
      </c>
      <c r="L153" s="88" t="str">
        <f>IF(A153:A153&gt;0,VLOOKUP(A153,'BASE FEDERAÇÃO'!$B:$M,9,FALSE),"")</f>
        <v>NSR</v>
      </c>
      <c r="M153" s="116" t="str">
        <f>IF(A153:A153&gt;0,VLOOKUP(A153,'BASE FEDERAÇÃO'!$B:$O,10,FALSE),"")</f>
        <v/>
      </c>
      <c r="N153" s="88" t="str">
        <f>IF(A153:A153&gt;0,VLOOKUP(A153,'BASE FEDERAÇÃO'!$B:$O,11,FALSE),"")</f>
        <v>LIB2026</v>
      </c>
      <c r="O153" s="89">
        <v>49</v>
      </c>
      <c r="P153" s="89">
        <v>53</v>
      </c>
      <c r="Q153" s="90">
        <f t="shared" si="49"/>
        <v>102</v>
      </c>
      <c r="R153" s="91"/>
      <c r="S153" s="91"/>
      <c r="T153" s="91"/>
      <c r="U153" s="91"/>
      <c r="V153" s="92"/>
      <c r="W153" s="92"/>
      <c r="X153" s="92"/>
      <c r="Y153" s="92"/>
      <c r="Z153" s="93">
        <f>IF(R153&gt;0,VLOOKUP(R153,Base!$A:$B,2,0),0)</f>
        <v>0</v>
      </c>
      <c r="AA153" s="94">
        <f>IF(S153&gt;0,VLOOKUP(S153,Base!$A:$B,2,0),0)</f>
        <v>0</v>
      </c>
      <c r="AB153" s="94">
        <f>IF(T153&gt;0,VLOOKUP(T153,Base!$A:$B,2,0),0)</f>
        <v>0</v>
      </c>
      <c r="AC153" s="94">
        <f>IF(U153&gt;0,VLOOKUP(U153,Base!$A:$B,2,0),0)</f>
        <v>0</v>
      </c>
      <c r="AD153" s="94">
        <f>IF(V153&gt;0,VLOOKUP(V153,Base!$D:$E,2,0),0)</f>
        <v>0</v>
      </c>
      <c r="AE153" s="94">
        <f>IF(W153&gt;0,VLOOKUP(W153,Base!$D:$E,2,0),0)</f>
        <v>0</v>
      </c>
      <c r="AF153" s="94">
        <f>IF(X153&gt;0,VLOOKUP(X153,Base!$D:$E,2,0),0)</f>
        <v>0</v>
      </c>
      <c r="AG153" s="94">
        <f>IF(Y153&gt;0,VLOOKUP(Y153,Base!$D:$E,2,0),0)</f>
        <v>0</v>
      </c>
      <c r="AH153" s="88" t="str">
        <f t="shared" si="50"/>
        <v/>
      </c>
      <c r="AI153" s="90">
        <f t="shared" si="51"/>
        <v>102</v>
      </c>
      <c r="AJ153" s="95">
        <f t="shared" si="52"/>
        <v>19194</v>
      </c>
      <c r="AK153" s="94">
        <f t="shared" si="53"/>
        <v>897.99997980600006</v>
      </c>
      <c r="AL153" s="88">
        <f t="shared" si="54"/>
        <v>15</v>
      </c>
      <c r="AM153" s="94">
        <f t="shared" si="55"/>
        <v>898.11980705999997</v>
      </c>
      <c r="AN153" s="88">
        <f t="shared" si="56"/>
        <v>107</v>
      </c>
      <c r="AO153" s="88" t="str">
        <f t="shared" si="57"/>
        <v/>
      </c>
      <c r="AP153" s="24"/>
      <c r="AQ153" s="133">
        <f t="shared" ref="AQ153:AQ156" ca="1" si="62">(TODAY()-I153)/365</f>
        <v>73.663013698630138</v>
      </c>
      <c r="AR153" s="133"/>
      <c r="AT153" s="184"/>
      <c r="AU153" s="132"/>
    </row>
    <row r="154" spans="1:47" s="25" customFormat="1" ht="18.75" customHeight="1">
      <c r="A154" s="86" t="s">
        <v>22</v>
      </c>
      <c r="B154" s="87" t="s">
        <v>796</v>
      </c>
      <c r="C154" s="87" t="s">
        <v>488</v>
      </c>
      <c r="D154" s="87" t="s">
        <v>490</v>
      </c>
      <c r="E154" s="116" t="str">
        <f>IF(A154:A154&gt;0,VLOOKUP(A154,'BASE FEDERAÇÃO'!$B:$M,2,FALSE),"")</f>
        <v>MASUDA</v>
      </c>
      <c r="F154" s="220" t="str">
        <f>IF(A154:A154&gt;0,VLOOKUP(A154,'BASE FEDERAÇÃO'!$B:$M,3,FALSE),"")</f>
        <v>TERUO</v>
      </c>
      <c r="G154" s="88" t="str">
        <f>IF(A154:A154&gt;0,VLOOKUP(A154,'BASE FEDERAÇÃO'!$B:$M,4,FALSE),"")</f>
        <v>M</v>
      </c>
      <c r="H154" s="88" t="str">
        <f>IF(A154:A154&gt;0,VLOOKUP(A154,'BASE FEDERAÇÃO'!$B:$O,5,FALSE),"")</f>
        <v>01. PIE</v>
      </c>
      <c r="I154" s="117">
        <f>IF(A154:A154&gt;0,VLOOKUP(A154,'BASE FEDERAÇÃO'!$B:$M,6,FALSE),"")</f>
        <v>15336</v>
      </c>
      <c r="J154" s="88">
        <f>IF(A154:A154&gt;0,VLOOKUP(A154,'BASE FEDERAÇÃO'!$B:$M,7,FALSE),"")</f>
        <v>3</v>
      </c>
      <c r="K154" s="88" t="str">
        <f>IF(A154:A154&gt;0,VLOOKUP(A154,'BASE FEDERAÇÃO'!$B:$M,8,FALSE),"")</f>
        <v>EX</v>
      </c>
      <c r="L154" s="88" t="str">
        <f>IF(A154:A154&gt;0,VLOOKUP(A154,'BASE FEDERAÇÃO'!$B:$M,9,FALSE),"")</f>
        <v>MR</v>
      </c>
      <c r="M154" s="116" t="str">
        <f>IF(A154:A154&gt;0,VLOOKUP(A154,'BASE FEDERAÇÃO'!$B:$O,10,FALSE),"")</f>
        <v/>
      </c>
      <c r="N154" s="88" t="str">
        <f>IF(A154:A154&gt;0,VLOOKUP(A154,'BASE FEDERAÇÃO'!$B:$O,11,FALSE),"")</f>
        <v>LIB2026</v>
      </c>
      <c r="O154" s="89">
        <v>54</v>
      </c>
      <c r="P154" s="89">
        <v>52</v>
      </c>
      <c r="Q154" s="90">
        <f t="shared" si="49"/>
        <v>106</v>
      </c>
      <c r="R154" s="91"/>
      <c r="S154" s="91"/>
      <c r="T154" s="91"/>
      <c r="U154" s="91"/>
      <c r="V154" s="92"/>
      <c r="W154" s="92"/>
      <c r="X154" s="92"/>
      <c r="Y154" s="92"/>
      <c r="Z154" s="93">
        <f>IF(R154&gt;0,VLOOKUP(R154,Base!$A:$B,2,0),0)</f>
        <v>0</v>
      </c>
      <c r="AA154" s="94">
        <f>IF(S154&gt;0,VLOOKUP(S154,Base!$A:$B,2,0),0)</f>
        <v>0</v>
      </c>
      <c r="AB154" s="94">
        <f>IF(T154&gt;0,VLOOKUP(T154,Base!$A:$B,2,0),0)</f>
        <v>0</v>
      </c>
      <c r="AC154" s="94">
        <f>IF(U154&gt;0,VLOOKUP(U154,Base!$A:$B,2,0),0)</f>
        <v>0</v>
      </c>
      <c r="AD154" s="94">
        <f>IF(V154&gt;0,VLOOKUP(V154,Base!$D:$E,2,0),0)</f>
        <v>0</v>
      </c>
      <c r="AE154" s="94">
        <f>IF(W154&gt;0,VLOOKUP(W154,Base!$D:$E,2,0),0)</f>
        <v>0</v>
      </c>
      <c r="AF154" s="94">
        <f>IF(X154&gt;0,VLOOKUP(X154,Base!$D:$E,2,0),0)</f>
        <v>0</v>
      </c>
      <c r="AG154" s="94">
        <f>IF(Y154&gt;0,VLOOKUP(Y154,Base!$D:$E,2,0),0)</f>
        <v>0</v>
      </c>
      <c r="AH154" s="88" t="str">
        <f t="shared" si="50"/>
        <v/>
      </c>
      <c r="AI154" s="90">
        <f t="shared" si="51"/>
        <v>100</v>
      </c>
      <c r="AJ154" s="95">
        <f t="shared" si="52"/>
        <v>15336</v>
      </c>
      <c r="AK154" s="94">
        <f t="shared" si="53"/>
        <v>894.02998366399993</v>
      </c>
      <c r="AL154" s="88">
        <f t="shared" si="54"/>
        <v>34</v>
      </c>
      <c r="AM154" s="94">
        <f t="shared" si="55"/>
        <v>900.08984564000002</v>
      </c>
      <c r="AN154" s="88">
        <f t="shared" si="56"/>
        <v>74</v>
      </c>
      <c r="AO154" s="88" t="str">
        <f t="shared" si="57"/>
        <v/>
      </c>
      <c r="AP154" s="24"/>
      <c r="AQ154" s="133">
        <f t="shared" ca="1" si="62"/>
        <v>84.232876712328761</v>
      </c>
      <c r="AR154" s="133"/>
      <c r="AT154" s="184"/>
      <c r="AU154" s="132"/>
    </row>
    <row r="155" spans="1:47" s="25" customFormat="1" ht="18.75" customHeight="1">
      <c r="A155" s="86" t="s">
        <v>392</v>
      </c>
      <c r="B155" s="87" t="s">
        <v>796</v>
      </c>
      <c r="C155" s="87" t="s">
        <v>488</v>
      </c>
      <c r="D155" s="87" t="s">
        <v>490</v>
      </c>
      <c r="E155" s="116" t="str">
        <f>IF(A155:A155&gt;0,VLOOKUP(A155,'BASE FEDERAÇÃO'!$B:$M,2,FALSE),"")</f>
        <v>TOMITA</v>
      </c>
      <c r="F155" s="220" t="str">
        <f>IF(A155:A155&gt;0,VLOOKUP(A155,'BASE FEDERAÇÃO'!$B:$M,3,FALSE),"")</f>
        <v>LUIZ</v>
      </c>
      <c r="G155" s="88" t="str">
        <f>IF(A155:A155&gt;0,VLOOKUP(A155,'BASE FEDERAÇÃO'!$B:$M,4,FALSE),"")</f>
        <v>M</v>
      </c>
      <c r="H155" s="88" t="str">
        <f>IF(A155:A155&gt;0,VLOOKUP(A155,'BASE FEDERAÇÃO'!$B:$O,5,FALSE),"")</f>
        <v>15. BIR</v>
      </c>
      <c r="I155" s="117">
        <f>IF(A155:A155&gt;0,VLOOKUP(A155,'BASE FEDERAÇÃO'!$B:$M,6,FALSE),"")</f>
        <v>17710</v>
      </c>
      <c r="J155" s="88">
        <f>IF(A155:A155&gt;0,VLOOKUP(A155,'BASE FEDERAÇÃO'!$B:$M,7,FALSE),"")</f>
        <v>6</v>
      </c>
      <c r="K155" s="88" t="str">
        <f>IF(A155:A155&gt;0,VLOOKUP(A155,'BASE FEDERAÇÃO'!$B:$M,8,FALSE),"")</f>
        <v>A</v>
      </c>
      <c r="L155" s="88" t="str">
        <f>IF(A155:A155&gt;0,VLOOKUP(A155,'BASE FEDERAÇÃO'!$B:$M,9,FALSE),"")</f>
        <v>SR</v>
      </c>
      <c r="M155" s="116" t="str">
        <f>IF(A155:A155&gt;0,VLOOKUP(A155,'BASE FEDERAÇÃO'!$B:$O,10,FALSE),"")</f>
        <v>X</v>
      </c>
      <c r="N155" s="88" t="str">
        <f>IF(A155:A155&gt;0,VLOOKUP(A155,'BASE FEDERAÇÃO'!$B:$O,11,FALSE),"")</f>
        <v>LIB2026</v>
      </c>
      <c r="O155" s="89">
        <v>55</v>
      </c>
      <c r="P155" s="89">
        <v>55</v>
      </c>
      <c r="Q155" s="90">
        <f t="shared" si="49"/>
        <v>110</v>
      </c>
      <c r="R155" s="91"/>
      <c r="S155" s="91"/>
      <c r="T155" s="91"/>
      <c r="U155" s="91"/>
      <c r="V155" s="92"/>
      <c r="W155" s="92"/>
      <c r="X155" s="92"/>
      <c r="Y155" s="92"/>
      <c r="Z155" s="93">
        <f>IF(R155&gt;0,VLOOKUP(R155,Base!$A:$B,2,0),0)</f>
        <v>0</v>
      </c>
      <c r="AA155" s="94">
        <f>IF(S155&gt;0,VLOOKUP(S155,Base!$A:$B,2,0),0)</f>
        <v>0</v>
      </c>
      <c r="AB155" s="94">
        <f>IF(T155&gt;0,VLOOKUP(T155,Base!$A:$B,2,0),0)</f>
        <v>0</v>
      </c>
      <c r="AC155" s="94">
        <f>IF(U155&gt;0,VLOOKUP(U155,Base!$A:$B,2,0),0)</f>
        <v>0</v>
      </c>
      <c r="AD155" s="94">
        <f>IF(V155&gt;0,VLOOKUP(V155,Base!$D:$E,2,0),0)</f>
        <v>0</v>
      </c>
      <c r="AE155" s="94">
        <f>IF(W155&gt;0,VLOOKUP(W155,Base!$D:$E,2,0),0)</f>
        <v>0</v>
      </c>
      <c r="AF155" s="94">
        <f>IF(X155&gt;0,VLOOKUP(X155,Base!$D:$E,2,0),0)</f>
        <v>0</v>
      </c>
      <c r="AG155" s="94">
        <f>IF(Y155&gt;0,VLOOKUP(Y155,Base!$D:$E,2,0),0)</f>
        <v>0</v>
      </c>
      <c r="AH155" s="88" t="str">
        <f t="shared" si="50"/>
        <v/>
      </c>
      <c r="AI155" s="90">
        <f t="shared" si="51"/>
        <v>98</v>
      </c>
      <c r="AJ155" s="95">
        <f t="shared" si="52"/>
        <v>17710</v>
      </c>
      <c r="AK155" s="94">
        <f t="shared" si="53"/>
        <v>890.05998129</v>
      </c>
      <c r="AL155" s="88">
        <f t="shared" si="54"/>
        <v>61</v>
      </c>
      <c r="AM155" s="94">
        <f t="shared" si="55"/>
        <v>902.05982189999997</v>
      </c>
      <c r="AN155" s="88">
        <f t="shared" si="56"/>
        <v>50</v>
      </c>
      <c r="AO155" s="88" t="str">
        <f t="shared" si="57"/>
        <v/>
      </c>
      <c r="AP155" s="24"/>
      <c r="AQ155" s="133">
        <f t="shared" ca="1" si="62"/>
        <v>77.728767123287668</v>
      </c>
      <c r="AR155" s="133"/>
      <c r="AT155" s="184"/>
      <c r="AU155" s="132"/>
    </row>
    <row r="156" spans="1:47" s="25" customFormat="1" ht="18.75" customHeight="1">
      <c r="A156" s="86" t="s">
        <v>1118</v>
      </c>
      <c r="B156" s="87" t="s">
        <v>796</v>
      </c>
      <c r="C156" s="87" t="s">
        <v>488</v>
      </c>
      <c r="D156" s="87" t="s">
        <v>490</v>
      </c>
      <c r="E156" s="116" t="str">
        <f>IF(A156:A156&gt;0,VLOOKUP(A156,'BASE FEDERAÇÃO'!$B:$M,2,FALSE),"")</f>
        <v>ISHIHARA</v>
      </c>
      <c r="F156" s="220" t="str">
        <f>IF(A156:A156&gt;0,VLOOKUP(A156,'BASE FEDERAÇÃO'!$B:$M,3,FALSE),"")</f>
        <v>HILTON HARUAKI</v>
      </c>
      <c r="G156" s="88" t="str">
        <f>IF(A156:A156&gt;0,VLOOKUP(A156,'BASE FEDERAÇÃO'!$B:$M,4,FALSE),"")</f>
        <v>M</v>
      </c>
      <c r="H156" s="88" t="str">
        <f>IF(A156:A156&gt;0,VLOOKUP(A156,'BASE FEDERAÇÃO'!$B:$O,5,FALSE),"")</f>
        <v>01. PIE</v>
      </c>
      <c r="I156" s="117">
        <f>IF(A156:A156&gt;0,VLOOKUP(A156,'BASE FEDERAÇÃO'!$B:$M,6,FALSE),"")</f>
        <v>41116</v>
      </c>
      <c r="J156" s="88">
        <f>IF(A156:A156&gt;0,VLOOKUP(A156,'BASE FEDERAÇÃO'!$B:$M,7,FALSE),"")</f>
        <v>12</v>
      </c>
      <c r="K156" s="88" t="str">
        <f>IF(A156:A156&gt;0,VLOOKUP(A156,'BASE FEDERAÇÃO'!$B:$M,8,FALSE),"")</f>
        <v>C</v>
      </c>
      <c r="L156" s="88" t="str">
        <f>IF(A156:A156&gt;0,VLOOKUP(A156,'BASE FEDERAÇÃO'!$B:$M,9,FALSE),"")</f>
        <v>NSR</v>
      </c>
      <c r="M156" s="116" t="e">
        <f>IF(A156:A156&gt;0,VLOOKUP(A156,'BASE FEDERAÇÃO'!$B:$O,10,FALSE),"")</f>
        <v>#DIV/0!</v>
      </c>
      <c r="N156" s="88" t="str">
        <f>IF(A156:A156&gt;0,VLOOKUP(A156,'BASE FEDERAÇÃO'!$B:$O,11,FALSE),"")</f>
        <v>LIB2026</v>
      </c>
      <c r="O156" s="89">
        <v>62</v>
      </c>
      <c r="P156" s="89">
        <v>58</v>
      </c>
      <c r="Q156" s="90">
        <f t="shared" si="49"/>
        <v>120</v>
      </c>
      <c r="R156" s="91"/>
      <c r="S156" s="91"/>
      <c r="T156" s="91"/>
      <c r="U156" s="91"/>
      <c r="V156" s="92"/>
      <c r="W156" s="92"/>
      <c r="X156" s="92"/>
      <c r="Y156" s="92"/>
      <c r="Z156" s="93">
        <f>IF(R156&gt;0,VLOOKUP(R156,Base!$A:$B,2,0),0)</f>
        <v>0</v>
      </c>
      <c r="AA156" s="94">
        <f>IF(S156&gt;0,VLOOKUP(S156,Base!$A:$B,2,0),0)</f>
        <v>0</v>
      </c>
      <c r="AB156" s="94">
        <f>IF(T156&gt;0,VLOOKUP(T156,Base!$A:$B,2,0),0)</f>
        <v>0</v>
      </c>
      <c r="AC156" s="94">
        <f>IF(U156&gt;0,VLOOKUP(U156,Base!$A:$B,2,0),0)</f>
        <v>0</v>
      </c>
      <c r="AD156" s="94">
        <f>IF(V156&gt;0,VLOOKUP(V156,Base!$D:$E,2,0),0)</f>
        <v>0</v>
      </c>
      <c r="AE156" s="94">
        <f>IF(W156&gt;0,VLOOKUP(W156,Base!$D:$E,2,0),0)</f>
        <v>0</v>
      </c>
      <c r="AF156" s="94">
        <f>IF(X156&gt;0,VLOOKUP(X156,Base!$D:$E,2,0),0)</f>
        <v>0</v>
      </c>
      <c r="AG156" s="94">
        <f>IF(Y156&gt;0,VLOOKUP(Y156,Base!$D:$E,2,0),0)</f>
        <v>0</v>
      </c>
      <c r="AH156" s="88" t="str">
        <f t="shared" si="50"/>
        <v/>
      </c>
      <c r="AI156" s="90">
        <f t="shared" si="51"/>
        <v>96</v>
      </c>
      <c r="AJ156" s="95">
        <f t="shared" si="52"/>
        <v>41116</v>
      </c>
      <c r="AK156" s="94">
        <f t="shared" si="53"/>
        <v>880.11995788399997</v>
      </c>
      <c r="AL156" s="88">
        <f t="shared" si="54"/>
        <v>127</v>
      </c>
      <c r="AM156" s="94">
        <f t="shared" si="55"/>
        <v>903.99958784</v>
      </c>
      <c r="AN156" s="88">
        <f t="shared" si="56"/>
        <v>40</v>
      </c>
      <c r="AO156" s="88" t="str">
        <f t="shared" si="57"/>
        <v/>
      </c>
      <c r="AP156" s="24"/>
      <c r="AQ156" s="133">
        <f t="shared" ca="1" si="62"/>
        <v>13.602739726027398</v>
      </c>
      <c r="AR156" s="133"/>
      <c r="AT156" s="184"/>
      <c r="AU156" s="132"/>
    </row>
    <row r="157" spans="1:47" s="25" customFormat="1" ht="18.75" customHeight="1">
      <c r="A157" s="251"/>
      <c r="B157" s="252"/>
      <c r="C157" s="252"/>
      <c r="D157" s="252"/>
      <c r="E157" s="116" t="str">
        <f>IF(A157:A157&gt;0,VLOOKUP(A157,'BASE FEDERAÇÃO'!$B:$M,2,FALSE),"")</f>
        <v/>
      </c>
      <c r="F157" s="220" t="str">
        <f>IF(A157:A157&gt;0,VLOOKUP(A157,'BASE FEDERAÇÃO'!$B:$M,3,FALSE),"")</f>
        <v/>
      </c>
      <c r="G157" s="88" t="str">
        <f>IF(A157:A157&gt;0,VLOOKUP(A157,'BASE FEDERAÇÃO'!$B:$M,4,FALSE),"")</f>
        <v/>
      </c>
      <c r="H157" s="88" t="str">
        <f>IF(A157:A157&gt;0,VLOOKUP(A157,'BASE FEDERAÇÃO'!$B:$O,5,FALSE),"")</f>
        <v/>
      </c>
      <c r="I157" s="117" t="str">
        <f>IF(A157:A157&gt;0,VLOOKUP(A157,'BASE FEDERAÇÃO'!$B:$M,6,FALSE),"")</f>
        <v/>
      </c>
      <c r="J157" s="88" t="str">
        <f>IF(A157:A157&gt;0,VLOOKUP(A157,'BASE FEDERAÇÃO'!$B:$M,7,FALSE),"")</f>
        <v/>
      </c>
      <c r="K157" s="88" t="str">
        <f>IF(A157:A157&gt;0,VLOOKUP(A157,'BASE FEDERAÇÃO'!$B:$M,8,FALSE),"")</f>
        <v/>
      </c>
      <c r="L157" s="88" t="str">
        <f>IF(A157:A157&gt;0,VLOOKUP(A157,'BASE FEDERAÇÃO'!$B:$M,9,FALSE),"")</f>
        <v/>
      </c>
      <c r="M157" s="116" t="str">
        <f>IF(A157:A157&gt;0,VLOOKUP(A157,'BASE FEDERAÇÃO'!$B:$O,10,FALSE),"")</f>
        <v/>
      </c>
      <c r="N157" s="88" t="str">
        <f>IF(A157:A157&gt;0,VLOOKUP(A157,'BASE FEDERAÇÃO'!$B:$O,11,FALSE),"")</f>
        <v/>
      </c>
      <c r="O157" s="89"/>
      <c r="P157" s="89"/>
      <c r="Q157" s="90" t="str">
        <f t="shared" si="49"/>
        <v/>
      </c>
      <c r="R157" s="91"/>
      <c r="S157" s="91"/>
      <c r="T157" s="91"/>
      <c r="U157" s="91"/>
      <c r="V157" s="92"/>
      <c r="W157" s="92"/>
      <c r="X157" s="92"/>
      <c r="Y157" s="92"/>
      <c r="Z157" s="93">
        <f>IF(R157&gt;0,VLOOKUP(R157,Base!$A:$B,2,0),0)</f>
        <v>0</v>
      </c>
      <c r="AA157" s="94">
        <f>IF(S157&gt;0,VLOOKUP(S157,Base!$A:$B,2,0),0)</f>
        <v>0</v>
      </c>
      <c r="AB157" s="94">
        <f>IF(T157&gt;0,VLOOKUP(T157,Base!$A:$B,2,0),0)</f>
        <v>0</v>
      </c>
      <c r="AC157" s="94">
        <f>IF(U157&gt;0,VLOOKUP(U157,Base!$A:$B,2,0),0)</f>
        <v>0</v>
      </c>
      <c r="AD157" s="94">
        <f>IF(V157&gt;0,VLOOKUP(V157,Base!$D:$E,2,0),0)</f>
        <v>0</v>
      </c>
      <c r="AE157" s="94">
        <f>IF(W157&gt;0,VLOOKUP(W157,Base!$D:$E,2,0),0)</f>
        <v>0</v>
      </c>
      <c r="AF157" s="94">
        <f>IF(X157&gt;0,VLOOKUP(X157,Base!$D:$E,2,0),0)</f>
        <v>0</v>
      </c>
      <c r="AG157" s="94">
        <f>IF(Y157&gt;0,VLOOKUP(Y157,Base!$D:$E,2,0),0)</f>
        <v>0</v>
      </c>
      <c r="AH157" s="88" t="str">
        <f t="shared" si="50"/>
        <v/>
      </c>
      <c r="AI157" s="90" t="str">
        <f t="shared" si="51"/>
        <v/>
      </c>
      <c r="AJ157" s="95" t="str">
        <f t="shared" si="52"/>
        <v/>
      </c>
      <c r="AK157" s="94" t="str">
        <f t="shared" si="53"/>
        <v/>
      </c>
      <c r="AL157" s="88" t="str">
        <f t="shared" si="54"/>
        <v/>
      </c>
      <c r="AM157" s="94" t="str">
        <f t="shared" si="55"/>
        <v xml:space="preserve"> </v>
      </c>
      <c r="AN157" s="88" t="str">
        <f t="shared" si="56"/>
        <v/>
      </c>
      <c r="AO157" s="88" t="str">
        <f t="shared" si="57"/>
        <v/>
      </c>
      <c r="AP157" s="24"/>
      <c r="AR157" s="135"/>
      <c r="AT157" s="184"/>
      <c r="AU157" s="136"/>
    </row>
    <row r="158" spans="1:47" s="25" customFormat="1" ht="18.75" customHeight="1">
      <c r="A158" s="86" t="s">
        <v>829</v>
      </c>
      <c r="B158" s="87" t="s">
        <v>797</v>
      </c>
      <c r="C158" s="87" t="s">
        <v>488</v>
      </c>
      <c r="D158" s="87" t="s">
        <v>491</v>
      </c>
      <c r="E158" s="116" t="str">
        <f>IF(A158:A158&gt;0,VLOOKUP(A158,'BASE FEDERAÇÃO'!$B:$M,2,FALSE),"")</f>
        <v>YAMATO</v>
      </c>
      <c r="F158" s="220" t="str">
        <f>IF(A158:A158&gt;0,VLOOKUP(A158,'BASE FEDERAÇÃO'!$B:$M,3,FALSE),"")</f>
        <v>EDUARDO HIROSHI</v>
      </c>
      <c r="G158" s="88" t="str">
        <f>IF(A158:A158&gt;0,VLOOKUP(A158,'BASE FEDERAÇÃO'!$B:$M,4,FALSE),"")</f>
        <v>M</v>
      </c>
      <c r="H158" s="88" t="str">
        <f>IF(A158:A158&gt;0,VLOOKUP(A158,'BASE FEDERAÇÃO'!$B:$O,5,FALSE),"")</f>
        <v>06. KOK</v>
      </c>
      <c r="I158" s="117">
        <f>IF(A158:A158&gt;0,VLOOKUP(A158,'BASE FEDERAÇÃO'!$B:$M,6,FALSE),"")</f>
        <v>18271</v>
      </c>
      <c r="J158" s="88">
        <f>IF(A158:A158&gt;0,VLOOKUP(A158,'BASE FEDERAÇÃO'!$B:$M,7,FALSE),"")</f>
        <v>9</v>
      </c>
      <c r="K158" s="88" t="str">
        <f>IF(A158:A158&gt;0,VLOOKUP(A158,'BASE FEDERAÇÃO'!$B:$M,8,FALSE),"")</f>
        <v>B</v>
      </c>
      <c r="L158" s="88" t="str">
        <f>IF(A158:A158&gt;0,VLOOKUP(A158,'BASE FEDERAÇÃO'!$B:$M,9,FALSE),"")</f>
        <v>SR</v>
      </c>
      <c r="M158" s="116" t="str">
        <f>IF(A158:A158&gt;0,VLOOKUP(A158,'BASE FEDERAÇÃO'!$B:$O,10,FALSE),"")</f>
        <v/>
      </c>
      <c r="N158" s="88" t="str">
        <f>IF(A158:A158&gt;0,VLOOKUP(A158,'BASE FEDERAÇÃO'!$B:$O,11,FALSE),"")</f>
        <v>LIB2026</v>
      </c>
      <c r="O158" s="89">
        <v>63</v>
      </c>
      <c r="P158" s="89">
        <v>59</v>
      </c>
      <c r="Q158" s="90">
        <f t="shared" si="49"/>
        <v>122</v>
      </c>
      <c r="R158" s="91"/>
      <c r="S158" s="91"/>
      <c r="T158" s="91"/>
      <c r="U158" s="91"/>
      <c r="V158" s="92"/>
      <c r="W158" s="92"/>
      <c r="X158" s="92"/>
      <c r="Y158" s="92"/>
      <c r="Z158" s="93">
        <f>IF(R158&gt;0,VLOOKUP(R158,Base!$A:$B,2,0),0)</f>
        <v>0</v>
      </c>
      <c r="AA158" s="94">
        <f>IF(S158&gt;0,VLOOKUP(S158,Base!$A:$B,2,0),0)</f>
        <v>0</v>
      </c>
      <c r="AB158" s="94">
        <f>IF(T158&gt;0,VLOOKUP(T158,Base!$A:$B,2,0),0)</f>
        <v>0</v>
      </c>
      <c r="AC158" s="94">
        <f>IF(U158&gt;0,VLOOKUP(U158,Base!$A:$B,2,0),0)</f>
        <v>0</v>
      </c>
      <c r="AD158" s="94">
        <f>IF(V158&gt;0,VLOOKUP(V158,Base!$D:$E,2,0),0)</f>
        <v>0</v>
      </c>
      <c r="AE158" s="94">
        <f>IF(W158&gt;0,VLOOKUP(W158,Base!$D:$E,2,0),0)</f>
        <v>0</v>
      </c>
      <c r="AF158" s="94">
        <f>IF(X158&gt;0,VLOOKUP(X158,Base!$D:$E,2,0),0)</f>
        <v>0</v>
      </c>
      <c r="AG158" s="94">
        <f>IF(Y158&gt;0,VLOOKUP(Y158,Base!$D:$E,2,0),0)</f>
        <v>0</v>
      </c>
      <c r="AH158" s="88" t="str">
        <f t="shared" si="50"/>
        <v/>
      </c>
      <c r="AI158" s="90">
        <f t="shared" si="51"/>
        <v>104</v>
      </c>
      <c r="AJ158" s="95">
        <f t="shared" si="52"/>
        <v>18271</v>
      </c>
      <c r="AK158" s="94">
        <f t="shared" si="53"/>
        <v>878.08998072899999</v>
      </c>
      <c r="AL158" s="88">
        <f t="shared" si="54"/>
        <v>137</v>
      </c>
      <c r="AM158" s="94">
        <f t="shared" si="55"/>
        <v>896.02981628999999</v>
      </c>
      <c r="AN158" s="88">
        <f t="shared" si="56"/>
        <v>137</v>
      </c>
      <c r="AO158" s="88" t="str">
        <f t="shared" si="57"/>
        <v/>
      </c>
      <c r="AP158" s="24"/>
      <c r="AQ158" s="133">
        <f t="shared" ref="AQ158:AQ161" ca="1" si="63">(TODAY()-I158)/365</f>
        <v>76.191780821917803</v>
      </c>
      <c r="AR158" s="133"/>
      <c r="AT158" s="184"/>
      <c r="AU158" s="132"/>
    </row>
    <row r="159" spans="1:47" s="25" customFormat="1" ht="18.75" customHeight="1">
      <c r="A159" s="86" t="s">
        <v>665</v>
      </c>
      <c r="B159" s="87" t="s">
        <v>797</v>
      </c>
      <c r="C159" s="87" t="s">
        <v>488</v>
      </c>
      <c r="D159" s="87" t="s">
        <v>491</v>
      </c>
      <c r="E159" s="116" t="str">
        <f>IF(A159:A159&gt;0,VLOOKUP(A159,'BASE FEDERAÇÃO'!$B:$M,2,FALSE),"")</f>
        <v>SHIMANOE</v>
      </c>
      <c r="F159" s="220" t="str">
        <f>IF(A159:A159&gt;0,VLOOKUP(A159,'BASE FEDERAÇÃO'!$B:$M,3,FALSE),"")</f>
        <v>PAULO MASSATO</v>
      </c>
      <c r="G159" s="88" t="str">
        <f>IF(A159:A159&gt;0,VLOOKUP(A159,'BASE FEDERAÇÃO'!$B:$M,4,FALSE),"")</f>
        <v>M</v>
      </c>
      <c r="H159" s="88" t="str">
        <f>IF(A159:A159&gt;0,VLOOKUP(A159,'BASE FEDERAÇÃO'!$B:$O,5,FALSE),"")</f>
        <v>12. COO</v>
      </c>
      <c r="I159" s="117">
        <f>IF(A159:A159&gt;0,VLOOKUP(A159,'BASE FEDERAÇÃO'!$B:$M,6,FALSE),"")</f>
        <v>18911</v>
      </c>
      <c r="J159" s="88">
        <f>IF(A159:A159&gt;0,VLOOKUP(A159,'BASE FEDERAÇÃO'!$B:$M,7,FALSE),"")</f>
        <v>9</v>
      </c>
      <c r="K159" s="88" t="str">
        <f>IF(A159:A159&gt;0,VLOOKUP(A159,'BASE FEDERAÇÃO'!$B:$M,8,FALSE),"")</f>
        <v>B</v>
      </c>
      <c r="L159" s="88" t="str">
        <f>IF(A159:A159&gt;0,VLOOKUP(A159,'BASE FEDERAÇÃO'!$B:$M,9,FALSE),"")</f>
        <v>SR</v>
      </c>
      <c r="M159" s="116" t="str">
        <f>IF(A159:A159&gt;0,VLOOKUP(A159,'BASE FEDERAÇÃO'!$B:$O,10,FALSE),"")</f>
        <v/>
      </c>
      <c r="N159" s="88" t="str">
        <f>IF(A159:A159&gt;0,VLOOKUP(A159,'BASE FEDERAÇÃO'!$B:$O,11,FALSE),"")</f>
        <v>LIB2026</v>
      </c>
      <c r="O159" s="89">
        <v>73</v>
      </c>
      <c r="P159" s="89">
        <v>58</v>
      </c>
      <c r="Q159" s="90">
        <f t="shared" si="49"/>
        <v>131</v>
      </c>
      <c r="R159" s="91"/>
      <c r="S159" s="91"/>
      <c r="T159" s="91"/>
      <c r="U159" s="91"/>
      <c r="V159" s="92"/>
      <c r="W159" s="92"/>
      <c r="X159" s="92"/>
      <c r="Y159" s="92"/>
      <c r="Z159" s="93">
        <f>IF(R159&gt;0,VLOOKUP(R159,Base!$A:$B,2,0),0)</f>
        <v>0</v>
      </c>
      <c r="AA159" s="94">
        <f>IF(S159&gt;0,VLOOKUP(S159,Base!$A:$B,2,0),0)</f>
        <v>0</v>
      </c>
      <c r="AB159" s="94">
        <f>IF(T159&gt;0,VLOOKUP(T159,Base!$A:$B,2,0),0)</f>
        <v>0</v>
      </c>
      <c r="AC159" s="94">
        <f>IF(U159&gt;0,VLOOKUP(U159,Base!$A:$B,2,0),0)</f>
        <v>0</v>
      </c>
      <c r="AD159" s="94">
        <f>IF(V159&gt;0,VLOOKUP(V159,Base!$D:$E,2,0),0)</f>
        <v>0</v>
      </c>
      <c r="AE159" s="94">
        <f>IF(W159&gt;0,VLOOKUP(W159,Base!$D:$E,2,0),0)</f>
        <v>0</v>
      </c>
      <c r="AF159" s="94">
        <f>IF(X159&gt;0,VLOOKUP(X159,Base!$D:$E,2,0),0)</f>
        <v>0</v>
      </c>
      <c r="AG159" s="94">
        <f>IF(Y159&gt;0,VLOOKUP(Y159,Base!$D:$E,2,0),0)</f>
        <v>0</v>
      </c>
      <c r="AH159" s="88" t="str">
        <f t="shared" si="50"/>
        <v/>
      </c>
      <c r="AI159" s="90">
        <f t="shared" si="51"/>
        <v>113</v>
      </c>
      <c r="AJ159" s="95">
        <f t="shared" si="52"/>
        <v>18911</v>
      </c>
      <c r="AK159" s="94">
        <f t="shared" si="53"/>
        <v>869.08998008900005</v>
      </c>
      <c r="AL159" s="88">
        <f t="shared" si="54"/>
        <v>181</v>
      </c>
      <c r="AM159" s="94">
        <f t="shared" si="55"/>
        <v>887.02980989000002</v>
      </c>
      <c r="AN159" s="88">
        <f t="shared" si="56"/>
        <v>186</v>
      </c>
      <c r="AO159" s="88" t="str">
        <f t="shared" si="57"/>
        <v/>
      </c>
      <c r="AP159" s="24"/>
      <c r="AQ159" s="133">
        <f t="shared" ca="1" si="63"/>
        <v>74.438356164383563</v>
      </c>
      <c r="AR159" s="133"/>
      <c r="AT159" s="184"/>
      <c r="AU159" s="132"/>
    </row>
    <row r="160" spans="1:47" s="25" customFormat="1" ht="18.75" customHeight="1">
      <c r="A160" s="86" t="s">
        <v>107</v>
      </c>
      <c r="B160" s="87" t="s">
        <v>797</v>
      </c>
      <c r="C160" s="87" t="s">
        <v>488</v>
      </c>
      <c r="D160" s="87" t="s">
        <v>491</v>
      </c>
      <c r="E160" s="116" t="str">
        <f>IF(A160:A160&gt;0,VLOOKUP(A160,'BASE FEDERAÇÃO'!$B:$M,2,FALSE),"")</f>
        <v>TANAKA</v>
      </c>
      <c r="F160" s="220" t="str">
        <f>IF(A160:A160&gt;0,VLOOKUP(A160,'BASE FEDERAÇÃO'!$B:$M,3,FALSE),"")</f>
        <v>TAKAAKI</v>
      </c>
      <c r="G160" s="88" t="str">
        <f>IF(A160:A160&gt;0,VLOOKUP(A160,'BASE FEDERAÇÃO'!$B:$M,4,FALSE),"")</f>
        <v>M</v>
      </c>
      <c r="H160" s="88" t="str">
        <f>IF(A160:A160&gt;0,VLOOKUP(A160,'BASE FEDERAÇÃO'!$B:$O,5,FALSE),"")</f>
        <v>03. IBI</v>
      </c>
      <c r="I160" s="117">
        <f>IF(A160:A160&gt;0,VLOOKUP(A160,'BASE FEDERAÇÃO'!$B:$M,6,FALSE),"")</f>
        <v>14124</v>
      </c>
      <c r="J160" s="88">
        <f>IF(A160:A160&gt;0,VLOOKUP(A160,'BASE FEDERAÇÃO'!$B:$M,7,FALSE),"")</f>
        <v>12</v>
      </c>
      <c r="K160" s="88" t="str">
        <f>IF(A160:A160&gt;0,VLOOKUP(A160,'BASE FEDERAÇÃO'!$B:$M,8,FALSE),"")</f>
        <v>C</v>
      </c>
      <c r="L160" s="88" t="str">
        <f>IF(A160:A160&gt;0,VLOOKUP(A160,'BASE FEDERAÇÃO'!$B:$M,9,FALSE),"")</f>
        <v>MR</v>
      </c>
      <c r="M160" s="116" t="str">
        <f>IF(A160:A160&gt;0,VLOOKUP(A160,'BASE FEDERAÇÃO'!$B:$O,10,FALSE),"")</f>
        <v/>
      </c>
      <c r="N160" s="88" t="str">
        <f>IF(A160:A160&gt;0,VLOOKUP(A160,'BASE FEDERAÇÃO'!$B:$O,11,FALSE),"")</f>
        <v>LIB2026</v>
      </c>
      <c r="O160" s="89">
        <v>66</v>
      </c>
      <c r="P160" s="89">
        <v>67</v>
      </c>
      <c r="Q160" s="90">
        <f t="shared" si="49"/>
        <v>133</v>
      </c>
      <c r="R160" s="91"/>
      <c r="S160" s="91"/>
      <c r="T160" s="91"/>
      <c r="U160" s="91"/>
      <c r="V160" s="92"/>
      <c r="W160" s="92"/>
      <c r="X160" s="92"/>
      <c r="Y160" s="92"/>
      <c r="Z160" s="93">
        <f>IF(R160&gt;0,VLOOKUP(R160,Base!$A:$B,2,0),0)</f>
        <v>0</v>
      </c>
      <c r="AA160" s="94">
        <f>IF(S160&gt;0,VLOOKUP(S160,Base!$A:$B,2,0),0)</f>
        <v>0</v>
      </c>
      <c r="AB160" s="94">
        <f>IF(T160&gt;0,VLOOKUP(T160,Base!$A:$B,2,0),0)</f>
        <v>0</v>
      </c>
      <c r="AC160" s="94">
        <f>IF(U160&gt;0,VLOOKUP(U160,Base!$A:$B,2,0),0)</f>
        <v>0</v>
      </c>
      <c r="AD160" s="94">
        <f>IF(V160&gt;0,VLOOKUP(V160,Base!$D:$E,2,0),0)</f>
        <v>0</v>
      </c>
      <c r="AE160" s="94">
        <f>IF(W160&gt;0,VLOOKUP(W160,Base!$D:$E,2,0),0)</f>
        <v>0</v>
      </c>
      <c r="AF160" s="94">
        <f>IF(X160&gt;0,VLOOKUP(X160,Base!$D:$E,2,0),0)</f>
        <v>0</v>
      </c>
      <c r="AG160" s="94">
        <f>IF(Y160&gt;0,VLOOKUP(Y160,Base!$D:$E,2,0),0)</f>
        <v>0</v>
      </c>
      <c r="AH160" s="88" t="str">
        <f t="shared" si="50"/>
        <v/>
      </c>
      <c r="AI160" s="90">
        <f t="shared" si="51"/>
        <v>109</v>
      </c>
      <c r="AJ160" s="95">
        <f t="shared" si="52"/>
        <v>14124</v>
      </c>
      <c r="AK160" s="94">
        <f t="shared" si="53"/>
        <v>867.11998487599999</v>
      </c>
      <c r="AL160" s="88">
        <f t="shared" si="54"/>
        <v>187</v>
      </c>
      <c r="AM160" s="94">
        <f t="shared" si="55"/>
        <v>890.99985776000005</v>
      </c>
      <c r="AN160" s="88">
        <f t="shared" si="56"/>
        <v>173</v>
      </c>
      <c r="AO160" s="88" t="str">
        <f t="shared" si="57"/>
        <v/>
      </c>
      <c r="AP160" s="24"/>
      <c r="AQ160" s="132">
        <f t="shared" ca="1" si="63"/>
        <v>87.553424657534251</v>
      </c>
      <c r="AR160" s="133"/>
      <c r="AT160" s="184"/>
      <c r="AU160" s="132"/>
    </row>
    <row r="161" spans="1:47" s="25" customFormat="1" ht="18.75" customHeight="1">
      <c r="A161" s="86" t="s">
        <v>889</v>
      </c>
      <c r="B161" s="87" t="s">
        <v>797</v>
      </c>
      <c r="C161" s="87" t="s">
        <v>488</v>
      </c>
      <c r="D161" s="87" t="s">
        <v>491</v>
      </c>
      <c r="E161" s="116" t="str">
        <f>IF(A161:A161&gt;0,VLOOKUP(A161,'BASE FEDERAÇÃO'!$B:$M,2,FALSE),"")</f>
        <v>CUKAUSKAS</v>
      </c>
      <c r="F161" s="220" t="str">
        <f>IF(A161:A161&gt;0,VLOOKUP(A161,'BASE FEDERAÇÃO'!$B:$M,3,FALSE),"")</f>
        <v>ADELIA</v>
      </c>
      <c r="G161" s="88" t="str">
        <f>IF(A161:A161&gt;0,VLOOKUP(A161,'BASE FEDERAÇÃO'!$B:$M,4,FALSE),"")</f>
        <v>F</v>
      </c>
      <c r="H161" s="88" t="str">
        <f>IF(A161:A161&gt;0,VLOOKUP(A161,'BASE FEDERAÇÃO'!$B:$O,5,FALSE),"")</f>
        <v>18. SOR</v>
      </c>
      <c r="I161" s="117">
        <f>IF(A161:A161&gt;0,VLOOKUP(A161,'BASE FEDERAÇÃO'!$B:$M,6,FALSE),"")</f>
        <v>19630</v>
      </c>
      <c r="J161" s="88">
        <f>IF(A161:A161&gt;0,VLOOKUP(A161,'BASE FEDERAÇÃO'!$B:$M,7,FALSE),"")</f>
        <v>12</v>
      </c>
      <c r="K161" s="88" t="str">
        <f>IF(A161:A161&gt;0,VLOOKUP(A161,'BASE FEDERAÇÃO'!$B:$M,8,FALSE),"")</f>
        <v>C</v>
      </c>
      <c r="L161" s="88" t="str">
        <f>IF(A161:A161&gt;0,VLOOKUP(A161,'BASE FEDERAÇÃO'!$B:$M,9,FALSE),"")</f>
        <v>NSR</v>
      </c>
      <c r="M161" s="116" t="str">
        <f>IF(A161:A161&gt;0,VLOOKUP(A161,'BASE FEDERAÇÃO'!$B:$O,10,FALSE),"")</f>
        <v/>
      </c>
      <c r="N161" s="88" t="str">
        <f>IF(A161:A161&gt;0,VLOOKUP(A161,'BASE FEDERAÇÃO'!$B:$O,11,FALSE),"")</f>
        <v>LIB2026</v>
      </c>
      <c r="O161" s="89">
        <v>71</v>
      </c>
      <c r="P161" s="89">
        <v>70</v>
      </c>
      <c r="Q161" s="90">
        <f t="shared" si="49"/>
        <v>141</v>
      </c>
      <c r="R161" s="91"/>
      <c r="S161" s="91"/>
      <c r="T161" s="91"/>
      <c r="U161" s="91"/>
      <c r="V161" s="92"/>
      <c r="W161" s="92"/>
      <c r="X161" s="92"/>
      <c r="Y161" s="92"/>
      <c r="Z161" s="93">
        <f>IF(R161&gt;0,VLOOKUP(R161,Base!$A:$B,2,0),0)</f>
        <v>0</v>
      </c>
      <c r="AA161" s="94">
        <f>IF(S161&gt;0,VLOOKUP(S161,Base!$A:$B,2,0),0)</f>
        <v>0</v>
      </c>
      <c r="AB161" s="94">
        <f>IF(T161&gt;0,VLOOKUP(T161,Base!$A:$B,2,0),0)</f>
        <v>0</v>
      </c>
      <c r="AC161" s="94">
        <f>IF(U161&gt;0,VLOOKUP(U161,Base!$A:$B,2,0),0)</f>
        <v>0</v>
      </c>
      <c r="AD161" s="94">
        <f>IF(V161&gt;0,VLOOKUP(V161,Base!$D:$E,2,0),0)</f>
        <v>0</v>
      </c>
      <c r="AE161" s="94">
        <f>IF(W161&gt;0,VLOOKUP(W161,Base!$D:$E,2,0),0)</f>
        <v>0</v>
      </c>
      <c r="AF161" s="94">
        <f>IF(X161&gt;0,VLOOKUP(X161,Base!$D:$E,2,0),0)</f>
        <v>0</v>
      </c>
      <c r="AG161" s="94">
        <f>IF(Y161&gt;0,VLOOKUP(Y161,Base!$D:$E,2,0),0)</f>
        <v>0</v>
      </c>
      <c r="AH161" s="88" t="str">
        <f t="shared" si="50"/>
        <v/>
      </c>
      <c r="AI161" s="90">
        <f t="shared" si="51"/>
        <v>117</v>
      </c>
      <c r="AJ161" s="95">
        <f t="shared" si="52"/>
        <v>19630</v>
      </c>
      <c r="AK161" s="94">
        <f t="shared" si="53"/>
        <v>859.11997937000001</v>
      </c>
      <c r="AL161" s="88">
        <f t="shared" si="54"/>
        <v>193</v>
      </c>
      <c r="AM161" s="94">
        <f t="shared" si="55"/>
        <v>882.99980270000003</v>
      </c>
      <c r="AN161" s="88">
        <f t="shared" si="56"/>
        <v>192</v>
      </c>
      <c r="AO161" s="88" t="str">
        <f t="shared" si="57"/>
        <v/>
      </c>
      <c r="AP161" s="24"/>
      <c r="AQ161" s="133">
        <f t="shared" ca="1" si="63"/>
        <v>72.468493150684935</v>
      </c>
      <c r="AR161" s="133"/>
      <c r="AT161" s="184"/>
      <c r="AU161" s="132"/>
    </row>
    <row r="162" spans="1:47" s="25" customFormat="1" ht="18.75" customHeight="1">
      <c r="A162" s="251"/>
      <c r="B162" s="252"/>
      <c r="C162" s="252"/>
      <c r="D162" s="252"/>
      <c r="E162" s="116" t="str">
        <f>IF(A162:A162&gt;0,VLOOKUP(A162,'BASE FEDERAÇÃO'!$B:$M,2,FALSE),"")</f>
        <v/>
      </c>
      <c r="F162" s="220" t="str">
        <f>IF(A162:A162&gt;0,VLOOKUP(A162,'BASE FEDERAÇÃO'!$B:$M,3,FALSE),"")</f>
        <v/>
      </c>
      <c r="G162" s="88" t="str">
        <f>IF(A162:A162&gt;0,VLOOKUP(A162,'BASE FEDERAÇÃO'!$B:$M,4,FALSE),"")</f>
        <v/>
      </c>
      <c r="H162" s="88" t="str">
        <f>IF(A162:A162&gt;0,VLOOKUP(A162,'BASE FEDERAÇÃO'!$B:$O,5,FALSE),"")</f>
        <v/>
      </c>
      <c r="I162" s="117" t="str">
        <f>IF(A162:A162&gt;0,VLOOKUP(A162,'BASE FEDERAÇÃO'!$B:$M,6,FALSE),"")</f>
        <v/>
      </c>
      <c r="J162" s="88" t="str">
        <f>IF(A162:A162&gt;0,VLOOKUP(A162,'BASE FEDERAÇÃO'!$B:$M,7,FALSE),"")</f>
        <v/>
      </c>
      <c r="K162" s="88" t="str">
        <f>IF(A162:A162&gt;0,VLOOKUP(A162,'BASE FEDERAÇÃO'!$B:$M,8,FALSE),"")</f>
        <v/>
      </c>
      <c r="L162" s="88" t="str">
        <f>IF(A162:A162&gt;0,VLOOKUP(A162,'BASE FEDERAÇÃO'!$B:$M,9,FALSE),"")</f>
        <v/>
      </c>
      <c r="M162" s="116" t="str">
        <f>IF(A162:A162&gt;0,VLOOKUP(A162,'BASE FEDERAÇÃO'!$B:$O,10,FALSE),"")</f>
        <v/>
      </c>
      <c r="N162" s="88" t="str">
        <f>IF(A162:A162&gt;0,VLOOKUP(A162,'BASE FEDERAÇÃO'!$B:$O,11,FALSE),"")</f>
        <v/>
      </c>
      <c r="O162" s="89"/>
      <c r="P162" s="89"/>
      <c r="Q162" s="90" t="str">
        <f t="shared" si="49"/>
        <v/>
      </c>
      <c r="R162" s="91"/>
      <c r="S162" s="91"/>
      <c r="T162" s="91"/>
      <c r="U162" s="91"/>
      <c r="V162" s="92"/>
      <c r="W162" s="92"/>
      <c r="X162" s="92"/>
      <c r="Y162" s="92"/>
      <c r="Z162" s="93">
        <f>IF(R162&gt;0,VLOOKUP(R162,Base!$A:$B,2,0),0)</f>
        <v>0</v>
      </c>
      <c r="AA162" s="94">
        <f>IF(S162&gt;0,VLOOKUP(S162,Base!$A:$B,2,0),0)</f>
        <v>0</v>
      </c>
      <c r="AB162" s="94">
        <f>IF(T162&gt;0,VLOOKUP(T162,Base!$A:$B,2,0),0)</f>
        <v>0</v>
      </c>
      <c r="AC162" s="94">
        <f>IF(U162&gt;0,VLOOKUP(U162,Base!$A:$B,2,0),0)</f>
        <v>0</v>
      </c>
      <c r="AD162" s="94">
        <f>IF(V162&gt;0,VLOOKUP(V162,Base!$D:$E,2,0),0)</f>
        <v>0</v>
      </c>
      <c r="AE162" s="94">
        <f>IF(W162&gt;0,VLOOKUP(W162,Base!$D:$E,2,0),0)</f>
        <v>0</v>
      </c>
      <c r="AF162" s="94">
        <f>IF(X162&gt;0,VLOOKUP(X162,Base!$D:$E,2,0),0)</f>
        <v>0</v>
      </c>
      <c r="AG162" s="94">
        <f>IF(Y162&gt;0,VLOOKUP(Y162,Base!$D:$E,2,0),0)</f>
        <v>0</v>
      </c>
      <c r="AH162" s="88" t="str">
        <f t="shared" si="50"/>
        <v/>
      </c>
      <c r="AI162" s="90" t="str">
        <f t="shared" si="51"/>
        <v/>
      </c>
      <c r="AJ162" s="95" t="str">
        <f t="shared" si="52"/>
        <v/>
      </c>
      <c r="AK162" s="94" t="str">
        <f t="shared" si="53"/>
        <v/>
      </c>
      <c r="AL162" s="88" t="str">
        <f t="shared" si="54"/>
        <v/>
      </c>
      <c r="AM162" s="94" t="str">
        <f t="shared" si="55"/>
        <v xml:space="preserve"> </v>
      </c>
      <c r="AN162" s="88" t="str">
        <f t="shared" si="56"/>
        <v/>
      </c>
      <c r="AO162" s="88" t="str">
        <f t="shared" si="57"/>
        <v/>
      </c>
      <c r="AP162" s="24"/>
      <c r="AR162" s="135"/>
      <c r="AT162" s="184"/>
      <c r="AU162" s="136"/>
    </row>
    <row r="163" spans="1:47" s="25" customFormat="1" ht="18.75" customHeight="1">
      <c r="A163" s="86" t="s">
        <v>3</v>
      </c>
      <c r="B163" s="87" t="s">
        <v>798</v>
      </c>
      <c r="C163" s="87" t="s">
        <v>488</v>
      </c>
      <c r="D163" s="87" t="s">
        <v>393</v>
      </c>
      <c r="E163" s="116" t="str">
        <f>IF(A163:A163&gt;0,VLOOKUP(A163,'BASE FEDERAÇÃO'!$B:$M,2,FALSE),"")</f>
        <v>IBUSUKI</v>
      </c>
      <c r="F163" s="220" t="str">
        <f>IF(A163:A163&gt;0,VLOOKUP(A163,'BASE FEDERAÇÃO'!$B:$M,3,FALSE),"")</f>
        <v>FUMIYOSHI</v>
      </c>
      <c r="G163" s="88" t="str">
        <f>IF(A163:A163&gt;0,VLOOKUP(A163,'BASE FEDERAÇÃO'!$B:$M,4,FALSE),"")</f>
        <v>M</v>
      </c>
      <c r="H163" s="88" t="str">
        <f>IF(A163:A163&gt;0,VLOOKUP(A163,'BASE FEDERAÇÃO'!$B:$O,5,FALSE),"")</f>
        <v>01. PIE</v>
      </c>
      <c r="I163" s="117">
        <f>IF(A163:A163&gt;0,VLOOKUP(A163,'BASE FEDERAÇÃO'!$B:$M,6,FALSE),"")</f>
        <v>24985</v>
      </c>
      <c r="J163" s="88">
        <f>IF(A163:A163&gt;0,VLOOKUP(A163,'BASE FEDERAÇÃO'!$B:$M,7,FALSE),"")</f>
        <v>4</v>
      </c>
      <c r="K163" s="88" t="str">
        <f>IF(A163:A163&gt;0,VLOOKUP(A163,'BASE FEDERAÇÃO'!$B:$M,8,FALSE),"")</f>
        <v>A</v>
      </c>
      <c r="L163" s="88" t="str">
        <f>IF(A163:A163&gt;0,VLOOKUP(A163,'BASE FEDERAÇÃO'!$B:$M,9,FALSE),"")</f>
        <v>NSR</v>
      </c>
      <c r="M163" s="116" t="str">
        <f>IF(A163:A163&gt;0,VLOOKUP(A163,'BASE FEDERAÇÃO'!$B:$O,10,FALSE),"")</f>
        <v/>
      </c>
      <c r="N163" s="88" t="str">
        <f>IF(A163:A163&gt;0,VLOOKUP(A163,'BASE FEDERAÇÃO'!$B:$O,11,FALSE),"")</f>
        <v>LIB2026</v>
      </c>
      <c r="O163" s="89">
        <v>47</v>
      </c>
      <c r="P163" s="89">
        <v>50</v>
      </c>
      <c r="Q163" s="90">
        <f t="shared" si="49"/>
        <v>97</v>
      </c>
      <c r="R163" s="91"/>
      <c r="S163" s="91"/>
      <c r="T163" s="91"/>
      <c r="U163" s="91"/>
      <c r="V163" s="92"/>
      <c r="W163" s="92"/>
      <c r="X163" s="92"/>
      <c r="Y163" s="92"/>
      <c r="Z163" s="93">
        <f>IF(R163&gt;0,VLOOKUP(R163,Base!$A:$B,2,0),0)</f>
        <v>0</v>
      </c>
      <c r="AA163" s="94">
        <f>IF(S163&gt;0,VLOOKUP(S163,Base!$A:$B,2,0),0)</f>
        <v>0</v>
      </c>
      <c r="AB163" s="94">
        <f>IF(T163&gt;0,VLOOKUP(T163,Base!$A:$B,2,0),0)</f>
        <v>0</v>
      </c>
      <c r="AC163" s="94">
        <f>IF(U163&gt;0,VLOOKUP(U163,Base!$A:$B,2,0),0)</f>
        <v>0</v>
      </c>
      <c r="AD163" s="94">
        <f>IF(V163&gt;0,VLOOKUP(V163,Base!$D:$E,2,0),0)</f>
        <v>0</v>
      </c>
      <c r="AE163" s="94">
        <f>IF(W163&gt;0,VLOOKUP(W163,Base!$D:$E,2,0),0)</f>
        <v>0</v>
      </c>
      <c r="AF163" s="94">
        <f>IF(X163&gt;0,VLOOKUP(X163,Base!$D:$E,2,0),0)</f>
        <v>0</v>
      </c>
      <c r="AG163" s="94">
        <f>IF(Y163&gt;0,VLOOKUP(Y163,Base!$D:$E,2,0),0)</f>
        <v>0</v>
      </c>
      <c r="AH163" s="88" t="str">
        <f t="shared" si="50"/>
        <v/>
      </c>
      <c r="AI163" s="90">
        <f t="shared" si="51"/>
        <v>89</v>
      </c>
      <c r="AJ163" s="95">
        <f t="shared" si="52"/>
        <v>24985</v>
      </c>
      <c r="AK163" s="94">
        <f t="shared" si="53"/>
        <v>903.03997401499998</v>
      </c>
      <c r="AL163" s="88">
        <f t="shared" si="54"/>
        <v>5</v>
      </c>
      <c r="AM163" s="94">
        <f t="shared" si="55"/>
        <v>911.07974915</v>
      </c>
      <c r="AN163" s="88">
        <f t="shared" si="56"/>
        <v>6</v>
      </c>
      <c r="AO163" s="88" t="str">
        <f t="shared" si="57"/>
        <v/>
      </c>
      <c r="AP163" s="24"/>
      <c r="AQ163" s="133">
        <f t="shared" ref="AQ163:AQ165" ca="1" si="64">(TODAY()-I163)/365</f>
        <v>57.797260273972604</v>
      </c>
      <c r="AR163" s="133"/>
      <c r="AT163" s="184"/>
      <c r="AU163" s="132"/>
    </row>
    <row r="164" spans="1:47" s="25" customFormat="1" ht="18.75" customHeight="1">
      <c r="A164" s="86" t="s">
        <v>206</v>
      </c>
      <c r="B164" s="87" t="s">
        <v>798</v>
      </c>
      <c r="C164" s="87" t="s">
        <v>488</v>
      </c>
      <c r="D164" s="87" t="s">
        <v>393</v>
      </c>
      <c r="E164" s="116" t="str">
        <f>IF(A164:A164&gt;0,VLOOKUP(A164,'BASE FEDERAÇÃO'!$B:$M,2,FALSE),"")</f>
        <v>UEMURA</v>
      </c>
      <c r="F164" s="220" t="str">
        <f>IF(A164:A164&gt;0,VLOOKUP(A164,'BASE FEDERAÇÃO'!$B:$M,3,FALSE),"")</f>
        <v>LUCIA</v>
      </c>
      <c r="G164" s="88" t="str">
        <f>IF(A164:A164&gt;0,VLOOKUP(A164,'BASE FEDERAÇÃO'!$B:$M,4,FALSE),"")</f>
        <v>F</v>
      </c>
      <c r="H164" s="88" t="str">
        <f>IF(A164:A164&gt;0,VLOOKUP(A164,'BASE FEDERAÇÃO'!$B:$O,5,FALSE),"")</f>
        <v>07. GSP</v>
      </c>
      <c r="I164" s="117">
        <f>IF(A164:A164&gt;0,VLOOKUP(A164,'BASE FEDERAÇÃO'!$B:$M,6,FALSE),"")</f>
        <v>17241</v>
      </c>
      <c r="J164" s="88">
        <f>IF(A164:A164&gt;0,VLOOKUP(A164,'BASE FEDERAÇÃO'!$B:$M,7,FALSE),"")</f>
        <v>6</v>
      </c>
      <c r="K164" s="88" t="str">
        <f>IF(A164:A164&gt;0,VLOOKUP(A164,'BASE FEDERAÇÃO'!$B:$M,8,FALSE),"")</f>
        <v>A</v>
      </c>
      <c r="L164" s="88" t="str">
        <f>IF(A164:A164&gt;0,VLOOKUP(A164,'BASE FEDERAÇÃO'!$B:$M,9,FALSE),"")</f>
        <v>SR</v>
      </c>
      <c r="M164" s="116" t="str">
        <f>IF(A164:A164&gt;0,VLOOKUP(A164,'BASE FEDERAÇÃO'!$B:$O,10,FALSE),"")</f>
        <v>X</v>
      </c>
      <c r="N164" s="88" t="str">
        <f>IF(A164:A164&gt;0,VLOOKUP(A164,'BASE FEDERAÇÃO'!$B:$O,11,FALSE),"")</f>
        <v>LIB2026</v>
      </c>
      <c r="O164" s="89">
        <v>59</v>
      </c>
      <c r="P164" s="89">
        <v>53</v>
      </c>
      <c r="Q164" s="90">
        <f t="shared" si="49"/>
        <v>112</v>
      </c>
      <c r="R164" s="91"/>
      <c r="S164" s="91"/>
      <c r="T164" s="91"/>
      <c r="U164" s="91"/>
      <c r="V164" s="92"/>
      <c r="W164" s="92"/>
      <c r="X164" s="92"/>
      <c r="Y164" s="92"/>
      <c r="Z164" s="93">
        <f>IF(R164&gt;0,VLOOKUP(R164,Base!$A:$B,2,0),0)</f>
        <v>0</v>
      </c>
      <c r="AA164" s="94">
        <f>IF(S164&gt;0,VLOOKUP(S164,Base!$A:$B,2,0),0)</f>
        <v>0</v>
      </c>
      <c r="AB164" s="94">
        <f>IF(T164&gt;0,VLOOKUP(T164,Base!$A:$B,2,0),0)</f>
        <v>0</v>
      </c>
      <c r="AC164" s="94">
        <f>IF(U164&gt;0,VLOOKUP(U164,Base!$A:$B,2,0),0)</f>
        <v>0</v>
      </c>
      <c r="AD164" s="94">
        <f>IF(V164&gt;0,VLOOKUP(V164,Base!$D:$E,2,0),0)</f>
        <v>0</v>
      </c>
      <c r="AE164" s="94">
        <f>IF(W164&gt;0,VLOOKUP(W164,Base!$D:$E,2,0),0)</f>
        <v>0</v>
      </c>
      <c r="AF164" s="94">
        <f>IF(X164&gt;0,VLOOKUP(X164,Base!$D:$E,2,0),0)</f>
        <v>0</v>
      </c>
      <c r="AG164" s="94">
        <f>IF(Y164&gt;0,VLOOKUP(Y164,Base!$D:$E,2,0),0)</f>
        <v>0</v>
      </c>
      <c r="AH164" s="88" t="str">
        <f t="shared" si="50"/>
        <v/>
      </c>
      <c r="AI164" s="90">
        <f t="shared" si="51"/>
        <v>100</v>
      </c>
      <c r="AJ164" s="95">
        <f t="shared" si="52"/>
        <v>17241</v>
      </c>
      <c r="AK164" s="94">
        <f t="shared" si="53"/>
        <v>888.05998175899992</v>
      </c>
      <c r="AL164" s="88">
        <f t="shared" si="54"/>
        <v>72</v>
      </c>
      <c r="AM164" s="94">
        <f t="shared" si="55"/>
        <v>900.05982658999994</v>
      </c>
      <c r="AN164" s="88">
        <f t="shared" si="56"/>
        <v>82</v>
      </c>
      <c r="AO164" s="88" t="str">
        <f t="shared" si="57"/>
        <v/>
      </c>
      <c r="AP164" s="24"/>
      <c r="AQ164" s="133">
        <f t="shared" ca="1" si="64"/>
        <v>79.013698630136986</v>
      </c>
      <c r="AR164" s="133"/>
      <c r="AT164" s="184"/>
      <c r="AU164" s="132"/>
    </row>
    <row r="165" spans="1:47" s="25" customFormat="1" ht="18.75" customHeight="1">
      <c r="A165" s="86" t="s">
        <v>566</v>
      </c>
      <c r="B165" s="87" t="s">
        <v>798</v>
      </c>
      <c r="C165" s="87" t="s">
        <v>488</v>
      </c>
      <c r="D165" s="87" t="s">
        <v>393</v>
      </c>
      <c r="E165" s="116" t="str">
        <f>IF(A165:A165&gt;0,VLOOKUP(A165,'BASE FEDERAÇÃO'!$B:$M,2,FALSE),"")</f>
        <v>OSHIRO</v>
      </c>
      <c r="F165" s="220" t="str">
        <f>IF(A165:A165&gt;0,VLOOKUP(A165,'BASE FEDERAÇÃO'!$B:$M,3,FALSE),"")</f>
        <v>TSUTOMU</v>
      </c>
      <c r="G165" s="88" t="str">
        <f>IF(A165:A165&gt;0,VLOOKUP(A165,'BASE FEDERAÇÃO'!$B:$M,4,FALSE),"")</f>
        <v>M</v>
      </c>
      <c r="H165" s="88" t="str">
        <f>IF(A165:A165&gt;0,VLOOKUP(A165,'BASE FEDERAÇÃO'!$B:$O,5,FALSE),"")</f>
        <v>11. NCC</v>
      </c>
      <c r="I165" s="117">
        <f>IF(A165:A165&gt;0,VLOOKUP(A165,'BASE FEDERAÇÃO'!$B:$M,6,FALSE),"")</f>
        <v>20900</v>
      </c>
      <c r="J165" s="88">
        <f>IF(A165:A165&gt;0,VLOOKUP(A165,'BASE FEDERAÇÃO'!$B:$M,7,FALSE),"")</f>
        <v>6</v>
      </c>
      <c r="K165" s="88" t="str">
        <f>IF(A165:A165&gt;0,VLOOKUP(A165,'BASE FEDERAÇÃO'!$B:$M,8,FALSE),"")</f>
        <v>A</v>
      </c>
      <c r="L165" s="88" t="str">
        <f>IF(A165:A165&gt;0,VLOOKUP(A165,'BASE FEDERAÇÃO'!$B:$M,9,FALSE),"")</f>
        <v>NSR</v>
      </c>
      <c r="M165" s="116" t="str">
        <f>IF(A165:A165&gt;0,VLOOKUP(A165,'BASE FEDERAÇÃO'!$B:$O,10,FALSE),"")</f>
        <v/>
      </c>
      <c r="N165" s="88" t="str">
        <f>IF(A165:A165&gt;0,VLOOKUP(A165,'BASE FEDERAÇÃO'!$B:$O,11,FALSE),"")</f>
        <v>LIB2026</v>
      </c>
      <c r="O165" s="89">
        <v>57</v>
      </c>
      <c r="P165" s="89">
        <v>56</v>
      </c>
      <c r="Q165" s="90">
        <f t="shared" si="49"/>
        <v>113</v>
      </c>
      <c r="R165" s="91"/>
      <c r="S165" s="91"/>
      <c r="T165" s="91"/>
      <c r="U165" s="91"/>
      <c r="V165" s="92"/>
      <c r="W165" s="92"/>
      <c r="X165" s="92"/>
      <c r="Y165" s="92"/>
      <c r="Z165" s="93">
        <f>IF(R165&gt;0,VLOOKUP(R165,Base!$A:$B,2,0),0)</f>
        <v>0</v>
      </c>
      <c r="AA165" s="94">
        <f>IF(S165&gt;0,VLOOKUP(S165,Base!$A:$B,2,0),0)</f>
        <v>0</v>
      </c>
      <c r="AB165" s="94">
        <f>IF(T165&gt;0,VLOOKUP(T165,Base!$A:$B,2,0),0)</f>
        <v>0</v>
      </c>
      <c r="AC165" s="94">
        <f>IF(U165&gt;0,VLOOKUP(U165,Base!$A:$B,2,0),0)</f>
        <v>0</v>
      </c>
      <c r="AD165" s="94">
        <f>IF(V165&gt;0,VLOOKUP(V165,Base!$D:$E,2,0),0)</f>
        <v>0</v>
      </c>
      <c r="AE165" s="94">
        <f>IF(W165&gt;0,VLOOKUP(W165,Base!$D:$E,2,0),0)</f>
        <v>0</v>
      </c>
      <c r="AF165" s="94">
        <f>IF(X165&gt;0,VLOOKUP(X165,Base!$D:$E,2,0),0)</f>
        <v>0</v>
      </c>
      <c r="AG165" s="94">
        <f>IF(Y165&gt;0,VLOOKUP(Y165,Base!$D:$E,2,0),0)</f>
        <v>0</v>
      </c>
      <c r="AH165" s="88" t="str">
        <f t="shared" si="50"/>
        <v/>
      </c>
      <c r="AI165" s="90">
        <f t="shared" si="51"/>
        <v>101</v>
      </c>
      <c r="AJ165" s="95">
        <f t="shared" si="52"/>
        <v>20900</v>
      </c>
      <c r="AK165" s="94">
        <f t="shared" si="53"/>
        <v>887.05997809999997</v>
      </c>
      <c r="AL165" s="88">
        <f t="shared" si="54"/>
        <v>79</v>
      </c>
      <c r="AM165" s="94">
        <f t="shared" si="55"/>
        <v>899.05978999999991</v>
      </c>
      <c r="AN165" s="88">
        <f t="shared" si="56"/>
        <v>100</v>
      </c>
      <c r="AO165" s="88" t="str">
        <f t="shared" si="57"/>
        <v/>
      </c>
      <c r="AP165" s="24"/>
      <c r="AQ165" s="133">
        <f t="shared" ca="1" si="64"/>
        <v>68.989041095890414</v>
      </c>
      <c r="AR165" s="133"/>
      <c r="AT165" s="184"/>
      <c r="AU165" s="132"/>
    </row>
    <row r="166" spans="1:47" s="25" customFormat="1" ht="18.75" customHeight="1">
      <c r="A166" s="274"/>
      <c r="B166" s="275" t="s">
        <v>798</v>
      </c>
      <c r="C166" s="275" t="s">
        <v>488</v>
      </c>
      <c r="D166" s="275" t="s">
        <v>393</v>
      </c>
      <c r="E166" s="116" t="str">
        <f>IF(A166:A166&gt;0,VLOOKUP(A166,'BASE FEDERAÇÃO'!$B:$M,2,FALSE),"")</f>
        <v/>
      </c>
      <c r="F166" s="220" t="str">
        <f>IF(A166:A166&gt;0,VLOOKUP(A166,'BASE FEDERAÇÃO'!$B:$M,3,FALSE),"")</f>
        <v/>
      </c>
      <c r="G166" s="88" t="str">
        <f>IF(A166:A166&gt;0,VLOOKUP(A166,'BASE FEDERAÇÃO'!$B:$M,4,FALSE),"")</f>
        <v/>
      </c>
      <c r="H166" s="88" t="str">
        <f>IF(A166:A166&gt;0,VLOOKUP(A166,'BASE FEDERAÇÃO'!$B:$O,5,FALSE),"")</f>
        <v/>
      </c>
      <c r="I166" s="117" t="str">
        <f>IF(A166:A166&gt;0,VLOOKUP(A166,'BASE FEDERAÇÃO'!$B:$M,6,FALSE),"")</f>
        <v/>
      </c>
      <c r="J166" s="88" t="str">
        <f>IF(A166:A166&gt;0,VLOOKUP(A166,'BASE FEDERAÇÃO'!$B:$M,7,FALSE),"")</f>
        <v/>
      </c>
      <c r="K166" s="88" t="str">
        <f>IF(A166:A166&gt;0,VLOOKUP(A166,'BASE FEDERAÇÃO'!$B:$M,8,FALSE),"")</f>
        <v/>
      </c>
      <c r="L166" s="88" t="str">
        <f>IF(A166:A166&gt;0,VLOOKUP(A166,'BASE FEDERAÇÃO'!$B:$M,9,FALSE),"")</f>
        <v/>
      </c>
      <c r="M166" s="116" t="str">
        <f>IF(A166:A166&gt;0,VLOOKUP(A166,'BASE FEDERAÇÃO'!$B:$O,10,FALSE),"")</f>
        <v/>
      </c>
      <c r="N166" s="88" t="str">
        <f>IF(A166:A166&gt;0,VLOOKUP(A166,'BASE FEDERAÇÃO'!$B:$O,11,FALSE),"")</f>
        <v/>
      </c>
      <c r="O166" s="89"/>
      <c r="P166" s="89"/>
      <c r="Q166" s="90" t="str">
        <f t="shared" si="49"/>
        <v/>
      </c>
      <c r="R166" s="91"/>
      <c r="S166" s="91"/>
      <c r="T166" s="91"/>
      <c r="U166" s="91"/>
      <c r="V166" s="92"/>
      <c r="W166" s="92"/>
      <c r="X166" s="92"/>
      <c r="Y166" s="92"/>
      <c r="Z166" s="93">
        <f>IF(R166&gt;0,VLOOKUP(R166,Base!$A:$B,2,0),0)</f>
        <v>0</v>
      </c>
      <c r="AA166" s="94">
        <f>IF(S166&gt;0,VLOOKUP(S166,Base!$A:$B,2,0),0)</f>
        <v>0</v>
      </c>
      <c r="AB166" s="94">
        <f>IF(T166&gt;0,VLOOKUP(T166,Base!$A:$B,2,0),0)</f>
        <v>0</v>
      </c>
      <c r="AC166" s="94">
        <f>IF(U166&gt;0,VLOOKUP(U166,Base!$A:$B,2,0),0)</f>
        <v>0</v>
      </c>
      <c r="AD166" s="94">
        <f>IF(V166&gt;0,VLOOKUP(V166,Base!$D:$E,2,0),0)</f>
        <v>0</v>
      </c>
      <c r="AE166" s="94">
        <f>IF(W166&gt;0,VLOOKUP(W166,Base!$D:$E,2,0),0)</f>
        <v>0</v>
      </c>
      <c r="AF166" s="94">
        <f>IF(X166&gt;0,VLOOKUP(X166,Base!$D:$E,2,0),0)</f>
        <v>0</v>
      </c>
      <c r="AG166" s="94">
        <f>IF(Y166&gt;0,VLOOKUP(Y166,Base!$D:$E,2,0),0)</f>
        <v>0</v>
      </c>
      <c r="AH166" s="88" t="str">
        <f t="shared" si="50"/>
        <v/>
      </c>
      <c r="AI166" s="90" t="str">
        <f t="shared" si="51"/>
        <v/>
      </c>
      <c r="AJ166" s="95" t="str">
        <f t="shared" si="52"/>
        <v/>
      </c>
      <c r="AK166" s="94" t="str">
        <f t="shared" si="53"/>
        <v/>
      </c>
      <c r="AL166" s="88" t="str">
        <f t="shared" si="54"/>
        <v/>
      </c>
      <c r="AM166" s="94" t="str">
        <f t="shared" si="55"/>
        <v xml:space="preserve"> </v>
      </c>
      <c r="AN166" s="88" t="str">
        <f t="shared" si="56"/>
        <v/>
      </c>
      <c r="AO166" s="88" t="str">
        <f t="shared" si="57"/>
        <v/>
      </c>
      <c r="AP166" s="24"/>
      <c r="AR166" s="133"/>
      <c r="AT166" s="184"/>
      <c r="AU166" s="132"/>
    </row>
    <row r="167" spans="1:47" s="25" customFormat="1" ht="18.75" customHeight="1">
      <c r="A167" s="251"/>
      <c r="B167" s="252"/>
      <c r="C167" s="252"/>
      <c r="D167" s="252"/>
      <c r="E167" s="116" t="str">
        <f>IF(A167:A167&gt;0,VLOOKUP(A167,'BASE FEDERAÇÃO'!$B:$M,2,FALSE),"")</f>
        <v/>
      </c>
      <c r="F167" s="220" t="str">
        <f>IF(A167:A167&gt;0,VLOOKUP(A167,'BASE FEDERAÇÃO'!$B:$M,3,FALSE),"")</f>
        <v/>
      </c>
      <c r="G167" s="88" t="str">
        <f>IF(A167:A167&gt;0,VLOOKUP(A167,'BASE FEDERAÇÃO'!$B:$M,4,FALSE),"")</f>
        <v/>
      </c>
      <c r="H167" s="88" t="str">
        <f>IF(A167:A167&gt;0,VLOOKUP(A167,'BASE FEDERAÇÃO'!$B:$O,5,FALSE),"")</f>
        <v/>
      </c>
      <c r="I167" s="117" t="str">
        <f>IF(A167:A167&gt;0,VLOOKUP(A167,'BASE FEDERAÇÃO'!$B:$M,6,FALSE),"")</f>
        <v/>
      </c>
      <c r="J167" s="88" t="str">
        <f>IF(A167:A167&gt;0,VLOOKUP(A167,'BASE FEDERAÇÃO'!$B:$M,7,FALSE),"")</f>
        <v/>
      </c>
      <c r="K167" s="88" t="str">
        <f>IF(A167:A167&gt;0,VLOOKUP(A167,'BASE FEDERAÇÃO'!$B:$M,8,FALSE),"")</f>
        <v/>
      </c>
      <c r="L167" s="88" t="str">
        <f>IF(A167:A167&gt;0,VLOOKUP(A167,'BASE FEDERAÇÃO'!$B:$M,9,FALSE),"")</f>
        <v/>
      </c>
      <c r="M167" s="116" t="str">
        <f>IF(A167:A167&gt;0,VLOOKUP(A167,'BASE FEDERAÇÃO'!$B:$O,10,FALSE),"")</f>
        <v/>
      </c>
      <c r="N167" s="88" t="str">
        <f>IF(A167:A167&gt;0,VLOOKUP(A167,'BASE FEDERAÇÃO'!$B:$O,11,FALSE),"")</f>
        <v/>
      </c>
      <c r="O167" s="89"/>
      <c r="P167" s="89"/>
      <c r="Q167" s="90" t="str">
        <f t="shared" si="49"/>
        <v/>
      </c>
      <c r="R167" s="91"/>
      <c r="S167" s="91"/>
      <c r="T167" s="91"/>
      <c r="U167" s="91"/>
      <c r="V167" s="92"/>
      <c r="W167" s="92"/>
      <c r="X167" s="92"/>
      <c r="Y167" s="92"/>
      <c r="Z167" s="93">
        <f>IF(R167&gt;0,VLOOKUP(R167,Base!$A:$B,2,0),0)</f>
        <v>0</v>
      </c>
      <c r="AA167" s="94">
        <f>IF(S167&gt;0,VLOOKUP(S167,Base!$A:$B,2,0),0)</f>
        <v>0</v>
      </c>
      <c r="AB167" s="94">
        <f>IF(T167&gt;0,VLOOKUP(T167,Base!$A:$B,2,0),0)</f>
        <v>0</v>
      </c>
      <c r="AC167" s="94">
        <f>IF(U167&gt;0,VLOOKUP(U167,Base!$A:$B,2,0),0)</f>
        <v>0</v>
      </c>
      <c r="AD167" s="94">
        <f>IF(V167&gt;0,VLOOKUP(V167,Base!$D:$E,2,0),0)</f>
        <v>0</v>
      </c>
      <c r="AE167" s="94">
        <f>IF(W167&gt;0,VLOOKUP(W167,Base!$D:$E,2,0),0)</f>
        <v>0</v>
      </c>
      <c r="AF167" s="94">
        <f>IF(X167&gt;0,VLOOKUP(X167,Base!$D:$E,2,0),0)</f>
        <v>0</v>
      </c>
      <c r="AG167" s="94">
        <f>IF(Y167&gt;0,VLOOKUP(Y167,Base!$D:$E,2,0),0)</f>
        <v>0</v>
      </c>
      <c r="AH167" s="88" t="str">
        <f t="shared" si="50"/>
        <v/>
      </c>
      <c r="AI167" s="90" t="str">
        <f t="shared" si="51"/>
        <v/>
      </c>
      <c r="AJ167" s="95" t="str">
        <f t="shared" si="52"/>
        <v/>
      </c>
      <c r="AK167" s="94" t="str">
        <f t="shared" si="53"/>
        <v/>
      </c>
      <c r="AL167" s="88" t="str">
        <f t="shared" si="54"/>
        <v/>
      </c>
      <c r="AM167" s="94" t="str">
        <f t="shared" si="55"/>
        <v xml:space="preserve"> </v>
      </c>
      <c r="AN167" s="88" t="str">
        <f t="shared" si="56"/>
        <v/>
      </c>
      <c r="AO167" s="88" t="str">
        <f t="shared" si="57"/>
        <v/>
      </c>
      <c r="AP167" s="24"/>
      <c r="AR167" s="135"/>
      <c r="AT167" s="184"/>
      <c r="AU167" s="136"/>
    </row>
    <row r="168" spans="1:47" s="25" customFormat="1" ht="18.75" customHeight="1">
      <c r="A168" s="86" t="s">
        <v>253</v>
      </c>
      <c r="B168" s="87" t="s">
        <v>799</v>
      </c>
      <c r="C168" s="87" t="s">
        <v>488</v>
      </c>
      <c r="D168" s="87" t="s">
        <v>411</v>
      </c>
      <c r="E168" s="116" t="str">
        <f>IF(A168:A168&gt;0,VLOOKUP(A168,'BASE FEDERAÇÃO'!$B:$M,2,FALSE),"")</f>
        <v>WATANABE</v>
      </c>
      <c r="F168" s="220" t="str">
        <f>IF(A168:A168&gt;0,VLOOKUP(A168,'BASE FEDERAÇÃO'!$B:$M,3,FALSE),"")</f>
        <v>HIROMI</v>
      </c>
      <c r="G168" s="88" t="str">
        <f>IF(A168:A168&gt;0,VLOOKUP(A168,'BASE FEDERAÇÃO'!$B:$M,4,FALSE),"")</f>
        <v>M</v>
      </c>
      <c r="H168" s="88" t="str">
        <f>IF(A168:A168&gt;0,VLOOKUP(A168,'BASE FEDERAÇÃO'!$B:$O,5,FALSE),"")</f>
        <v>08. SMA</v>
      </c>
      <c r="I168" s="117">
        <f>IF(A168:A168&gt;0,VLOOKUP(A168,'BASE FEDERAÇÃO'!$B:$M,6,FALSE),"")</f>
        <v>18070</v>
      </c>
      <c r="J168" s="88">
        <f>IF(A168:A168&gt;0,VLOOKUP(A168,'BASE FEDERAÇÃO'!$B:$M,7,FALSE),"")</f>
        <v>0</v>
      </c>
      <c r="K168" s="88" t="str">
        <f>IF(A168:A168&gt;0,VLOOKUP(A168,'BASE FEDERAÇÃO'!$B:$M,8,FALSE),"")</f>
        <v>EX</v>
      </c>
      <c r="L168" s="88" t="str">
        <f>IF(A168:A168&gt;0,VLOOKUP(A168,'BASE FEDERAÇÃO'!$B:$M,9,FALSE),"")</f>
        <v>SR</v>
      </c>
      <c r="M168" s="116" t="str">
        <f>IF(A168:A168&gt;0,VLOOKUP(A168,'BASE FEDERAÇÃO'!$B:$O,10,FALSE),"")</f>
        <v/>
      </c>
      <c r="N168" s="88" t="str">
        <f>IF(A168:A168&gt;0,VLOOKUP(A168,'BASE FEDERAÇÃO'!$B:$O,11,FALSE),"")</f>
        <v>LIB2026</v>
      </c>
      <c r="O168" s="89">
        <v>54</v>
      </c>
      <c r="P168" s="89">
        <v>49</v>
      </c>
      <c r="Q168" s="90">
        <f t="shared" si="49"/>
        <v>103</v>
      </c>
      <c r="R168" s="91"/>
      <c r="S168" s="91"/>
      <c r="T168" s="91"/>
      <c r="U168" s="91"/>
      <c r="V168" s="92"/>
      <c r="W168" s="92"/>
      <c r="X168" s="92"/>
      <c r="Y168" s="92"/>
      <c r="Z168" s="93">
        <f>IF(R168&gt;0,VLOOKUP(R168,Base!$A:$B,2,0),0)</f>
        <v>0</v>
      </c>
      <c r="AA168" s="94">
        <f>IF(S168&gt;0,VLOOKUP(S168,Base!$A:$B,2,0),0)</f>
        <v>0</v>
      </c>
      <c r="AB168" s="94">
        <f>IF(T168&gt;0,VLOOKUP(T168,Base!$A:$B,2,0),0)</f>
        <v>0</v>
      </c>
      <c r="AC168" s="94">
        <f>IF(U168&gt;0,VLOOKUP(U168,Base!$A:$B,2,0),0)</f>
        <v>0</v>
      </c>
      <c r="AD168" s="94">
        <f>IF(V168&gt;0,VLOOKUP(V168,Base!$D:$E,2,0),0)</f>
        <v>0</v>
      </c>
      <c r="AE168" s="94">
        <f>IF(W168&gt;0,VLOOKUP(W168,Base!$D:$E,2,0),0)</f>
        <v>0</v>
      </c>
      <c r="AF168" s="94">
        <f>IF(X168&gt;0,VLOOKUP(X168,Base!$D:$E,2,0),0)</f>
        <v>0</v>
      </c>
      <c r="AG168" s="94">
        <f>IF(Y168&gt;0,VLOOKUP(Y168,Base!$D:$E,2,0),0)</f>
        <v>0</v>
      </c>
      <c r="AH168" s="88" t="str">
        <f t="shared" si="50"/>
        <v/>
      </c>
      <c r="AI168" s="90">
        <f t="shared" si="51"/>
        <v>103</v>
      </c>
      <c r="AJ168" s="95">
        <f t="shared" si="52"/>
        <v>18070</v>
      </c>
      <c r="AK168" s="94">
        <f t="shared" si="53"/>
        <v>896.99998092999999</v>
      </c>
      <c r="AL168" s="88">
        <f t="shared" si="54"/>
        <v>18</v>
      </c>
      <c r="AM168" s="94">
        <f t="shared" si="55"/>
        <v>897.11981830000002</v>
      </c>
      <c r="AN168" s="88">
        <f t="shared" si="56"/>
        <v>116</v>
      </c>
      <c r="AO168" s="88" t="str">
        <f t="shared" si="57"/>
        <v/>
      </c>
      <c r="AP168" s="24"/>
      <c r="AQ168" s="133">
        <f t="shared" ref="AQ168:AQ171" ca="1" si="65">(TODAY()-I168)/365</f>
        <v>76.742465753424653</v>
      </c>
      <c r="AR168" s="133"/>
      <c r="AT168" s="184"/>
      <c r="AU168" s="132"/>
    </row>
    <row r="169" spans="1:47" s="25" customFormat="1" ht="18.75" customHeight="1">
      <c r="A169" s="86" t="s">
        <v>284</v>
      </c>
      <c r="B169" s="87" t="s">
        <v>799</v>
      </c>
      <c r="C169" s="87" t="s">
        <v>488</v>
      </c>
      <c r="D169" s="87" t="s">
        <v>411</v>
      </c>
      <c r="E169" s="116" t="str">
        <f>IF(A169:A169&gt;0,VLOOKUP(A169,'BASE FEDERAÇÃO'!$B:$M,2,FALSE),"")</f>
        <v>YAMAKAWA</v>
      </c>
      <c r="F169" s="220" t="str">
        <f>IF(A169:A169&gt;0,VLOOKUP(A169,'BASE FEDERAÇÃO'!$B:$M,3,FALSE),"")</f>
        <v>YOCHINOBU</v>
      </c>
      <c r="G169" s="88" t="str">
        <f>IF(A169:A169&gt;0,VLOOKUP(A169,'BASE FEDERAÇÃO'!$B:$M,4,FALSE),"")</f>
        <v>M</v>
      </c>
      <c r="H169" s="88" t="str">
        <f>IF(A169:A169&gt;0,VLOOKUP(A169,'BASE FEDERAÇÃO'!$B:$O,5,FALSE),"")</f>
        <v>11. NCC</v>
      </c>
      <c r="I169" s="117">
        <f>IF(A169:A169&gt;0,VLOOKUP(A169,'BASE FEDERAÇÃO'!$B:$M,6,FALSE),"")</f>
        <v>17962</v>
      </c>
      <c r="J169" s="88">
        <f>IF(A169:A169&gt;0,VLOOKUP(A169,'BASE FEDERAÇÃO'!$B:$M,7,FALSE),"")</f>
        <v>2</v>
      </c>
      <c r="K169" s="88" t="str">
        <f>IF(A169:A169&gt;0,VLOOKUP(A169,'BASE FEDERAÇÃO'!$B:$M,8,FALSE),"")</f>
        <v>EX</v>
      </c>
      <c r="L169" s="88" t="str">
        <f>IF(A169:A169&gt;0,VLOOKUP(A169,'BASE FEDERAÇÃO'!$B:$M,9,FALSE),"")</f>
        <v>SR</v>
      </c>
      <c r="M169" s="116" t="str">
        <f>IF(A169:A169&gt;0,VLOOKUP(A169,'BASE FEDERAÇÃO'!$B:$O,10,FALSE),"")</f>
        <v/>
      </c>
      <c r="N169" s="88" t="str">
        <f>IF(A169:A169&gt;0,VLOOKUP(A169,'BASE FEDERAÇÃO'!$B:$O,11,FALSE),"")</f>
        <v>LIB2026</v>
      </c>
      <c r="O169" s="89">
        <v>53</v>
      </c>
      <c r="P169" s="89">
        <v>48</v>
      </c>
      <c r="Q169" s="90">
        <f t="shared" si="49"/>
        <v>101</v>
      </c>
      <c r="R169" s="91"/>
      <c r="S169" s="91"/>
      <c r="T169" s="91"/>
      <c r="U169" s="91"/>
      <c r="V169" s="92"/>
      <c r="W169" s="92"/>
      <c r="X169" s="92"/>
      <c r="Y169" s="92"/>
      <c r="Z169" s="93">
        <f>IF(R169&gt;0,VLOOKUP(R169,Base!$A:$B,2,0),0)</f>
        <v>0</v>
      </c>
      <c r="AA169" s="94">
        <f>IF(S169&gt;0,VLOOKUP(S169,Base!$A:$B,2,0),0)</f>
        <v>0</v>
      </c>
      <c r="AB169" s="94">
        <f>IF(T169&gt;0,VLOOKUP(T169,Base!$A:$B,2,0),0)</f>
        <v>0</v>
      </c>
      <c r="AC169" s="94">
        <f>IF(U169&gt;0,VLOOKUP(U169,Base!$A:$B,2,0),0)</f>
        <v>0</v>
      </c>
      <c r="AD169" s="94">
        <f>IF(V169&gt;0,VLOOKUP(V169,Base!$D:$E,2,0),0)</f>
        <v>0</v>
      </c>
      <c r="AE169" s="94">
        <f>IF(W169&gt;0,VLOOKUP(W169,Base!$D:$E,2,0),0)</f>
        <v>0</v>
      </c>
      <c r="AF169" s="94">
        <f>IF(X169&gt;0,VLOOKUP(X169,Base!$D:$E,2,0),0)</f>
        <v>0</v>
      </c>
      <c r="AG169" s="94">
        <f>IF(Y169&gt;0,VLOOKUP(Y169,Base!$D:$E,2,0),0)</f>
        <v>0</v>
      </c>
      <c r="AH169" s="88" t="str">
        <f t="shared" si="50"/>
        <v/>
      </c>
      <c r="AI169" s="90">
        <f t="shared" si="51"/>
        <v>97</v>
      </c>
      <c r="AJ169" s="95">
        <f t="shared" si="52"/>
        <v>17962</v>
      </c>
      <c r="AK169" s="94">
        <f t="shared" si="53"/>
        <v>899.01998103799997</v>
      </c>
      <c r="AL169" s="88">
        <f t="shared" si="54"/>
        <v>11</v>
      </c>
      <c r="AM169" s="94">
        <f t="shared" si="55"/>
        <v>903.09981937999999</v>
      </c>
      <c r="AN169" s="88">
        <f t="shared" si="56"/>
        <v>41</v>
      </c>
      <c r="AO169" s="88" t="str">
        <f t="shared" si="57"/>
        <v/>
      </c>
      <c r="AP169" s="24"/>
      <c r="AQ169" s="133">
        <f t="shared" ca="1" si="65"/>
        <v>77.038356164383558</v>
      </c>
      <c r="AR169" s="133"/>
      <c r="AT169" s="184"/>
      <c r="AU169" s="132"/>
    </row>
    <row r="170" spans="1:47" s="25" customFormat="1" ht="18.75" customHeight="1">
      <c r="A170" s="86" t="s">
        <v>371</v>
      </c>
      <c r="B170" s="87" t="s">
        <v>799</v>
      </c>
      <c r="C170" s="87" t="s">
        <v>488</v>
      </c>
      <c r="D170" s="87" t="s">
        <v>411</v>
      </c>
      <c r="E170" s="116" t="str">
        <f>IF(A170:A170&gt;0,VLOOKUP(A170,'BASE FEDERAÇÃO'!$B:$M,2,FALSE),"")</f>
        <v>ASHITANI</v>
      </c>
      <c r="F170" s="220" t="str">
        <f>IF(A170:A170&gt;0,VLOOKUP(A170,'BASE FEDERAÇÃO'!$B:$M,3,FALSE),"")</f>
        <v>TADATAKA</v>
      </c>
      <c r="G170" s="88" t="str">
        <f>IF(A170:A170&gt;0,VLOOKUP(A170,'BASE FEDERAÇÃO'!$B:$M,4,FALSE),"")</f>
        <v>M</v>
      </c>
      <c r="H170" s="88" t="str">
        <f>IF(A170:A170&gt;0,VLOOKUP(A170,'BASE FEDERAÇÃO'!$B:$O,5,FALSE),"")</f>
        <v>12. COO</v>
      </c>
      <c r="I170" s="117">
        <f>IF(A170:A170&gt;0,VLOOKUP(A170,'BASE FEDERAÇÃO'!$B:$M,6,FALSE),"")</f>
        <v>15313</v>
      </c>
      <c r="J170" s="88">
        <f>IF(A170:A170&gt;0,VLOOKUP(A170,'BASE FEDERAÇÃO'!$B:$M,7,FALSE),"")</f>
        <v>6</v>
      </c>
      <c r="K170" s="88" t="str">
        <f>IF(A170:A170&gt;0,VLOOKUP(A170,'BASE FEDERAÇÃO'!$B:$M,8,FALSE),"")</f>
        <v>A</v>
      </c>
      <c r="L170" s="88" t="str">
        <f>IF(A170:A170&gt;0,VLOOKUP(A170,'BASE FEDERAÇÃO'!$B:$M,9,FALSE),"")</f>
        <v>MR</v>
      </c>
      <c r="M170" s="116" t="str">
        <f>IF(A170:A170&gt;0,VLOOKUP(A170,'BASE FEDERAÇÃO'!$B:$O,10,FALSE),"")</f>
        <v>X</v>
      </c>
      <c r="N170" s="88" t="str">
        <f>IF(A170:A170&gt;0,VLOOKUP(A170,'BASE FEDERAÇÃO'!$B:$O,11,FALSE),"")</f>
        <v>LIB2026</v>
      </c>
      <c r="O170" s="89">
        <v>53</v>
      </c>
      <c r="P170" s="89">
        <v>55</v>
      </c>
      <c r="Q170" s="90">
        <f t="shared" si="49"/>
        <v>108</v>
      </c>
      <c r="R170" s="91"/>
      <c r="S170" s="91"/>
      <c r="T170" s="91"/>
      <c r="U170" s="91"/>
      <c r="V170" s="92">
        <v>15</v>
      </c>
      <c r="W170" s="92"/>
      <c r="X170" s="92"/>
      <c r="Y170" s="92"/>
      <c r="Z170" s="93">
        <f>IF(R170&gt;0,VLOOKUP(R170,Base!$A:$B,2,0),0)</f>
        <v>0</v>
      </c>
      <c r="AA170" s="94">
        <f>IF(S170&gt;0,VLOOKUP(S170,Base!$A:$B,2,0),0)</f>
        <v>0</v>
      </c>
      <c r="AB170" s="94">
        <f>IF(T170&gt;0,VLOOKUP(T170,Base!$A:$B,2,0),0)</f>
        <v>0</v>
      </c>
      <c r="AC170" s="94">
        <f>IF(U170&gt;0,VLOOKUP(U170,Base!$A:$B,2,0),0)</f>
        <v>0</v>
      </c>
      <c r="AD170" s="94">
        <f>IF(V170&gt;0,VLOOKUP(V170,Base!$D:$E,2,0),0)</f>
        <v>10</v>
      </c>
      <c r="AE170" s="94">
        <f>IF(W170&gt;0,VLOOKUP(W170,Base!$D:$E,2,0),0)</f>
        <v>0</v>
      </c>
      <c r="AF170" s="94">
        <f>IF(X170&gt;0,VLOOKUP(X170,Base!$D:$E,2,0),0)</f>
        <v>0</v>
      </c>
      <c r="AG170" s="94">
        <f>IF(Y170&gt;0,VLOOKUP(Y170,Base!$D:$E,2,0),0)</f>
        <v>0</v>
      </c>
      <c r="AH170" s="88">
        <f t="shared" si="50"/>
        <v>10</v>
      </c>
      <c r="AI170" s="90">
        <f t="shared" si="51"/>
        <v>96</v>
      </c>
      <c r="AJ170" s="95">
        <f t="shared" si="52"/>
        <v>15313</v>
      </c>
      <c r="AK170" s="94">
        <f t="shared" si="53"/>
        <v>892.059983687</v>
      </c>
      <c r="AL170" s="88">
        <f t="shared" si="54"/>
        <v>44</v>
      </c>
      <c r="AM170" s="94">
        <f t="shared" si="55"/>
        <v>904.05984587</v>
      </c>
      <c r="AN170" s="88">
        <f t="shared" si="56"/>
        <v>30</v>
      </c>
      <c r="AO170" s="88">
        <f t="shared" si="57"/>
        <v>1</v>
      </c>
      <c r="AP170" s="24"/>
      <c r="AQ170" s="133">
        <f t="shared" ca="1" si="65"/>
        <v>84.295890410958904</v>
      </c>
      <c r="AR170" s="133"/>
      <c r="AT170" s="184"/>
      <c r="AU170" s="132"/>
    </row>
    <row r="171" spans="1:47" s="303" customFormat="1" ht="18.75" customHeight="1">
      <c r="A171" s="293" t="s">
        <v>898</v>
      </c>
      <c r="B171" s="294" t="s">
        <v>799</v>
      </c>
      <c r="C171" s="294" t="s">
        <v>488</v>
      </c>
      <c r="D171" s="294" t="s">
        <v>411</v>
      </c>
      <c r="E171" s="295" t="str">
        <f>IF(A171:A171&gt;0,VLOOKUP(A171,'BASE FEDERAÇÃO'!$B:$M,2,FALSE),"")</f>
        <v>NAKAMURA</v>
      </c>
      <c r="F171" s="296" t="str">
        <f>IF(A171:A171&gt;0,VLOOKUP(A171,'BASE FEDERAÇÃO'!$B:$M,3,FALSE),"")</f>
        <v>EDSON</v>
      </c>
      <c r="G171" s="297" t="str">
        <f>IF(A171:A171&gt;0,VLOOKUP(A171,'BASE FEDERAÇÃO'!$B:$M,4,FALSE),"")</f>
        <v>M</v>
      </c>
      <c r="H171" s="297" t="str">
        <f>IF(A171:A171&gt;0,VLOOKUP(A171,'BASE FEDERAÇÃO'!$B:$O,5,FALSE),"")</f>
        <v>01. PIE</v>
      </c>
      <c r="I171" s="298">
        <f>IF(A171:A171&gt;0,VLOOKUP(A171,'BASE FEDERAÇÃO'!$B:$M,6,FALSE),"")</f>
        <v>21525</v>
      </c>
      <c r="J171" s="297">
        <f>IF(A171:A171&gt;0,VLOOKUP(A171,'BASE FEDERAÇÃO'!$B:$M,7,FALSE),"")</f>
        <v>4</v>
      </c>
      <c r="K171" s="297" t="str">
        <f>IF(A171:A171&gt;0,VLOOKUP(A171,'BASE FEDERAÇÃO'!$B:$M,8,FALSE),"")</f>
        <v>A</v>
      </c>
      <c r="L171" s="297" t="str">
        <f>IF(A171:A171&gt;0,VLOOKUP(A171,'BASE FEDERAÇÃO'!$B:$M,9,FALSE),"")</f>
        <v>NSR</v>
      </c>
      <c r="M171" s="295" t="str">
        <f>IF(A171:A171&gt;0,VLOOKUP(A171,'BASE FEDERAÇÃO'!$B:$O,10,FALSE),"")</f>
        <v>X</v>
      </c>
      <c r="N171" s="297" t="str">
        <f>IF(A171:A171&gt;0,VLOOKUP(A171,'BASE FEDERAÇÃO'!$B:$O,11,FALSE),"")</f>
        <v>LIB2026</v>
      </c>
      <c r="O171" s="299">
        <v>51</v>
      </c>
      <c r="P171" s="299">
        <v>61</v>
      </c>
      <c r="Q171" s="300">
        <f t="shared" si="49"/>
        <v>112</v>
      </c>
      <c r="R171" s="301"/>
      <c r="S171" s="301"/>
      <c r="T171" s="301"/>
      <c r="U171" s="301"/>
      <c r="V171" s="301"/>
      <c r="W171" s="301"/>
      <c r="X171" s="301"/>
      <c r="Y171" s="301"/>
      <c r="Z171" s="301">
        <f>IF(R171&gt;0,VLOOKUP(R171,Base!$A:$B,2,0),0)</f>
        <v>0</v>
      </c>
      <c r="AA171" s="297">
        <f>IF(S171&gt;0,VLOOKUP(S171,Base!$A:$B,2,0),0)</f>
        <v>0</v>
      </c>
      <c r="AB171" s="297">
        <f>IF(T171&gt;0,VLOOKUP(T171,Base!$A:$B,2,0),0)</f>
        <v>0</v>
      </c>
      <c r="AC171" s="297">
        <f>IF(U171&gt;0,VLOOKUP(U171,Base!$A:$B,2,0),0)</f>
        <v>0</v>
      </c>
      <c r="AD171" s="297">
        <f>IF(V171&gt;0,VLOOKUP(V171,Base!$D:$E,2,0),0)</f>
        <v>0</v>
      </c>
      <c r="AE171" s="297">
        <f>IF(W171&gt;0,VLOOKUP(W171,Base!$D:$E,2,0),0)</f>
        <v>0</v>
      </c>
      <c r="AF171" s="297">
        <f>IF(X171&gt;0,VLOOKUP(X171,Base!$D:$E,2,0),0)</f>
        <v>0</v>
      </c>
      <c r="AG171" s="297">
        <f>IF(Y171&gt;0,VLOOKUP(Y171,Base!$D:$E,2,0),0)</f>
        <v>0</v>
      </c>
      <c r="AH171" s="297" t="str">
        <f t="shared" si="50"/>
        <v/>
      </c>
      <c r="AI171" s="300">
        <f t="shared" si="51"/>
        <v>104</v>
      </c>
      <c r="AJ171" s="298">
        <f t="shared" si="52"/>
        <v>21525</v>
      </c>
      <c r="AK171" s="297">
        <f t="shared" si="53"/>
        <v>888.039977475</v>
      </c>
      <c r="AL171" s="297">
        <f t="shared" si="54"/>
        <v>74</v>
      </c>
      <c r="AM171" s="297">
        <f t="shared" si="55"/>
        <v>896.07978375000005</v>
      </c>
      <c r="AN171" s="297">
        <f t="shared" si="56"/>
        <v>129</v>
      </c>
      <c r="AO171" s="297" t="str">
        <f t="shared" si="57"/>
        <v/>
      </c>
      <c r="AP171" s="302" t="s">
        <v>1212</v>
      </c>
      <c r="AQ171" s="133">
        <f t="shared" ca="1" si="65"/>
        <v>67.276712328767118</v>
      </c>
      <c r="AR171" s="304"/>
      <c r="AT171" s="305"/>
      <c r="AU171" s="306"/>
    </row>
    <row r="172" spans="1:47" s="25" customFormat="1" ht="18.75" customHeight="1">
      <c r="A172" s="251"/>
      <c r="B172" s="252"/>
      <c r="C172" s="252"/>
      <c r="D172" s="252"/>
      <c r="E172" s="116" t="str">
        <f>IF(A172:A172&gt;0,VLOOKUP(A172,'BASE FEDERAÇÃO'!$B:$M,2,FALSE),"")</f>
        <v/>
      </c>
      <c r="F172" s="220" t="str">
        <f>IF(A172:A172&gt;0,VLOOKUP(A172,'BASE FEDERAÇÃO'!$B:$M,3,FALSE),"")</f>
        <v/>
      </c>
      <c r="G172" s="88" t="str">
        <f>IF(A172:A172&gt;0,VLOOKUP(A172,'BASE FEDERAÇÃO'!$B:$M,4,FALSE),"")</f>
        <v/>
      </c>
      <c r="H172" s="88" t="str">
        <f>IF(A172:A172&gt;0,VLOOKUP(A172,'BASE FEDERAÇÃO'!$B:$O,5,FALSE),"")</f>
        <v/>
      </c>
      <c r="I172" s="117" t="str">
        <f>IF(A172:A172&gt;0,VLOOKUP(A172,'BASE FEDERAÇÃO'!$B:$M,6,FALSE),"")</f>
        <v/>
      </c>
      <c r="J172" s="88" t="str">
        <f>IF(A172:A172&gt;0,VLOOKUP(A172,'BASE FEDERAÇÃO'!$B:$M,7,FALSE),"")</f>
        <v/>
      </c>
      <c r="K172" s="88" t="str">
        <f>IF(A172:A172&gt;0,VLOOKUP(A172,'BASE FEDERAÇÃO'!$B:$M,8,FALSE),"")</f>
        <v/>
      </c>
      <c r="L172" s="88" t="str">
        <f>IF(A172:A172&gt;0,VLOOKUP(A172,'BASE FEDERAÇÃO'!$B:$M,9,FALSE),"")</f>
        <v/>
      </c>
      <c r="M172" s="116" t="str">
        <f>IF(A172:A172&gt;0,VLOOKUP(A172,'BASE FEDERAÇÃO'!$B:$O,10,FALSE),"")</f>
        <v/>
      </c>
      <c r="N172" s="88" t="str">
        <f>IF(A172:A172&gt;0,VLOOKUP(A172,'BASE FEDERAÇÃO'!$B:$O,11,FALSE),"")</f>
        <v/>
      </c>
      <c r="O172" s="89"/>
      <c r="P172" s="89"/>
      <c r="Q172" s="90" t="str">
        <f t="shared" si="49"/>
        <v/>
      </c>
      <c r="R172" s="91"/>
      <c r="S172" s="91"/>
      <c r="T172" s="91"/>
      <c r="U172" s="91"/>
      <c r="V172" s="92"/>
      <c r="W172" s="92"/>
      <c r="X172" s="92"/>
      <c r="Y172" s="92"/>
      <c r="Z172" s="93">
        <f>IF(R172&gt;0,VLOOKUP(R172,Base!$A:$B,2,0),0)</f>
        <v>0</v>
      </c>
      <c r="AA172" s="94">
        <f>IF(S172&gt;0,VLOOKUP(S172,Base!$A:$B,2,0),0)</f>
        <v>0</v>
      </c>
      <c r="AB172" s="94">
        <f>IF(T172&gt;0,VLOOKUP(T172,Base!$A:$B,2,0),0)</f>
        <v>0</v>
      </c>
      <c r="AC172" s="94">
        <f>IF(U172&gt;0,VLOOKUP(U172,Base!$A:$B,2,0),0)</f>
        <v>0</v>
      </c>
      <c r="AD172" s="94">
        <f>IF(V172&gt;0,VLOOKUP(V172,Base!$D:$E,2,0),0)</f>
        <v>0</v>
      </c>
      <c r="AE172" s="94">
        <f>IF(W172&gt;0,VLOOKUP(W172,Base!$D:$E,2,0),0)</f>
        <v>0</v>
      </c>
      <c r="AF172" s="94">
        <f>IF(X172&gt;0,VLOOKUP(X172,Base!$D:$E,2,0),0)</f>
        <v>0</v>
      </c>
      <c r="AG172" s="94">
        <f>IF(Y172&gt;0,VLOOKUP(Y172,Base!$D:$E,2,0),0)</f>
        <v>0</v>
      </c>
      <c r="AH172" s="88" t="str">
        <f t="shared" si="50"/>
        <v/>
      </c>
      <c r="AI172" s="90" t="str">
        <f t="shared" si="51"/>
        <v/>
      </c>
      <c r="AJ172" s="95" t="str">
        <f t="shared" si="52"/>
        <v/>
      </c>
      <c r="AK172" s="94" t="str">
        <f t="shared" si="53"/>
        <v/>
      </c>
      <c r="AL172" s="88" t="str">
        <f t="shared" si="54"/>
        <v/>
      </c>
      <c r="AM172" s="94" t="str">
        <f t="shared" si="55"/>
        <v xml:space="preserve"> </v>
      </c>
      <c r="AN172" s="88" t="str">
        <f t="shared" si="56"/>
        <v/>
      </c>
      <c r="AO172" s="88" t="str">
        <f t="shared" si="57"/>
        <v/>
      </c>
      <c r="AP172" s="24"/>
      <c r="AR172" s="135"/>
      <c r="AT172" s="184"/>
      <c r="AU172" s="136"/>
    </row>
    <row r="173" spans="1:47" s="25" customFormat="1" ht="18.75" customHeight="1">
      <c r="A173" s="86" t="s">
        <v>827</v>
      </c>
      <c r="B173" s="87" t="s">
        <v>800</v>
      </c>
      <c r="C173" s="87" t="s">
        <v>488</v>
      </c>
      <c r="D173" s="87" t="s">
        <v>417</v>
      </c>
      <c r="E173" s="116" t="str">
        <f>IF(A173:A173&gt;0,VLOOKUP(A173,'BASE FEDERAÇÃO'!$B:$M,2,FALSE),"")</f>
        <v>SATAKE</v>
      </c>
      <c r="F173" s="220" t="str">
        <f>IF(A173:A173&gt;0,VLOOKUP(A173,'BASE FEDERAÇÃO'!$B:$M,3,FALSE),"")</f>
        <v>MARIO KANEYUKI</v>
      </c>
      <c r="G173" s="88" t="str">
        <f>IF(A173:A173&gt;0,VLOOKUP(A173,'BASE FEDERAÇÃO'!$B:$M,4,FALSE),"")</f>
        <v>M</v>
      </c>
      <c r="H173" s="88" t="str">
        <f>IF(A173:A173&gt;0,VLOOKUP(A173,'BASE FEDERAÇÃO'!$B:$O,5,FALSE),"")</f>
        <v>15. BIR</v>
      </c>
      <c r="I173" s="117">
        <f>IF(A173:A173&gt;0,VLOOKUP(A173,'BASE FEDERAÇÃO'!$B:$M,6,FALSE),"")</f>
        <v>21302</v>
      </c>
      <c r="J173" s="88">
        <f>IF(A173:A173&gt;0,VLOOKUP(A173,'BASE FEDERAÇÃO'!$B:$M,7,FALSE),"")</f>
        <v>7</v>
      </c>
      <c r="K173" s="88" t="str">
        <f>IF(A173:A173&gt;0,VLOOKUP(A173,'BASE FEDERAÇÃO'!$B:$M,8,FALSE),"")</f>
        <v>B</v>
      </c>
      <c r="L173" s="88" t="str">
        <f>IF(A173:A173&gt;0,VLOOKUP(A173,'BASE FEDERAÇÃO'!$B:$M,9,FALSE),"")</f>
        <v>NSR</v>
      </c>
      <c r="M173" s="116" t="str">
        <f>IF(A173:A173&gt;0,VLOOKUP(A173,'BASE FEDERAÇÃO'!$B:$O,10,FALSE),"")</f>
        <v>X</v>
      </c>
      <c r="N173" s="88" t="str">
        <f>IF(A173:A173&gt;0,VLOOKUP(A173,'BASE FEDERAÇÃO'!$B:$O,11,FALSE),"")</f>
        <v>LIB2026</v>
      </c>
      <c r="O173" s="89">
        <v>53</v>
      </c>
      <c r="P173" s="89">
        <v>54</v>
      </c>
      <c r="Q173" s="90">
        <f t="shared" si="49"/>
        <v>107</v>
      </c>
      <c r="R173" s="91"/>
      <c r="S173" s="91"/>
      <c r="T173" s="91"/>
      <c r="U173" s="91"/>
      <c r="V173" s="92"/>
      <c r="W173" s="92"/>
      <c r="X173" s="92"/>
      <c r="Y173" s="92"/>
      <c r="Z173" s="93">
        <f>IF(R173&gt;0,VLOOKUP(R173,Base!$A:$B,2,0),0)</f>
        <v>0</v>
      </c>
      <c r="AA173" s="94">
        <f>IF(S173&gt;0,VLOOKUP(S173,Base!$A:$B,2,0),0)</f>
        <v>0</v>
      </c>
      <c r="AB173" s="94">
        <f>IF(T173&gt;0,VLOOKUP(T173,Base!$A:$B,2,0),0)</f>
        <v>0</v>
      </c>
      <c r="AC173" s="94">
        <f>IF(U173&gt;0,VLOOKUP(U173,Base!$A:$B,2,0),0)</f>
        <v>0</v>
      </c>
      <c r="AD173" s="94">
        <f>IF(V173&gt;0,VLOOKUP(V173,Base!$D:$E,2,0),0)</f>
        <v>0</v>
      </c>
      <c r="AE173" s="94">
        <f>IF(W173&gt;0,VLOOKUP(W173,Base!$D:$E,2,0),0)</f>
        <v>0</v>
      </c>
      <c r="AF173" s="94">
        <f>IF(X173&gt;0,VLOOKUP(X173,Base!$D:$E,2,0),0)</f>
        <v>0</v>
      </c>
      <c r="AG173" s="94">
        <f>IF(Y173&gt;0,VLOOKUP(Y173,Base!$D:$E,2,0),0)</f>
        <v>0</v>
      </c>
      <c r="AH173" s="88" t="str">
        <f t="shared" si="50"/>
        <v/>
      </c>
      <c r="AI173" s="90">
        <f t="shared" si="51"/>
        <v>93</v>
      </c>
      <c r="AJ173" s="95">
        <f t="shared" si="52"/>
        <v>21302</v>
      </c>
      <c r="AK173" s="94">
        <f t="shared" si="53"/>
        <v>893.069977698</v>
      </c>
      <c r="AL173" s="88">
        <f t="shared" si="54"/>
        <v>39</v>
      </c>
      <c r="AM173" s="94">
        <f t="shared" si="55"/>
        <v>907.04978597999991</v>
      </c>
      <c r="AN173" s="88">
        <f t="shared" si="56"/>
        <v>18</v>
      </c>
      <c r="AO173" s="88" t="str">
        <f t="shared" si="57"/>
        <v/>
      </c>
      <c r="AP173" s="24"/>
      <c r="AQ173" s="133">
        <f t="shared" ref="AQ173:AQ176" ca="1" si="66">(TODAY()-I173)/365</f>
        <v>67.887671232876713</v>
      </c>
      <c r="AR173" s="133"/>
      <c r="AT173" s="184"/>
      <c r="AU173" s="132"/>
    </row>
    <row r="174" spans="1:47" s="25" customFormat="1" ht="18.75" customHeight="1">
      <c r="A174" s="86" t="s">
        <v>235</v>
      </c>
      <c r="B174" s="87" t="s">
        <v>800</v>
      </c>
      <c r="C174" s="87" t="s">
        <v>488</v>
      </c>
      <c r="D174" s="87" t="s">
        <v>417</v>
      </c>
      <c r="E174" s="116" t="str">
        <f>IF(A174:A174&gt;0,VLOOKUP(A174,'BASE FEDERAÇÃO'!$B:$M,2,FALSE),"")</f>
        <v>OSAKO</v>
      </c>
      <c r="F174" s="220" t="str">
        <f>IF(A174:A174&gt;0,VLOOKUP(A174,'BASE FEDERAÇÃO'!$B:$M,3,FALSE),"")</f>
        <v>EURICO MINORU</v>
      </c>
      <c r="G174" s="88" t="str">
        <f>IF(A174:A174&gt;0,VLOOKUP(A174,'BASE FEDERAÇÃO'!$B:$M,4,FALSE),"")</f>
        <v>M</v>
      </c>
      <c r="H174" s="88" t="str">
        <f>IF(A174:A174&gt;0,VLOOKUP(A174,'BASE FEDERAÇÃO'!$B:$O,5,FALSE),"")</f>
        <v>07. GSP</v>
      </c>
      <c r="I174" s="117">
        <f>IF(A174:A174&gt;0,VLOOKUP(A174,'BASE FEDERAÇÃO'!$B:$M,6,FALSE),"")</f>
        <v>17453</v>
      </c>
      <c r="J174" s="88">
        <f>IF(A174:A174&gt;0,VLOOKUP(A174,'BASE FEDERAÇÃO'!$B:$M,7,FALSE),"")</f>
        <v>7</v>
      </c>
      <c r="K174" s="88" t="str">
        <f>IF(A174:A174&gt;0,VLOOKUP(A174,'BASE FEDERAÇÃO'!$B:$M,8,FALSE),"")</f>
        <v>B</v>
      </c>
      <c r="L174" s="88" t="str">
        <f>IF(A174:A174&gt;0,VLOOKUP(A174,'BASE FEDERAÇÃO'!$B:$M,9,FALSE),"")</f>
        <v>SR</v>
      </c>
      <c r="M174" s="116" t="str">
        <f>IF(A174:A174&gt;0,VLOOKUP(A174,'BASE FEDERAÇÃO'!$B:$O,10,FALSE),"")</f>
        <v/>
      </c>
      <c r="N174" s="88" t="str">
        <f>IF(A174:A174&gt;0,VLOOKUP(A174,'BASE FEDERAÇÃO'!$B:$O,11,FALSE),"")</f>
        <v>LIB2026</v>
      </c>
      <c r="O174" s="89">
        <v>57</v>
      </c>
      <c r="P174" s="89">
        <v>57</v>
      </c>
      <c r="Q174" s="90">
        <f t="shared" si="49"/>
        <v>114</v>
      </c>
      <c r="R174" s="91"/>
      <c r="S174" s="91"/>
      <c r="T174" s="91"/>
      <c r="U174" s="91"/>
      <c r="V174" s="92"/>
      <c r="W174" s="92"/>
      <c r="X174" s="92"/>
      <c r="Y174" s="92"/>
      <c r="Z174" s="93">
        <f>IF(R174&gt;0,VLOOKUP(R174,Base!$A:$B,2,0),0)</f>
        <v>0</v>
      </c>
      <c r="AA174" s="94">
        <f>IF(S174&gt;0,VLOOKUP(S174,Base!$A:$B,2,0),0)</f>
        <v>0</v>
      </c>
      <c r="AB174" s="94">
        <f>IF(T174&gt;0,VLOOKUP(T174,Base!$A:$B,2,0),0)</f>
        <v>0</v>
      </c>
      <c r="AC174" s="94">
        <f>IF(U174&gt;0,VLOOKUP(U174,Base!$A:$B,2,0),0)</f>
        <v>0</v>
      </c>
      <c r="AD174" s="94">
        <f>IF(V174&gt;0,VLOOKUP(V174,Base!$D:$E,2,0),0)</f>
        <v>0</v>
      </c>
      <c r="AE174" s="94">
        <f>IF(W174&gt;0,VLOOKUP(W174,Base!$D:$E,2,0),0)</f>
        <v>0</v>
      </c>
      <c r="AF174" s="94">
        <f>IF(X174&gt;0,VLOOKUP(X174,Base!$D:$E,2,0),0)</f>
        <v>0</v>
      </c>
      <c r="AG174" s="94">
        <f>IF(Y174&gt;0,VLOOKUP(Y174,Base!$D:$E,2,0),0)</f>
        <v>0</v>
      </c>
      <c r="AH174" s="88" t="str">
        <f t="shared" si="50"/>
        <v/>
      </c>
      <c r="AI174" s="90">
        <f t="shared" si="51"/>
        <v>100</v>
      </c>
      <c r="AJ174" s="95">
        <f t="shared" si="52"/>
        <v>17453</v>
      </c>
      <c r="AK174" s="94">
        <f t="shared" si="53"/>
        <v>886.069981547</v>
      </c>
      <c r="AL174" s="88">
        <f t="shared" si="54"/>
        <v>91</v>
      </c>
      <c r="AM174" s="94">
        <f t="shared" si="55"/>
        <v>900.04982446999998</v>
      </c>
      <c r="AN174" s="88">
        <f t="shared" si="56"/>
        <v>85</v>
      </c>
      <c r="AO174" s="88" t="str">
        <f t="shared" si="57"/>
        <v/>
      </c>
      <c r="AP174" s="24"/>
      <c r="AQ174" s="133">
        <f t="shared" ca="1" si="66"/>
        <v>78.432876712328763</v>
      </c>
      <c r="AR174" s="133"/>
      <c r="AT174" s="184"/>
      <c r="AU174" s="132"/>
    </row>
    <row r="175" spans="1:47" s="25" customFormat="1" ht="18.75" customHeight="1">
      <c r="A175" s="86" t="s">
        <v>190</v>
      </c>
      <c r="B175" s="87" t="s">
        <v>800</v>
      </c>
      <c r="C175" s="87" t="s">
        <v>488</v>
      </c>
      <c r="D175" s="87" t="s">
        <v>417</v>
      </c>
      <c r="E175" s="116" t="str">
        <f>IF(A175:A175&gt;0,VLOOKUP(A175,'BASE FEDERAÇÃO'!$B:$M,2,FALSE),"")</f>
        <v>KADOWAKI</v>
      </c>
      <c r="F175" s="220" t="str">
        <f>IF(A175:A175&gt;0,VLOOKUP(A175,'BASE FEDERAÇÃO'!$B:$M,3,FALSE),"")</f>
        <v>SUELY</v>
      </c>
      <c r="G175" s="88" t="str">
        <f>IF(A175:A175&gt;0,VLOOKUP(A175,'BASE FEDERAÇÃO'!$B:$M,4,FALSE),"")</f>
        <v>F</v>
      </c>
      <c r="H175" s="88" t="str">
        <f>IF(A175:A175&gt;0,VLOOKUP(A175,'BASE FEDERAÇÃO'!$B:$O,5,FALSE),"")</f>
        <v>06. KOK</v>
      </c>
      <c r="I175" s="117">
        <f>IF(A175:A175&gt;0,VLOOKUP(A175,'BASE FEDERAÇÃO'!$B:$M,6,FALSE),"")</f>
        <v>20147</v>
      </c>
      <c r="J175" s="88">
        <f>IF(A175:A175&gt;0,VLOOKUP(A175,'BASE FEDERAÇÃO'!$B:$M,7,FALSE),"")</f>
        <v>12</v>
      </c>
      <c r="K175" s="88" t="str">
        <f>IF(A175:A175&gt;0,VLOOKUP(A175,'BASE FEDERAÇÃO'!$B:$M,8,FALSE),"")</f>
        <v>C</v>
      </c>
      <c r="L175" s="88" t="str">
        <f>IF(A175:A175&gt;0,VLOOKUP(A175,'BASE FEDERAÇÃO'!$B:$M,9,FALSE),"")</f>
        <v>NSR</v>
      </c>
      <c r="M175" s="116" t="str">
        <f>IF(A175:A175&gt;0,VLOOKUP(A175,'BASE FEDERAÇÃO'!$B:$O,10,FALSE),"")</f>
        <v/>
      </c>
      <c r="N175" s="88" t="str">
        <f>IF(A175:A175&gt;0,VLOOKUP(A175,'BASE FEDERAÇÃO'!$B:$O,11,FALSE),"")</f>
        <v>LIB2026</v>
      </c>
      <c r="O175" s="89">
        <v>68</v>
      </c>
      <c r="P175" s="89">
        <v>65</v>
      </c>
      <c r="Q175" s="90">
        <f t="shared" si="49"/>
        <v>133</v>
      </c>
      <c r="R175" s="91"/>
      <c r="S175" s="91"/>
      <c r="T175" s="91"/>
      <c r="U175" s="91"/>
      <c r="V175" s="92"/>
      <c r="W175" s="92"/>
      <c r="X175" s="92"/>
      <c r="Y175" s="92"/>
      <c r="Z175" s="93">
        <f>IF(R175&gt;0,VLOOKUP(R175,Base!$A:$B,2,0),0)</f>
        <v>0</v>
      </c>
      <c r="AA175" s="94">
        <f>IF(S175&gt;0,VLOOKUP(S175,Base!$A:$B,2,0),0)</f>
        <v>0</v>
      </c>
      <c r="AB175" s="94">
        <f>IF(T175&gt;0,VLOOKUP(T175,Base!$A:$B,2,0),0)</f>
        <v>0</v>
      </c>
      <c r="AC175" s="94">
        <f>IF(U175&gt;0,VLOOKUP(U175,Base!$A:$B,2,0),0)</f>
        <v>0</v>
      </c>
      <c r="AD175" s="94">
        <f>IF(V175&gt;0,VLOOKUP(V175,Base!$D:$E,2,0),0)</f>
        <v>0</v>
      </c>
      <c r="AE175" s="94">
        <f>IF(W175&gt;0,VLOOKUP(W175,Base!$D:$E,2,0),0)</f>
        <v>0</v>
      </c>
      <c r="AF175" s="94">
        <f>IF(X175&gt;0,VLOOKUP(X175,Base!$D:$E,2,0),0)</f>
        <v>0</v>
      </c>
      <c r="AG175" s="94">
        <f>IF(Y175&gt;0,VLOOKUP(Y175,Base!$D:$E,2,0),0)</f>
        <v>0</v>
      </c>
      <c r="AH175" s="88" t="str">
        <f t="shared" si="50"/>
        <v/>
      </c>
      <c r="AI175" s="90">
        <f t="shared" si="51"/>
        <v>109</v>
      </c>
      <c r="AJ175" s="95">
        <f t="shared" si="52"/>
        <v>20147</v>
      </c>
      <c r="AK175" s="94">
        <f t="shared" si="53"/>
        <v>867.11997885300002</v>
      </c>
      <c r="AL175" s="88">
        <f t="shared" si="54"/>
        <v>188</v>
      </c>
      <c r="AM175" s="94">
        <f t="shared" si="55"/>
        <v>890.99979753000002</v>
      </c>
      <c r="AN175" s="88">
        <f t="shared" si="56"/>
        <v>174</v>
      </c>
      <c r="AO175" s="88" t="str">
        <f t="shared" si="57"/>
        <v/>
      </c>
      <c r="AP175" s="24"/>
      <c r="AQ175" s="133">
        <f t="shared" ca="1" si="66"/>
        <v>71.052054794520544</v>
      </c>
      <c r="AR175" s="133"/>
      <c r="AT175" s="184"/>
      <c r="AU175" s="132"/>
    </row>
    <row r="176" spans="1:47" s="25" customFormat="1" ht="18.75" customHeight="1">
      <c r="A176" s="86" t="s">
        <v>901</v>
      </c>
      <c r="B176" s="87" t="s">
        <v>800</v>
      </c>
      <c r="C176" s="87" t="s">
        <v>488</v>
      </c>
      <c r="D176" s="87" t="s">
        <v>417</v>
      </c>
      <c r="E176" s="116" t="str">
        <f>IF(A176:A176&gt;0,VLOOKUP(A176,'BASE FEDERAÇÃO'!$B:$M,2,FALSE),"")</f>
        <v>NAKAMURA</v>
      </c>
      <c r="F176" s="220" t="str">
        <f>IF(A176:A176&gt;0,VLOOKUP(A176,'BASE FEDERAÇÃO'!$B:$M,3,FALSE),"")</f>
        <v>EMI KAWAKAMI</v>
      </c>
      <c r="G176" s="88" t="str">
        <f>IF(A176:A176&gt;0,VLOOKUP(A176,'BASE FEDERAÇÃO'!$B:$M,4,FALSE),"")</f>
        <v>F</v>
      </c>
      <c r="H176" s="88" t="str">
        <f>IF(A176:A176&gt;0,VLOOKUP(A176,'BASE FEDERAÇÃO'!$B:$O,5,FALSE),"")</f>
        <v>01. PIE</v>
      </c>
      <c r="I176" s="117">
        <f>IF(A176:A176&gt;0,VLOOKUP(A176,'BASE FEDERAÇÃO'!$B:$M,6,FALSE),"")</f>
        <v>21828</v>
      </c>
      <c r="J176" s="88">
        <f>IF(A176:A176&gt;0,VLOOKUP(A176,'BASE FEDERAÇÃO'!$B:$M,7,FALSE),"")</f>
        <v>12</v>
      </c>
      <c r="K176" s="88" t="str">
        <f>IF(A176:A176&gt;0,VLOOKUP(A176,'BASE FEDERAÇÃO'!$B:$M,8,FALSE),"")</f>
        <v>C</v>
      </c>
      <c r="L176" s="88" t="str">
        <f>IF(A176:A176&gt;0,VLOOKUP(A176,'BASE FEDERAÇÃO'!$B:$M,9,FALSE),"")</f>
        <v>NSR</v>
      </c>
      <c r="M176" s="116" t="str">
        <f>IF(A176:A176&gt;0,VLOOKUP(A176,'BASE FEDERAÇÃO'!$B:$O,10,FALSE),"")</f>
        <v/>
      </c>
      <c r="N176" s="88" t="str">
        <f>IF(A176:A176&gt;0,VLOOKUP(A176,'BASE FEDERAÇÃO'!$B:$O,11,FALSE),"")</f>
        <v>LIB2026</v>
      </c>
      <c r="O176" s="89">
        <v>67</v>
      </c>
      <c r="P176" s="89">
        <v>60</v>
      </c>
      <c r="Q176" s="90">
        <f t="shared" si="49"/>
        <v>127</v>
      </c>
      <c r="R176" s="91"/>
      <c r="S176" s="91"/>
      <c r="T176" s="91"/>
      <c r="U176" s="91"/>
      <c r="V176" s="92"/>
      <c r="W176" s="92"/>
      <c r="X176" s="92"/>
      <c r="Y176" s="92"/>
      <c r="Z176" s="93">
        <f>IF(R176&gt;0,VLOOKUP(R176,Base!$A:$B,2,0),0)</f>
        <v>0</v>
      </c>
      <c r="AA176" s="94">
        <f>IF(S176&gt;0,VLOOKUP(S176,Base!$A:$B,2,0),0)</f>
        <v>0</v>
      </c>
      <c r="AB176" s="94">
        <f>IF(T176&gt;0,VLOOKUP(T176,Base!$A:$B,2,0),0)</f>
        <v>0</v>
      </c>
      <c r="AC176" s="94">
        <f>IF(U176&gt;0,VLOOKUP(U176,Base!$A:$B,2,0),0)</f>
        <v>0</v>
      </c>
      <c r="AD176" s="94">
        <f>IF(V176&gt;0,VLOOKUP(V176,Base!$D:$E,2,0),0)</f>
        <v>0</v>
      </c>
      <c r="AE176" s="94">
        <f>IF(W176&gt;0,VLOOKUP(W176,Base!$D:$E,2,0),0)</f>
        <v>0</v>
      </c>
      <c r="AF176" s="94">
        <f>IF(X176&gt;0,VLOOKUP(X176,Base!$D:$E,2,0),0)</f>
        <v>0</v>
      </c>
      <c r="AG176" s="94">
        <f>IF(Y176&gt;0,VLOOKUP(Y176,Base!$D:$E,2,0),0)</f>
        <v>0</v>
      </c>
      <c r="AH176" s="88" t="str">
        <f t="shared" si="50"/>
        <v/>
      </c>
      <c r="AI176" s="90">
        <f t="shared" si="51"/>
        <v>103</v>
      </c>
      <c r="AJ176" s="95">
        <f t="shared" si="52"/>
        <v>21828</v>
      </c>
      <c r="AK176" s="94">
        <f t="shared" si="53"/>
        <v>873.11997717200006</v>
      </c>
      <c r="AL176" s="88">
        <f t="shared" si="54"/>
        <v>160</v>
      </c>
      <c r="AM176" s="94">
        <f t="shared" si="55"/>
        <v>896.99978071999999</v>
      </c>
      <c r="AN176" s="88">
        <f t="shared" si="56"/>
        <v>128</v>
      </c>
      <c r="AO176" s="88" t="str">
        <f t="shared" si="57"/>
        <v/>
      </c>
      <c r="AP176" s="24"/>
      <c r="AQ176" s="133">
        <f t="shared" ca="1" si="66"/>
        <v>66.446575342465749</v>
      </c>
      <c r="AR176" s="133"/>
      <c r="AT176" s="184"/>
      <c r="AU176" s="132"/>
    </row>
    <row r="177" spans="1:47" s="25" customFormat="1" ht="18.75" customHeight="1">
      <c r="A177" s="251"/>
      <c r="B177" s="252"/>
      <c r="C177" s="252"/>
      <c r="D177" s="252"/>
      <c r="E177" s="116" t="str">
        <f>IF(A177:A177&gt;0,VLOOKUP(A177,'BASE FEDERAÇÃO'!$B:$M,2,FALSE),"")</f>
        <v/>
      </c>
      <c r="F177" s="220" t="str">
        <f>IF(A177:A177&gt;0,VLOOKUP(A177,'BASE FEDERAÇÃO'!$B:$M,3,FALSE),"")</f>
        <v/>
      </c>
      <c r="G177" s="88" t="str">
        <f>IF(A177:A177&gt;0,VLOOKUP(A177,'BASE FEDERAÇÃO'!$B:$M,4,FALSE),"")</f>
        <v/>
      </c>
      <c r="H177" s="88" t="str">
        <f>IF(A177:A177&gt;0,VLOOKUP(A177,'BASE FEDERAÇÃO'!$B:$O,5,FALSE),"")</f>
        <v/>
      </c>
      <c r="I177" s="117" t="str">
        <f>IF(A177:A177&gt;0,VLOOKUP(A177,'BASE FEDERAÇÃO'!$B:$M,6,FALSE),"")</f>
        <v/>
      </c>
      <c r="J177" s="88" t="str">
        <f>IF(A177:A177&gt;0,VLOOKUP(A177,'BASE FEDERAÇÃO'!$B:$M,7,FALSE),"")</f>
        <v/>
      </c>
      <c r="K177" s="88" t="str">
        <f>IF(A177:A177&gt;0,VLOOKUP(A177,'BASE FEDERAÇÃO'!$B:$M,8,FALSE),"")</f>
        <v/>
      </c>
      <c r="L177" s="88" t="str">
        <f>IF(A177:A177&gt;0,VLOOKUP(A177,'BASE FEDERAÇÃO'!$B:$M,9,FALSE),"")</f>
        <v/>
      </c>
      <c r="M177" s="116" t="str">
        <f>IF(A177:A177&gt;0,VLOOKUP(A177,'BASE FEDERAÇÃO'!$B:$O,10,FALSE),"")</f>
        <v/>
      </c>
      <c r="N177" s="88" t="str">
        <f>IF(A177:A177&gt;0,VLOOKUP(A177,'BASE FEDERAÇÃO'!$B:$O,11,FALSE),"")</f>
        <v/>
      </c>
      <c r="O177" s="89"/>
      <c r="P177" s="89"/>
      <c r="Q177" s="90" t="str">
        <f t="shared" si="49"/>
        <v/>
      </c>
      <c r="R177" s="91"/>
      <c r="S177" s="91"/>
      <c r="T177" s="91"/>
      <c r="U177" s="91"/>
      <c r="V177" s="92"/>
      <c r="W177" s="92"/>
      <c r="X177" s="92"/>
      <c r="Y177" s="92"/>
      <c r="Z177" s="93">
        <f>IF(R177&gt;0,VLOOKUP(R177,Base!$A:$B,2,0),0)</f>
        <v>0</v>
      </c>
      <c r="AA177" s="94">
        <f>IF(S177&gt;0,VLOOKUP(S177,Base!$A:$B,2,0),0)</f>
        <v>0</v>
      </c>
      <c r="AB177" s="94">
        <f>IF(T177&gt;0,VLOOKUP(T177,Base!$A:$B,2,0),0)</f>
        <v>0</v>
      </c>
      <c r="AC177" s="94">
        <f>IF(U177&gt;0,VLOOKUP(U177,Base!$A:$B,2,0),0)</f>
        <v>0</v>
      </c>
      <c r="AD177" s="94">
        <f>IF(V177&gt;0,VLOOKUP(V177,Base!$D:$E,2,0),0)</f>
        <v>0</v>
      </c>
      <c r="AE177" s="94">
        <f>IF(W177&gt;0,VLOOKUP(W177,Base!$D:$E,2,0),0)</f>
        <v>0</v>
      </c>
      <c r="AF177" s="94">
        <f>IF(X177&gt;0,VLOOKUP(X177,Base!$D:$E,2,0),0)</f>
        <v>0</v>
      </c>
      <c r="AG177" s="94">
        <f>IF(Y177&gt;0,VLOOKUP(Y177,Base!$D:$E,2,0),0)</f>
        <v>0</v>
      </c>
      <c r="AH177" s="88" t="str">
        <f t="shared" si="50"/>
        <v/>
      </c>
      <c r="AI177" s="90" t="str">
        <f t="shared" si="51"/>
        <v/>
      </c>
      <c r="AJ177" s="95" t="str">
        <f t="shared" si="52"/>
        <v/>
      </c>
      <c r="AK177" s="94" t="str">
        <f t="shared" si="53"/>
        <v/>
      </c>
      <c r="AL177" s="88" t="str">
        <f t="shared" si="54"/>
        <v/>
      </c>
      <c r="AM177" s="94" t="str">
        <f t="shared" si="55"/>
        <v xml:space="preserve"> </v>
      </c>
      <c r="AN177" s="88" t="str">
        <f t="shared" si="56"/>
        <v/>
      </c>
      <c r="AO177" s="88" t="str">
        <f t="shared" si="57"/>
        <v/>
      </c>
      <c r="AP177" s="24"/>
      <c r="AR177" s="135"/>
      <c r="AT177" s="184"/>
      <c r="AU177" s="136"/>
    </row>
    <row r="178" spans="1:47" s="25" customFormat="1" ht="18.75" customHeight="1">
      <c r="A178" s="86" t="s">
        <v>368</v>
      </c>
      <c r="B178" s="87" t="s">
        <v>801</v>
      </c>
      <c r="C178" s="87" t="s">
        <v>488</v>
      </c>
      <c r="D178" s="87" t="s">
        <v>418</v>
      </c>
      <c r="E178" s="116" t="str">
        <f>IF(A178:A178&gt;0,VLOOKUP(A178,'BASE FEDERAÇÃO'!$B:$M,2,FALSE),"")</f>
        <v>KIYOHARA</v>
      </c>
      <c r="F178" s="220" t="str">
        <f>IF(A178:A178&gt;0,VLOOKUP(A178,'BASE FEDERAÇÃO'!$B:$M,3,FALSE),"")</f>
        <v>IKUO</v>
      </c>
      <c r="G178" s="88" t="str">
        <f>IF(A178:A178&gt;0,VLOOKUP(A178,'BASE FEDERAÇÃO'!$B:$M,4,FALSE),"")</f>
        <v>M</v>
      </c>
      <c r="H178" s="88" t="str">
        <f>IF(A178:A178&gt;0,VLOOKUP(A178,'BASE FEDERAÇÃO'!$B:$O,5,FALSE),"")</f>
        <v>11. NCC</v>
      </c>
      <c r="I178" s="117">
        <f>IF(A178:A178&gt;0,VLOOKUP(A178,'BASE FEDERAÇÃO'!$B:$M,6,FALSE),"")</f>
        <v>14496</v>
      </c>
      <c r="J178" s="88">
        <f>IF(A178:A178&gt;0,VLOOKUP(A178,'BASE FEDERAÇÃO'!$B:$M,7,FALSE),"")</f>
        <v>9</v>
      </c>
      <c r="K178" s="88" t="str">
        <f>IF(A178:A178&gt;0,VLOOKUP(A178,'BASE FEDERAÇÃO'!$B:$M,8,FALSE),"")</f>
        <v>B</v>
      </c>
      <c r="L178" s="88" t="str">
        <f>IF(A178:A178&gt;0,VLOOKUP(A178,'BASE FEDERAÇÃO'!$B:$M,9,FALSE),"")</f>
        <v>MR</v>
      </c>
      <c r="M178" s="116" t="str">
        <f>IF(A178:A178&gt;0,VLOOKUP(A178,'BASE FEDERAÇÃO'!$B:$O,10,FALSE),"")</f>
        <v/>
      </c>
      <c r="N178" s="88" t="str">
        <f>IF(A178:A178&gt;0,VLOOKUP(A178,'BASE FEDERAÇÃO'!$B:$O,11,FALSE),"")</f>
        <v>LIB2026</v>
      </c>
      <c r="O178" s="89">
        <v>62</v>
      </c>
      <c r="P178" s="89">
        <v>65</v>
      </c>
      <c r="Q178" s="90">
        <f t="shared" si="49"/>
        <v>127</v>
      </c>
      <c r="R178" s="91"/>
      <c r="S178" s="91"/>
      <c r="T178" s="91"/>
      <c r="U178" s="91"/>
      <c r="V178" s="92"/>
      <c r="W178" s="92"/>
      <c r="X178" s="92"/>
      <c r="Y178" s="92"/>
      <c r="Z178" s="93">
        <f>IF(R178&gt;0,VLOOKUP(R178,Base!$A:$B,2,0),0)</f>
        <v>0</v>
      </c>
      <c r="AA178" s="94">
        <f>IF(S178&gt;0,VLOOKUP(S178,Base!$A:$B,2,0),0)</f>
        <v>0</v>
      </c>
      <c r="AB178" s="94">
        <f>IF(T178&gt;0,VLOOKUP(T178,Base!$A:$B,2,0),0)</f>
        <v>0</v>
      </c>
      <c r="AC178" s="94">
        <f>IF(U178&gt;0,VLOOKUP(U178,Base!$A:$B,2,0),0)</f>
        <v>0</v>
      </c>
      <c r="AD178" s="94">
        <f>IF(V178&gt;0,VLOOKUP(V178,Base!$D:$E,2,0),0)</f>
        <v>0</v>
      </c>
      <c r="AE178" s="94">
        <f>IF(W178&gt;0,VLOOKUP(W178,Base!$D:$E,2,0),0)</f>
        <v>0</v>
      </c>
      <c r="AF178" s="94">
        <f>IF(X178&gt;0,VLOOKUP(X178,Base!$D:$E,2,0),0)</f>
        <v>0</v>
      </c>
      <c r="AG178" s="94">
        <f>IF(Y178&gt;0,VLOOKUP(Y178,Base!$D:$E,2,0),0)</f>
        <v>0</v>
      </c>
      <c r="AH178" s="88" t="str">
        <f t="shared" si="50"/>
        <v/>
      </c>
      <c r="AI178" s="90">
        <f t="shared" si="51"/>
        <v>109</v>
      </c>
      <c r="AJ178" s="95">
        <f t="shared" si="52"/>
        <v>14496</v>
      </c>
      <c r="AK178" s="94">
        <f t="shared" si="53"/>
        <v>873.08998450400009</v>
      </c>
      <c r="AL178" s="88">
        <f t="shared" si="54"/>
        <v>161</v>
      </c>
      <c r="AM178" s="94">
        <f t="shared" si="55"/>
        <v>891.02985404000003</v>
      </c>
      <c r="AN178" s="88">
        <f t="shared" si="56"/>
        <v>170</v>
      </c>
      <c r="AO178" s="88" t="str">
        <f t="shared" si="57"/>
        <v/>
      </c>
      <c r="AP178" s="24"/>
      <c r="AQ178" s="132">
        <f t="shared" ref="AQ178:AQ181" ca="1" si="67">(TODAY()-I178)/365</f>
        <v>86.534246575342465</v>
      </c>
      <c r="AR178" s="133"/>
      <c r="AT178" s="184"/>
      <c r="AU178" s="132"/>
    </row>
    <row r="179" spans="1:47" s="25" customFormat="1" ht="18.75" customHeight="1">
      <c r="A179" s="86" t="s">
        <v>269</v>
      </c>
      <c r="B179" s="87" t="s">
        <v>801</v>
      </c>
      <c r="C179" s="87" t="s">
        <v>488</v>
      </c>
      <c r="D179" s="87" t="s">
        <v>418</v>
      </c>
      <c r="E179" s="116" t="str">
        <f>IF(A179:A179&gt;0,VLOOKUP(A179,'BASE FEDERAÇÃO'!$B:$M,2,FALSE),"")</f>
        <v>ITO</v>
      </c>
      <c r="F179" s="220" t="str">
        <f>IF(A179:A179&gt;0,VLOOKUP(A179,'BASE FEDERAÇÃO'!$B:$M,3,FALSE),"")</f>
        <v>MINORU</v>
      </c>
      <c r="G179" s="88" t="str">
        <f>IF(A179:A179&gt;0,VLOOKUP(A179,'BASE FEDERAÇÃO'!$B:$M,4,FALSE),"")</f>
        <v>M</v>
      </c>
      <c r="H179" s="88" t="str">
        <f>IF(A179:A179&gt;0,VLOOKUP(A179,'BASE FEDERAÇÃO'!$B:$O,5,FALSE),"")</f>
        <v>10. ITA</v>
      </c>
      <c r="I179" s="117">
        <f>IF(A179:A179&gt;0,VLOOKUP(A179,'BASE FEDERAÇÃO'!$B:$M,6,FALSE),"")</f>
        <v>14704</v>
      </c>
      <c r="J179" s="88">
        <f>IF(A179:A179&gt;0,VLOOKUP(A179,'BASE FEDERAÇÃO'!$B:$M,7,FALSE),"")</f>
        <v>9</v>
      </c>
      <c r="K179" s="88" t="str">
        <f>IF(A179:A179&gt;0,VLOOKUP(A179,'BASE FEDERAÇÃO'!$B:$M,8,FALSE),"")</f>
        <v>B</v>
      </c>
      <c r="L179" s="88" t="str">
        <f>IF(A179:A179&gt;0,VLOOKUP(A179,'BASE FEDERAÇÃO'!$B:$M,9,FALSE),"")</f>
        <v>MR</v>
      </c>
      <c r="M179" s="116" t="str">
        <f>IF(A179:A179&gt;0,VLOOKUP(A179,'BASE FEDERAÇÃO'!$B:$O,10,FALSE),"")</f>
        <v>X</v>
      </c>
      <c r="N179" s="88" t="str">
        <f>IF(A179:A179&gt;0,VLOOKUP(A179,'BASE FEDERAÇÃO'!$B:$O,11,FALSE),"")</f>
        <v>LIB2026</v>
      </c>
      <c r="O179" s="89">
        <v>57</v>
      </c>
      <c r="P179" s="89">
        <v>53</v>
      </c>
      <c r="Q179" s="90">
        <f t="shared" si="49"/>
        <v>110</v>
      </c>
      <c r="R179" s="91"/>
      <c r="S179" s="91"/>
      <c r="T179" s="91"/>
      <c r="U179" s="91"/>
      <c r="V179" s="92"/>
      <c r="W179" s="92"/>
      <c r="X179" s="92"/>
      <c r="Y179" s="92"/>
      <c r="Z179" s="93">
        <f>IF(R179&gt;0,VLOOKUP(R179,Base!$A:$B,2,0),0)</f>
        <v>0</v>
      </c>
      <c r="AA179" s="94">
        <f>IF(S179&gt;0,VLOOKUP(S179,Base!$A:$B,2,0),0)</f>
        <v>0</v>
      </c>
      <c r="AB179" s="94">
        <f>IF(T179&gt;0,VLOOKUP(T179,Base!$A:$B,2,0),0)</f>
        <v>0</v>
      </c>
      <c r="AC179" s="94">
        <f>IF(U179&gt;0,VLOOKUP(U179,Base!$A:$B,2,0),0)</f>
        <v>0</v>
      </c>
      <c r="AD179" s="94">
        <f>IF(V179&gt;0,VLOOKUP(V179,Base!$D:$E,2,0),0)</f>
        <v>0</v>
      </c>
      <c r="AE179" s="94">
        <f>IF(W179&gt;0,VLOOKUP(W179,Base!$D:$E,2,0),0)</f>
        <v>0</v>
      </c>
      <c r="AF179" s="94">
        <f>IF(X179&gt;0,VLOOKUP(X179,Base!$D:$E,2,0),0)</f>
        <v>0</v>
      </c>
      <c r="AG179" s="94">
        <f>IF(Y179&gt;0,VLOOKUP(Y179,Base!$D:$E,2,0),0)</f>
        <v>0</v>
      </c>
      <c r="AH179" s="88" t="str">
        <f t="shared" si="50"/>
        <v/>
      </c>
      <c r="AI179" s="90">
        <f t="shared" si="51"/>
        <v>92</v>
      </c>
      <c r="AJ179" s="95">
        <f t="shared" si="52"/>
        <v>14704</v>
      </c>
      <c r="AK179" s="94">
        <f t="shared" si="53"/>
        <v>890.08998429600001</v>
      </c>
      <c r="AL179" s="88">
        <f t="shared" si="54"/>
        <v>58</v>
      </c>
      <c r="AM179" s="94">
        <f t="shared" si="55"/>
        <v>908.02985195999997</v>
      </c>
      <c r="AN179" s="88">
        <f t="shared" si="56"/>
        <v>13</v>
      </c>
      <c r="AO179" s="88" t="str">
        <f t="shared" si="57"/>
        <v/>
      </c>
      <c r="AP179" s="24"/>
      <c r="AQ179" s="132">
        <f t="shared" ca="1" si="67"/>
        <v>85.964383561643842</v>
      </c>
      <c r="AR179" s="133"/>
      <c r="AT179" s="184"/>
      <c r="AU179" s="132"/>
    </row>
    <row r="180" spans="1:47" s="25" customFormat="1" ht="18.75" customHeight="1">
      <c r="A180" s="86" t="s">
        <v>963</v>
      </c>
      <c r="B180" s="87" t="s">
        <v>801</v>
      </c>
      <c r="C180" s="87" t="s">
        <v>488</v>
      </c>
      <c r="D180" s="87" t="s">
        <v>418</v>
      </c>
      <c r="E180" s="116" t="str">
        <f>IF(A180:A180&gt;0,VLOOKUP(A180,'BASE FEDERAÇÃO'!$B:$M,2,FALSE),"")</f>
        <v>MAEDA</v>
      </c>
      <c r="F180" s="220" t="str">
        <f>IF(A180:A180&gt;0,VLOOKUP(A180,'BASE FEDERAÇÃO'!$B:$M,3,FALSE),"")</f>
        <v>ALLAN YUJI</v>
      </c>
      <c r="G180" s="88" t="str">
        <f>IF(A180:A180&gt;0,VLOOKUP(A180,'BASE FEDERAÇÃO'!$B:$M,4,FALSE),"")</f>
        <v>M</v>
      </c>
      <c r="H180" s="88" t="str">
        <f>IF(A180:A180&gt;0,VLOOKUP(A180,'BASE FEDERAÇÃO'!$B:$O,5,FALSE),"")</f>
        <v>03. IBI</v>
      </c>
      <c r="I180" s="117">
        <f>IF(A180:A180&gt;0,VLOOKUP(A180,'BASE FEDERAÇÃO'!$B:$M,6,FALSE),"")</f>
        <v>32498</v>
      </c>
      <c r="J180" s="88">
        <f>IF(A180:A180&gt;0,VLOOKUP(A180,'BASE FEDERAÇÃO'!$B:$M,7,FALSE),"")</f>
        <v>7</v>
      </c>
      <c r="K180" s="88" t="str">
        <f>IF(A180:A180&gt;0,VLOOKUP(A180,'BASE FEDERAÇÃO'!$B:$M,8,FALSE),"")</f>
        <v>B</v>
      </c>
      <c r="L180" s="88" t="str">
        <f>IF(A180:A180&gt;0,VLOOKUP(A180,'BASE FEDERAÇÃO'!$B:$M,9,FALSE),"")</f>
        <v>NSR</v>
      </c>
      <c r="M180" s="116" t="str">
        <f>IF(A180:A180&gt;0,VLOOKUP(A180,'BASE FEDERAÇÃO'!$B:$O,10,FALSE),"")</f>
        <v>X</v>
      </c>
      <c r="N180" s="88" t="str">
        <f>IF(A180:A180&gt;0,VLOOKUP(A180,'BASE FEDERAÇÃO'!$B:$O,11,FALSE),"")</f>
        <v>LIB2026</v>
      </c>
      <c r="O180" s="89">
        <v>58</v>
      </c>
      <c r="P180" s="89">
        <v>56</v>
      </c>
      <c r="Q180" s="90">
        <f t="shared" si="49"/>
        <v>114</v>
      </c>
      <c r="R180" s="91"/>
      <c r="S180" s="91"/>
      <c r="T180" s="91"/>
      <c r="U180" s="91"/>
      <c r="V180" s="92"/>
      <c r="W180" s="92"/>
      <c r="X180" s="92"/>
      <c r="Y180" s="92"/>
      <c r="Z180" s="93">
        <f>IF(R180&gt;0,VLOOKUP(R180,Base!$A:$B,2,0),0)</f>
        <v>0</v>
      </c>
      <c r="AA180" s="94">
        <f>IF(S180&gt;0,VLOOKUP(S180,Base!$A:$B,2,0),0)</f>
        <v>0</v>
      </c>
      <c r="AB180" s="94">
        <f>IF(T180&gt;0,VLOOKUP(T180,Base!$A:$B,2,0),0)</f>
        <v>0</v>
      </c>
      <c r="AC180" s="94">
        <f>IF(U180&gt;0,VLOOKUP(U180,Base!$A:$B,2,0),0)</f>
        <v>0</v>
      </c>
      <c r="AD180" s="94">
        <f>IF(V180&gt;0,VLOOKUP(V180,Base!$D:$E,2,0),0)</f>
        <v>0</v>
      </c>
      <c r="AE180" s="94">
        <f>IF(W180&gt;0,VLOOKUP(W180,Base!$D:$E,2,0),0)</f>
        <v>0</v>
      </c>
      <c r="AF180" s="94">
        <f>IF(X180&gt;0,VLOOKUP(X180,Base!$D:$E,2,0),0)</f>
        <v>0</v>
      </c>
      <c r="AG180" s="94">
        <f>IF(Y180&gt;0,VLOOKUP(Y180,Base!$D:$E,2,0),0)</f>
        <v>0</v>
      </c>
      <c r="AH180" s="88" t="str">
        <f t="shared" si="50"/>
        <v/>
      </c>
      <c r="AI180" s="90">
        <f t="shared" si="51"/>
        <v>100</v>
      </c>
      <c r="AJ180" s="95">
        <f t="shared" si="52"/>
        <v>32498</v>
      </c>
      <c r="AK180" s="94">
        <f t="shared" si="53"/>
        <v>886.06996650200006</v>
      </c>
      <c r="AL180" s="88">
        <f t="shared" si="54"/>
        <v>92</v>
      </c>
      <c r="AM180" s="94">
        <f t="shared" si="55"/>
        <v>900.04967402</v>
      </c>
      <c r="AN180" s="88">
        <f t="shared" si="56"/>
        <v>86</v>
      </c>
      <c r="AO180" s="88" t="str">
        <f t="shared" si="57"/>
        <v/>
      </c>
      <c r="AP180" s="24"/>
      <c r="AQ180" s="133">
        <f t="shared" ca="1" si="67"/>
        <v>37.213698630136989</v>
      </c>
      <c r="AR180" s="133"/>
      <c r="AT180" s="184"/>
      <c r="AU180" s="132"/>
    </row>
    <row r="181" spans="1:47" s="25" customFormat="1" ht="18.75" customHeight="1">
      <c r="A181" s="86" t="s">
        <v>971</v>
      </c>
      <c r="B181" s="87" t="s">
        <v>801</v>
      </c>
      <c r="C181" s="87" t="s">
        <v>488</v>
      </c>
      <c r="D181" s="87" t="s">
        <v>418</v>
      </c>
      <c r="E181" s="116" t="str">
        <f>IF(A181:A181&gt;0,VLOOKUP(A181,'BASE FEDERAÇÃO'!$B:$M,2,FALSE),"")</f>
        <v>MARTINS DE MELLO</v>
      </c>
      <c r="F181" s="220" t="str">
        <f>IF(A181:A181&gt;0,VLOOKUP(A181,'BASE FEDERAÇÃO'!$B:$M,3,FALSE),"")</f>
        <v>VANESSA</v>
      </c>
      <c r="G181" s="88" t="str">
        <f>IF(A181:A181&gt;0,VLOOKUP(A181,'BASE FEDERAÇÃO'!$B:$M,4,FALSE),"")</f>
        <v>F</v>
      </c>
      <c r="H181" s="88" t="str">
        <f>IF(A181:A181&gt;0,VLOOKUP(A181,'BASE FEDERAÇÃO'!$B:$O,5,FALSE),"")</f>
        <v>06. KOK</v>
      </c>
      <c r="I181" s="117">
        <f>IF(A181:A181&gt;0,VLOOKUP(A181,'BASE FEDERAÇÃO'!$B:$M,6,FALSE),"")</f>
        <v>28169</v>
      </c>
      <c r="J181" s="88">
        <f>IF(A181:A181&gt;0,VLOOKUP(A181,'BASE FEDERAÇÃO'!$B:$M,7,FALSE),"")</f>
        <v>12</v>
      </c>
      <c r="K181" s="88" t="str">
        <f>IF(A181:A181&gt;0,VLOOKUP(A181,'BASE FEDERAÇÃO'!$B:$M,8,FALSE),"")</f>
        <v>C</v>
      </c>
      <c r="L181" s="88" t="str">
        <f>IF(A181:A181&gt;0,VLOOKUP(A181,'BASE FEDERAÇÃO'!$B:$M,9,FALSE),"")</f>
        <v>NSR</v>
      </c>
      <c r="M181" s="116" t="str">
        <f>IF(A181:A181&gt;0,VLOOKUP(A181,'BASE FEDERAÇÃO'!$B:$O,10,FALSE),"")</f>
        <v/>
      </c>
      <c r="N181" s="88" t="str">
        <f>IF(A181:A181&gt;0,VLOOKUP(A181,'BASE FEDERAÇÃO'!$B:$O,11,FALSE),"")</f>
        <v>LIB2026</v>
      </c>
      <c r="O181" s="89">
        <v>67</v>
      </c>
      <c r="P181" s="89">
        <v>64</v>
      </c>
      <c r="Q181" s="90">
        <f t="shared" si="49"/>
        <v>131</v>
      </c>
      <c r="R181" s="91"/>
      <c r="S181" s="91"/>
      <c r="T181" s="91"/>
      <c r="U181" s="91"/>
      <c r="V181" s="92"/>
      <c r="W181" s="92"/>
      <c r="X181" s="92"/>
      <c r="Y181" s="92"/>
      <c r="Z181" s="93">
        <f>IF(R181&gt;0,VLOOKUP(R181,Base!$A:$B,2,0),0)</f>
        <v>0</v>
      </c>
      <c r="AA181" s="94">
        <f>IF(S181&gt;0,VLOOKUP(S181,Base!$A:$B,2,0),0)</f>
        <v>0</v>
      </c>
      <c r="AB181" s="94">
        <f>IF(T181&gt;0,VLOOKUP(T181,Base!$A:$B,2,0),0)</f>
        <v>0</v>
      </c>
      <c r="AC181" s="94">
        <f>IF(U181&gt;0,VLOOKUP(U181,Base!$A:$B,2,0),0)</f>
        <v>0</v>
      </c>
      <c r="AD181" s="94">
        <f>IF(V181&gt;0,VLOOKUP(V181,Base!$D:$E,2,0),0)</f>
        <v>0</v>
      </c>
      <c r="AE181" s="94">
        <f>IF(W181&gt;0,VLOOKUP(W181,Base!$D:$E,2,0),0)</f>
        <v>0</v>
      </c>
      <c r="AF181" s="94">
        <f>IF(X181&gt;0,VLOOKUP(X181,Base!$D:$E,2,0),0)</f>
        <v>0</v>
      </c>
      <c r="AG181" s="94">
        <f>IF(Y181&gt;0,VLOOKUP(Y181,Base!$D:$E,2,0),0)</f>
        <v>0</v>
      </c>
      <c r="AH181" s="88" t="str">
        <f t="shared" si="50"/>
        <v/>
      </c>
      <c r="AI181" s="90">
        <f t="shared" si="51"/>
        <v>107</v>
      </c>
      <c r="AJ181" s="95">
        <f t="shared" si="52"/>
        <v>28169</v>
      </c>
      <c r="AK181" s="94">
        <f t="shared" si="53"/>
        <v>869.11997083100005</v>
      </c>
      <c r="AL181" s="88">
        <f t="shared" si="54"/>
        <v>180</v>
      </c>
      <c r="AM181" s="94">
        <f t="shared" si="55"/>
        <v>892.99971731000005</v>
      </c>
      <c r="AN181" s="88">
        <f t="shared" si="56"/>
        <v>164</v>
      </c>
      <c r="AO181" s="88" t="str">
        <f t="shared" si="57"/>
        <v/>
      </c>
      <c r="AP181" s="24"/>
      <c r="AQ181" s="133">
        <f t="shared" ca="1" si="67"/>
        <v>49.073972602739723</v>
      </c>
      <c r="AR181" s="133"/>
      <c r="AT181" s="184"/>
      <c r="AU181" s="132"/>
    </row>
    <row r="182" spans="1:47" s="25" customFormat="1" ht="18.75" customHeight="1">
      <c r="A182" s="251"/>
      <c r="B182" s="252"/>
      <c r="C182" s="252"/>
      <c r="D182" s="252"/>
      <c r="E182" s="116" t="str">
        <f>IF(A182:A182&gt;0,VLOOKUP(A182,'BASE FEDERAÇÃO'!$B:$M,2,FALSE),"")</f>
        <v/>
      </c>
      <c r="F182" s="220" t="str">
        <f>IF(A182:A182&gt;0,VLOOKUP(A182,'BASE FEDERAÇÃO'!$B:$M,3,FALSE),"")</f>
        <v/>
      </c>
      <c r="G182" s="88" t="str">
        <f>IF(A182:A182&gt;0,VLOOKUP(A182,'BASE FEDERAÇÃO'!$B:$M,4,FALSE),"")</f>
        <v/>
      </c>
      <c r="H182" s="88" t="str">
        <f>IF(A182:A182&gt;0,VLOOKUP(A182,'BASE FEDERAÇÃO'!$B:$O,5,FALSE),"")</f>
        <v/>
      </c>
      <c r="I182" s="117" t="str">
        <f>IF(A182:A182&gt;0,VLOOKUP(A182,'BASE FEDERAÇÃO'!$B:$M,6,FALSE),"")</f>
        <v/>
      </c>
      <c r="J182" s="88" t="str">
        <f>IF(A182:A182&gt;0,VLOOKUP(A182,'BASE FEDERAÇÃO'!$B:$M,7,FALSE),"")</f>
        <v/>
      </c>
      <c r="K182" s="88" t="str">
        <f>IF(A182:A182&gt;0,VLOOKUP(A182,'BASE FEDERAÇÃO'!$B:$M,8,FALSE),"")</f>
        <v/>
      </c>
      <c r="L182" s="88" t="str">
        <f>IF(A182:A182&gt;0,VLOOKUP(A182,'BASE FEDERAÇÃO'!$B:$M,9,FALSE),"")</f>
        <v/>
      </c>
      <c r="M182" s="116" t="str">
        <f>IF(A182:A182&gt;0,VLOOKUP(A182,'BASE FEDERAÇÃO'!$B:$O,10,FALSE),"")</f>
        <v/>
      </c>
      <c r="N182" s="88" t="str">
        <f>IF(A182:A182&gt;0,VLOOKUP(A182,'BASE FEDERAÇÃO'!$B:$O,11,FALSE),"")</f>
        <v/>
      </c>
      <c r="O182" s="89"/>
      <c r="P182" s="89"/>
      <c r="Q182" s="90" t="str">
        <f t="shared" si="49"/>
        <v/>
      </c>
      <c r="R182" s="91"/>
      <c r="S182" s="91"/>
      <c r="T182" s="91"/>
      <c r="U182" s="91"/>
      <c r="V182" s="92"/>
      <c r="W182" s="92"/>
      <c r="X182" s="92"/>
      <c r="Y182" s="92"/>
      <c r="Z182" s="93">
        <f>IF(R182&gt;0,VLOOKUP(R182,Base!$A:$B,2,0),0)</f>
        <v>0</v>
      </c>
      <c r="AA182" s="94">
        <f>IF(S182&gt;0,VLOOKUP(S182,Base!$A:$B,2,0),0)</f>
        <v>0</v>
      </c>
      <c r="AB182" s="94">
        <f>IF(T182&gt;0,VLOOKUP(T182,Base!$A:$B,2,0),0)</f>
        <v>0</v>
      </c>
      <c r="AC182" s="94">
        <f>IF(U182&gt;0,VLOOKUP(U182,Base!$A:$B,2,0),0)</f>
        <v>0</v>
      </c>
      <c r="AD182" s="94">
        <f>IF(V182&gt;0,VLOOKUP(V182,Base!$D:$E,2,0),0)</f>
        <v>0</v>
      </c>
      <c r="AE182" s="94">
        <f>IF(W182&gt;0,VLOOKUP(W182,Base!$D:$E,2,0),0)</f>
        <v>0</v>
      </c>
      <c r="AF182" s="94">
        <f>IF(X182&gt;0,VLOOKUP(X182,Base!$D:$E,2,0),0)</f>
        <v>0</v>
      </c>
      <c r="AG182" s="94">
        <f>IF(Y182&gt;0,VLOOKUP(Y182,Base!$D:$E,2,0),0)</f>
        <v>0</v>
      </c>
      <c r="AH182" s="88" t="str">
        <f t="shared" si="50"/>
        <v/>
      </c>
      <c r="AI182" s="90" t="str">
        <f t="shared" si="51"/>
        <v/>
      </c>
      <c r="AJ182" s="95" t="str">
        <f t="shared" si="52"/>
        <v/>
      </c>
      <c r="AK182" s="94" t="str">
        <f t="shared" si="53"/>
        <v/>
      </c>
      <c r="AL182" s="88" t="str">
        <f t="shared" si="54"/>
        <v/>
      </c>
      <c r="AM182" s="94" t="str">
        <f t="shared" si="55"/>
        <v xml:space="preserve"> </v>
      </c>
      <c r="AN182" s="88" t="str">
        <f t="shared" si="56"/>
        <v/>
      </c>
      <c r="AO182" s="88" t="str">
        <f t="shared" si="57"/>
        <v/>
      </c>
      <c r="AP182" s="24"/>
      <c r="AR182" s="135"/>
      <c r="AT182" s="184"/>
      <c r="AU182" s="136"/>
    </row>
    <row r="183" spans="1:47" s="25" customFormat="1" ht="18.75" customHeight="1">
      <c r="A183" s="86" t="s">
        <v>1143</v>
      </c>
      <c r="B183" s="87" t="s">
        <v>802</v>
      </c>
      <c r="C183" s="87" t="s">
        <v>1</v>
      </c>
      <c r="D183" s="87" t="s">
        <v>51</v>
      </c>
      <c r="E183" s="116" t="str">
        <f>IF(A183:A183&gt;0,VLOOKUP(A183,'BASE FEDERAÇÃO'!$B:$M,2,FALSE),"")</f>
        <v>YOSHINO</v>
      </c>
      <c r="F183" s="220" t="str">
        <f>IF(A183:A183&gt;0,VLOOKUP(A183,'BASE FEDERAÇÃO'!$B:$M,3,FALSE),"")</f>
        <v>GUIDO YOSHIAKI</v>
      </c>
      <c r="G183" s="88" t="str">
        <f>IF(A183:A183&gt;0,VLOOKUP(A183,'BASE FEDERAÇÃO'!$B:$M,4,FALSE),"")</f>
        <v>M</v>
      </c>
      <c r="H183" s="88" t="str">
        <f>IF(A183:A183&gt;0,VLOOKUP(A183,'BASE FEDERAÇÃO'!$B:$O,5,FALSE),"")</f>
        <v>11. NCC</v>
      </c>
      <c r="I183" s="117">
        <f>IF(A183:A183&gt;0,VLOOKUP(A183,'BASE FEDERAÇÃO'!$B:$M,6,FALSE),"")</f>
        <v>21607</v>
      </c>
      <c r="J183" s="88">
        <f>IF(A183:A183&gt;0,VLOOKUP(A183,'BASE FEDERAÇÃO'!$B:$M,7,FALSE),"")</f>
        <v>12</v>
      </c>
      <c r="K183" s="88" t="str">
        <f>IF(A183:A183&gt;0,VLOOKUP(A183,'BASE FEDERAÇÃO'!$B:$M,8,FALSE),"")</f>
        <v>C</v>
      </c>
      <c r="L183" s="88" t="str">
        <f>IF(A183:A183&gt;0,VLOOKUP(A183,'BASE FEDERAÇÃO'!$B:$M,9,FALSE),"")</f>
        <v>NSR</v>
      </c>
      <c r="M183" s="116" t="e">
        <f>IF(A183:A183&gt;0,VLOOKUP(A183,'BASE FEDERAÇÃO'!$B:$O,10,FALSE),"")</f>
        <v>#DIV/0!</v>
      </c>
      <c r="N183" s="88" t="str">
        <f>IF(A183:A183&gt;0,VLOOKUP(A183,'BASE FEDERAÇÃO'!$B:$O,11,FALSE),"")</f>
        <v>LIB2026i</v>
      </c>
      <c r="O183" s="89">
        <v>65</v>
      </c>
      <c r="P183" s="89">
        <v>57</v>
      </c>
      <c r="Q183" s="90">
        <f t="shared" si="49"/>
        <v>122</v>
      </c>
      <c r="R183" s="91"/>
      <c r="S183" s="91"/>
      <c r="T183" s="91"/>
      <c r="U183" s="91"/>
      <c r="V183" s="92"/>
      <c r="W183" s="92"/>
      <c r="X183" s="92"/>
      <c r="Y183" s="92"/>
      <c r="Z183" s="93">
        <f>IF(R183&gt;0,VLOOKUP(R183,Base!$A:$B,2,0),0)</f>
        <v>0</v>
      </c>
      <c r="AA183" s="94">
        <f>IF(S183&gt;0,VLOOKUP(S183,Base!$A:$B,2,0),0)</f>
        <v>0</v>
      </c>
      <c r="AB183" s="94">
        <f>IF(T183&gt;0,VLOOKUP(T183,Base!$A:$B,2,0),0)</f>
        <v>0</v>
      </c>
      <c r="AC183" s="94">
        <f>IF(U183&gt;0,VLOOKUP(U183,Base!$A:$B,2,0),0)</f>
        <v>0</v>
      </c>
      <c r="AD183" s="94">
        <f>IF(V183&gt;0,VLOOKUP(V183,Base!$D:$E,2,0),0)</f>
        <v>0</v>
      </c>
      <c r="AE183" s="94">
        <f>IF(W183&gt;0,VLOOKUP(W183,Base!$D:$E,2,0),0)</f>
        <v>0</v>
      </c>
      <c r="AF183" s="94">
        <f>IF(X183&gt;0,VLOOKUP(X183,Base!$D:$E,2,0),0)</f>
        <v>0</v>
      </c>
      <c r="AG183" s="94">
        <f>IF(Y183&gt;0,VLOOKUP(Y183,Base!$D:$E,2,0),0)</f>
        <v>0</v>
      </c>
      <c r="AH183" s="88" t="str">
        <f t="shared" si="50"/>
        <v/>
      </c>
      <c r="AI183" s="90">
        <f t="shared" si="51"/>
        <v>98</v>
      </c>
      <c r="AJ183" s="95">
        <f t="shared" si="52"/>
        <v>21607</v>
      </c>
      <c r="AK183" s="94">
        <f t="shared" si="53"/>
        <v>878.119977393</v>
      </c>
      <c r="AL183" s="88">
        <f t="shared" si="54"/>
        <v>134</v>
      </c>
      <c r="AM183" s="94">
        <f t="shared" si="55"/>
        <v>901.99978293000004</v>
      </c>
      <c r="AN183" s="88">
        <f t="shared" si="56"/>
        <v>57</v>
      </c>
      <c r="AO183" s="88" t="str">
        <f t="shared" si="57"/>
        <v/>
      </c>
      <c r="AP183" s="24"/>
      <c r="AQ183" s="133">
        <f t="shared" ref="AQ183:AQ186" ca="1" si="68">(TODAY()-I183)/365</f>
        <v>67.052054794520544</v>
      </c>
      <c r="AR183" s="133"/>
      <c r="AT183" s="184"/>
      <c r="AU183" s="132"/>
    </row>
    <row r="184" spans="1:47" s="25" customFormat="1" ht="18.75" customHeight="1">
      <c r="A184" s="86" t="s">
        <v>25</v>
      </c>
      <c r="B184" s="87" t="s">
        <v>802</v>
      </c>
      <c r="C184" s="87" t="s">
        <v>1</v>
      </c>
      <c r="D184" s="87" t="s">
        <v>51</v>
      </c>
      <c r="E184" s="116" t="str">
        <f>IF(A184:A184&gt;0,VLOOKUP(A184,'BASE FEDERAÇÃO'!$B:$M,2,FALSE),"")</f>
        <v>NISHIMURA</v>
      </c>
      <c r="F184" s="220" t="str">
        <f>IF(A184:A184&gt;0,VLOOKUP(A184,'BASE FEDERAÇÃO'!$B:$M,3,FALSE),"")</f>
        <v>KESAO</v>
      </c>
      <c r="G184" s="88" t="str">
        <f>IF(A184:A184&gt;0,VLOOKUP(A184,'BASE FEDERAÇÃO'!$B:$M,4,FALSE),"")</f>
        <v>M</v>
      </c>
      <c r="H184" s="88" t="str">
        <f>IF(A184:A184&gt;0,VLOOKUP(A184,'BASE FEDERAÇÃO'!$B:$O,5,FALSE),"")</f>
        <v>01. PIE</v>
      </c>
      <c r="I184" s="117">
        <f>IF(A184:A184&gt;0,VLOOKUP(A184,'BASE FEDERAÇÃO'!$B:$M,6,FALSE),"")</f>
        <v>15479</v>
      </c>
      <c r="J184" s="88">
        <f>IF(A184:A184&gt;0,VLOOKUP(A184,'BASE FEDERAÇÃO'!$B:$M,7,FALSE),"")</f>
        <v>9</v>
      </c>
      <c r="K184" s="88" t="str">
        <f>IF(A184:A184&gt;0,VLOOKUP(A184,'BASE FEDERAÇÃO'!$B:$M,8,FALSE),"")</f>
        <v>B</v>
      </c>
      <c r="L184" s="88" t="str">
        <f>IF(A184:A184&gt;0,VLOOKUP(A184,'BASE FEDERAÇÃO'!$B:$M,9,FALSE),"")</f>
        <v>SR</v>
      </c>
      <c r="M184" s="116" t="str">
        <f>IF(A184:A184&gt;0,VLOOKUP(A184,'BASE FEDERAÇÃO'!$B:$O,10,FALSE),"")</f>
        <v/>
      </c>
      <c r="N184" s="88" t="str">
        <f>IF(A184:A184&gt;0,VLOOKUP(A184,'BASE FEDERAÇÃO'!$B:$O,11,FALSE),"")</f>
        <v>LIB2026</v>
      </c>
      <c r="O184" s="89">
        <v>67</v>
      </c>
      <c r="P184" s="89">
        <v>59</v>
      </c>
      <c r="Q184" s="90">
        <f t="shared" si="49"/>
        <v>126</v>
      </c>
      <c r="R184" s="91"/>
      <c r="S184" s="91"/>
      <c r="T184" s="91"/>
      <c r="U184" s="91"/>
      <c r="V184" s="92"/>
      <c r="W184" s="92"/>
      <c r="X184" s="92"/>
      <c r="Y184" s="92"/>
      <c r="Z184" s="93">
        <f>IF(R184&gt;0,VLOOKUP(R184,Base!$A:$B,2,0),0)</f>
        <v>0</v>
      </c>
      <c r="AA184" s="94">
        <f>IF(S184&gt;0,VLOOKUP(S184,Base!$A:$B,2,0),0)</f>
        <v>0</v>
      </c>
      <c r="AB184" s="94">
        <f>IF(T184&gt;0,VLOOKUP(T184,Base!$A:$B,2,0),0)</f>
        <v>0</v>
      </c>
      <c r="AC184" s="94">
        <f>IF(U184&gt;0,VLOOKUP(U184,Base!$A:$B,2,0),0)</f>
        <v>0</v>
      </c>
      <c r="AD184" s="94">
        <f>IF(V184&gt;0,VLOOKUP(V184,Base!$D:$E,2,0),0)</f>
        <v>0</v>
      </c>
      <c r="AE184" s="94">
        <f>IF(W184&gt;0,VLOOKUP(W184,Base!$D:$E,2,0),0)</f>
        <v>0</v>
      </c>
      <c r="AF184" s="94">
        <f>IF(X184&gt;0,VLOOKUP(X184,Base!$D:$E,2,0),0)</f>
        <v>0</v>
      </c>
      <c r="AG184" s="94">
        <f>IF(Y184&gt;0,VLOOKUP(Y184,Base!$D:$E,2,0),0)</f>
        <v>0</v>
      </c>
      <c r="AH184" s="88" t="str">
        <f t="shared" si="50"/>
        <v/>
      </c>
      <c r="AI184" s="90">
        <f t="shared" si="51"/>
        <v>108</v>
      </c>
      <c r="AJ184" s="95">
        <f t="shared" si="52"/>
        <v>15479</v>
      </c>
      <c r="AK184" s="94">
        <f t="shared" si="53"/>
        <v>874.08998352100002</v>
      </c>
      <c r="AL184" s="88">
        <f t="shared" si="54"/>
        <v>156</v>
      </c>
      <c r="AM184" s="94">
        <f t="shared" si="55"/>
        <v>892.02984420999996</v>
      </c>
      <c r="AN184" s="88">
        <f t="shared" si="56"/>
        <v>166</v>
      </c>
      <c r="AO184" s="88" t="str">
        <f t="shared" si="57"/>
        <v/>
      </c>
      <c r="AP184" s="24"/>
      <c r="AQ184" s="133">
        <f t="shared" ca="1" si="68"/>
        <v>83.841095890410955</v>
      </c>
      <c r="AR184" s="133"/>
      <c r="AT184" s="184"/>
      <c r="AU184" s="132"/>
    </row>
    <row r="185" spans="1:47" s="25" customFormat="1" ht="18.75" customHeight="1">
      <c r="A185" s="86" t="s">
        <v>164</v>
      </c>
      <c r="B185" s="87" t="s">
        <v>802</v>
      </c>
      <c r="C185" s="87" t="s">
        <v>1</v>
      </c>
      <c r="D185" s="87" t="s">
        <v>51</v>
      </c>
      <c r="E185" s="116" t="str">
        <f>IF(A185:A185&gt;0,VLOOKUP(A185,'BASE FEDERAÇÃO'!$B:$M,2,FALSE),"")</f>
        <v>SHIRAHATA</v>
      </c>
      <c r="F185" s="220" t="str">
        <f>IF(A185:A185&gt;0,VLOOKUP(A185,'BASE FEDERAÇÃO'!$B:$M,3,FALSE),"")</f>
        <v>MAKOTO</v>
      </c>
      <c r="G185" s="88" t="str">
        <f>IF(A185:A185&gt;0,VLOOKUP(A185,'BASE FEDERAÇÃO'!$B:$M,4,FALSE),"")</f>
        <v>M</v>
      </c>
      <c r="H185" s="88" t="str">
        <f>IF(A185:A185&gt;0,VLOOKUP(A185,'BASE FEDERAÇÃO'!$B:$O,5,FALSE),"")</f>
        <v>06. KOK</v>
      </c>
      <c r="I185" s="117">
        <f>IF(A185:A185&gt;0,VLOOKUP(A185,'BASE FEDERAÇÃO'!$B:$M,6,FALSE),"")</f>
        <v>13189</v>
      </c>
      <c r="J185" s="88">
        <f>IF(A185:A185&gt;0,VLOOKUP(A185,'BASE FEDERAÇÃO'!$B:$M,7,FALSE),"")</f>
        <v>9</v>
      </c>
      <c r="K185" s="88" t="str">
        <f>IF(A185:A185&gt;0,VLOOKUP(A185,'BASE FEDERAÇÃO'!$B:$M,8,FALSE),"")</f>
        <v>B</v>
      </c>
      <c r="L185" s="88" t="str">
        <f>IF(A185:A185&gt;0,VLOOKUP(A185,'BASE FEDERAÇÃO'!$B:$M,9,FALSE),"")</f>
        <v>MR</v>
      </c>
      <c r="M185" s="116" t="str">
        <f>IF(A185:A185&gt;0,VLOOKUP(A185,'BASE FEDERAÇÃO'!$B:$O,10,FALSE),"")</f>
        <v/>
      </c>
      <c r="N185" s="88" t="str">
        <f>IF(A185:A185&gt;0,VLOOKUP(A185,'BASE FEDERAÇÃO'!$B:$O,11,FALSE),"")</f>
        <v>LIB2026i</v>
      </c>
      <c r="O185" s="89">
        <v>60</v>
      </c>
      <c r="P185" s="89">
        <v>59</v>
      </c>
      <c r="Q185" s="90">
        <f t="shared" si="49"/>
        <v>119</v>
      </c>
      <c r="R185" s="91"/>
      <c r="S185" s="91"/>
      <c r="T185" s="91"/>
      <c r="U185" s="91"/>
      <c r="V185" s="92"/>
      <c r="W185" s="92"/>
      <c r="X185" s="92"/>
      <c r="Y185" s="92"/>
      <c r="Z185" s="93">
        <f>IF(R185&gt;0,VLOOKUP(R185,Base!$A:$B,2,0),0)</f>
        <v>0</v>
      </c>
      <c r="AA185" s="94">
        <f>IF(S185&gt;0,VLOOKUP(S185,Base!$A:$B,2,0),0)</f>
        <v>0</v>
      </c>
      <c r="AB185" s="94">
        <f>IF(T185&gt;0,VLOOKUP(T185,Base!$A:$B,2,0),0)</f>
        <v>0</v>
      </c>
      <c r="AC185" s="94">
        <f>IF(U185&gt;0,VLOOKUP(U185,Base!$A:$B,2,0),0)</f>
        <v>0</v>
      </c>
      <c r="AD185" s="94">
        <f>IF(V185&gt;0,VLOOKUP(V185,Base!$D:$E,2,0),0)</f>
        <v>0</v>
      </c>
      <c r="AE185" s="94">
        <f>IF(W185&gt;0,VLOOKUP(W185,Base!$D:$E,2,0),0)</f>
        <v>0</v>
      </c>
      <c r="AF185" s="94">
        <f>IF(X185&gt;0,VLOOKUP(X185,Base!$D:$E,2,0),0)</f>
        <v>0</v>
      </c>
      <c r="AG185" s="94">
        <f>IF(Y185&gt;0,VLOOKUP(Y185,Base!$D:$E,2,0),0)</f>
        <v>0</v>
      </c>
      <c r="AH185" s="88" t="str">
        <f t="shared" si="50"/>
        <v/>
      </c>
      <c r="AI185" s="90">
        <f t="shared" si="51"/>
        <v>101</v>
      </c>
      <c r="AJ185" s="95">
        <f t="shared" si="52"/>
        <v>13189</v>
      </c>
      <c r="AK185" s="94">
        <f t="shared" si="53"/>
        <v>881.08998581100002</v>
      </c>
      <c r="AL185" s="88">
        <f t="shared" si="54"/>
        <v>119</v>
      </c>
      <c r="AM185" s="94">
        <f t="shared" si="55"/>
        <v>899.02986710999994</v>
      </c>
      <c r="AN185" s="88">
        <f t="shared" si="56"/>
        <v>102</v>
      </c>
      <c r="AO185" s="88" t="str">
        <f t="shared" si="57"/>
        <v/>
      </c>
      <c r="AP185" s="24"/>
      <c r="AQ185" s="132">
        <f t="shared" ca="1" si="68"/>
        <v>90.115068493150687</v>
      </c>
      <c r="AR185" s="133"/>
      <c r="AT185" s="184"/>
      <c r="AU185" s="132"/>
    </row>
    <row r="186" spans="1:47" s="25" customFormat="1" ht="18.75" customHeight="1">
      <c r="A186" s="86" t="s">
        <v>278</v>
      </c>
      <c r="B186" s="87" t="s">
        <v>802</v>
      </c>
      <c r="C186" s="87" t="s">
        <v>1</v>
      </c>
      <c r="D186" s="87" t="s">
        <v>51</v>
      </c>
      <c r="E186" s="116" t="str">
        <f>IF(A186:A186&gt;0,VLOOKUP(A186,'BASE FEDERAÇÃO'!$B:$M,2,FALSE),"")</f>
        <v>FREITAS MENDES</v>
      </c>
      <c r="F186" s="220" t="str">
        <f>IF(A186:A186&gt;0,VLOOKUP(A186,'BASE FEDERAÇÃO'!$B:$M,3,FALSE),"")</f>
        <v>BENEDITO</v>
      </c>
      <c r="G186" s="88" t="str">
        <f>IF(A186:A186&gt;0,VLOOKUP(A186,'BASE FEDERAÇÃO'!$B:$M,4,FALSE),"")</f>
        <v>M</v>
      </c>
      <c r="H186" s="88" t="str">
        <f>IF(A186:A186&gt;0,VLOOKUP(A186,'BASE FEDERAÇÃO'!$B:$O,5,FALSE),"")</f>
        <v>10. ITA</v>
      </c>
      <c r="I186" s="117">
        <f>IF(A186:A186&gt;0,VLOOKUP(A186,'BASE FEDERAÇÃO'!$B:$M,6,FALSE),"")</f>
        <v>17592</v>
      </c>
      <c r="J186" s="88">
        <f>IF(A186:A186&gt;0,VLOOKUP(A186,'BASE FEDERAÇÃO'!$B:$M,7,FALSE),"")</f>
        <v>12</v>
      </c>
      <c r="K186" s="88" t="str">
        <f>IF(A186:A186&gt;0,VLOOKUP(A186,'BASE FEDERAÇÃO'!$B:$M,8,FALSE),"")</f>
        <v>C</v>
      </c>
      <c r="L186" s="88" t="str">
        <f>IF(A186:A186&gt;0,VLOOKUP(A186,'BASE FEDERAÇÃO'!$B:$M,9,FALSE),"")</f>
        <v>SR</v>
      </c>
      <c r="M186" s="116" t="str">
        <f>IF(A186:A186&gt;0,VLOOKUP(A186,'BASE FEDERAÇÃO'!$B:$O,10,FALSE),"")</f>
        <v/>
      </c>
      <c r="N186" s="88" t="str">
        <f>IF(A186:A186&gt;0,VLOOKUP(A186,'BASE FEDERAÇÃO'!$B:$O,11,FALSE),"")</f>
        <v>LIB2026</v>
      </c>
      <c r="O186" s="89">
        <v>80</v>
      </c>
      <c r="P186" s="89">
        <v>66</v>
      </c>
      <c r="Q186" s="90">
        <f t="shared" si="49"/>
        <v>146</v>
      </c>
      <c r="R186" s="91"/>
      <c r="S186" s="91"/>
      <c r="T186" s="91"/>
      <c r="U186" s="91"/>
      <c r="V186" s="92"/>
      <c r="W186" s="92"/>
      <c r="X186" s="92"/>
      <c r="Y186" s="92"/>
      <c r="Z186" s="93">
        <f>IF(R186&gt;0,VLOOKUP(R186,Base!$A:$B,2,0),0)</f>
        <v>0</v>
      </c>
      <c r="AA186" s="94">
        <f>IF(S186&gt;0,VLOOKUP(S186,Base!$A:$B,2,0),0)</f>
        <v>0</v>
      </c>
      <c r="AB186" s="94">
        <f>IF(T186&gt;0,VLOOKUP(T186,Base!$A:$B,2,0),0)</f>
        <v>0</v>
      </c>
      <c r="AC186" s="94">
        <f>IF(U186&gt;0,VLOOKUP(U186,Base!$A:$B,2,0),0)</f>
        <v>0</v>
      </c>
      <c r="AD186" s="94">
        <f>IF(V186&gt;0,VLOOKUP(V186,Base!$D:$E,2,0),0)</f>
        <v>0</v>
      </c>
      <c r="AE186" s="94">
        <f>IF(W186&gt;0,VLOOKUP(W186,Base!$D:$E,2,0),0)</f>
        <v>0</v>
      </c>
      <c r="AF186" s="94">
        <f>IF(X186&gt;0,VLOOKUP(X186,Base!$D:$E,2,0),0)</f>
        <v>0</v>
      </c>
      <c r="AG186" s="94">
        <f>IF(Y186&gt;0,VLOOKUP(Y186,Base!$D:$E,2,0),0)</f>
        <v>0</v>
      </c>
      <c r="AH186" s="88" t="str">
        <f t="shared" si="50"/>
        <v/>
      </c>
      <c r="AI186" s="90">
        <f t="shared" si="51"/>
        <v>122</v>
      </c>
      <c r="AJ186" s="95">
        <f t="shared" si="52"/>
        <v>17592</v>
      </c>
      <c r="AK186" s="94">
        <f t="shared" si="53"/>
        <v>854.11998140800006</v>
      </c>
      <c r="AL186" s="88">
        <f t="shared" si="54"/>
        <v>196</v>
      </c>
      <c r="AM186" s="94">
        <f t="shared" si="55"/>
        <v>877.99982308000006</v>
      </c>
      <c r="AN186" s="88">
        <f t="shared" si="56"/>
        <v>196</v>
      </c>
      <c r="AO186" s="88" t="str">
        <f t="shared" si="57"/>
        <v/>
      </c>
      <c r="AP186" s="24"/>
      <c r="AQ186" s="133">
        <f t="shared" ca="1" si="68"/>
        <v>78.052054794520544</v>
      </c>
      <c r="AR186" s="133"/>
      <c r="AT186" s="184"/>
      <c r="AU186" s="132"/>
    </row>
    <row r="187" spans="1:47" s="25" customFormat="1" ht="18.75" customHeight="1">
      <c r="A187" s="251"/>
      <c r="B187" s="252"/>
      <c r="C187" s="252"/>
      <c r="D187" s="252"/>
      <c r="E187" s="116" t="str">
        <f>IF(A187:A187&gt;0,VLOOKUP(A187,'BASE FEDERAÇÃO'!$B:$M,2,FALSE),"")</f>
        <v/>
      </c>
      <c r="F187" s="220" t="str">
        <f>IF(A187:A187&gt;0,VLOOKUP(A187,'BASE FEDERAÇÃO'!$B:$M,3,FALSE),"")</f>
        <v/>
      </c>
      <c r="G187" s="88" t="str">
        <f>IF(A187:A187&gt;0,VLOOKUP(A187,'BASE FEDERAÇÃO'!$B:$M,4,FALSE),"")</f>
        <v/>
      </c>
      <c r="H187" s="88" t="str">
        <f>IF(A187:A187&gt;0,VLOOKUP(A187,'BASE FEDERAÇÃO'!$B:$O,5,FALSE),"")</f>
        <v/>
      </c>
      <c r="I187" s="117" t="str">
        <f>IF(A187:A187&gt;0,VLOOKUP(A187,'BASE FEDERAÇÃO'!$B:$M,6,FALSE),"")</f>
        <v/>
      </c>
      <c r="J187" s="88" t="str">
        <f>IF(A187:A187&gt;0,VLOOKUP(A187,'BASE FEDERAÇÃO'!$B:$M,7,FALSE),"")</f>
        <v/>
      </c>
      <c r="K187" s="88" t="str">
        <f>IF(A187:A187&gt;0,VLOOKUP(A187,'BASE FEDERAÇÃO'!$B:$M,8,FALSE),"")</f>
        <v/>
      </c>
      <c r="L187" s="88" t="str">
        <f>IF(A187:A187&gt;0,VLOOKUP(A187,'BASE FEDERAÇÃO'!$B:$M,9,FALSE),"")</f>
        <v/>
      </c>
      <c r="M187" s="116" t="str">
        <f>IF(A187:A187&gt;0,VLOOKUP(A187,'BASE FEDERAÇÃO'!$B:$O,10,FALSE),"")</f>
        <v/>
      </c>
      <c r="N187" s="88" t="str">
        <f>IF(A187:A187&gt;0,VLOOKUP(A187,'BASE FEDERAÇÃO'!$B:$O,11,FALSE),"")</f>
        <v/>
      </c>
      <c r="O187" s="89"/>
      <c r="P187" s="89"/>
      <c r="Q187" s="90" t="str">
        <f t="shared" si="49"/>
        <v/>
      </c>
      <c r="R187" s="91"/>
      <c r="S187" s="91"/>
      <c r="T187" s="91"/>
      <c r="U187" s="91"/>
      <c r="V187" s="92"/>
      <c r="W187" s="92"/>
      <c r="X187" s="92"/>
      <c r="Y187" s="92"/>
      <c r="Z187" s="93">
        <f>IF(R187&gt;0,VLOOKUP(R187,Base!$A:$B,2,0),0)</f>
        <v>0</v>
      </c>
      <c r="AA187" s="94">
        <f>IF(S187&gt;0,VLOOKUP(S187,Base!$A:$B,2,0),0)</f>
        <v>0</v>
      </c>
      <c r="AB187" s="94">
        <f>IF(T187&gt;0,VLOOKUP(T187,Base!$A:$B,2,0),0)</f>
        <v>0</v>
      </c>
      <c r="AC187" s="94">
        <f>IF(U187&gt;0,VLOOKUP(U187,Base!$A:$B,2,0),0)</f>
        <v>0</v>
      </c>
      <c r="AD187" s="94">
        <f>IF(V187&gt;0,VLOOKUP(V187,Base!$D:$E,2,0),0)</f>
        <v>0</v>
      </c>
      <c r="AE187" s="94">
        <f>IF(W187&gt;0,VLOOKUP(W187,Base!$D:$E,2,0),0)</f>
        <v>0</v>
      </c>
      <c r="AF187" s="94">
        <f>IF(X187&gt;0,VLOOKUP(X187,Base!$D:$E,2,0),0)</f>
        <v>0</v>
      </c>
      <c r="AG187" s="94">
        <f>IF(Y187&gt;0,VLOOKUP(Y187,Base!$D:$E,2,0),0)</f>
        <v>0</v>
      </c>
      <c r="AH187" s="88" t="str">
        <f t="shared" si="50"/>
        <v/>
      </c>
      <c r="AI187" s="90" t="str">
        <f t="shared" si="51"/>
        <v/>
      </c>
      <c r="AJ187" s="95" t="str">
        <f t="shared" si="52"/>
        <v/>
      </c>
      <c r="AK187" s="94" t="str">
        <f t="shared" si="53"/>
        <v/>
      </c>
      <c r="AL187" s="88" t="str">
        <f t="shared" si="54"/>
        <v/>
      </c>
      <c r="AM187" s="94" t="str">
        <f t="shared" si="55"/>
        <v xml:space="preserve"> </v>
      </c>
      <c r="AN187" s="88" t="str">
        <f t="shared" si="56"/>
        <v/>
      </c>
      <c r="AO187" s="88" t="str">
        <f t="shared" si="57"/>
        <v/>
      </c>
      <c r="AP187" s="24"/>
      <c r="AR187" s="135"/>
      <c r="AT187" s="184"/>
      <c r="AU187" s="136"/>
    </row>
    <row r="188" spans="1:47" s="25" customFormat="1" ht="18.75" customHeight="1">
      <c r="A188" s="86" t="s">
        <v>333</v>
      </c>
      <c r="B188" s="87" t="s">
        <v>803</v>
      </c>
      <c r="C188" s="87" t="s">
        <v>1</v>
      </c>
      <c r="D188" s="87" t="s">
        <v>149</v>
      </c>
      <c r="E188" s="116" t="str">
        <f>IF(A188:A188&gt;0,VLOOKUP(A188,'BASE FEDERAÇÃO'!$B:$M,2,FALSE),"")</f>
        <v>AZEVEDO</v>
      </c>
      <c r="F188" s="220" t="str">
        <f>IF(A188:A188&gt;0,VLOOKUP(A188,'BASE FEDERAÇÃO'!$B:$M,3,FALSE),"")</f>
        <v>IDELSON</v>
      </c>
      <c r="G188" s="88" t="str">
        <f>IF(A188:A188&gt;0,VLOOKUP(A188,'BASE FEDERAÇÃO'!$B:$M,4,FALSE),"")</f>
        <v>M</v>
      </c>
      <c r="H188" s="88" t="str">
        <f>IF(A188:A188&gt;0,VLOOKUP(A188,'BASE FEDERAÇÃO'!$B:$O,5,FALSE),"")</f>
        <v>11. NCC</v>
      </c>
      <c r="I188" s="117">
        <f>IF(A188:A188&gt;0,VLOOKUP(A188,'BASE FEDERAÇÃO'!$B:$M,6,FALSE),"")</f>
        <v>16509</v>
      </c>
      <c r="J188" s="88">
        <f>IF(A188:A188&gt;0,VLOOKUP(A188,'BASE FEDERAÇÃO'!$B:$M,7,FALSE),"")</f>
        <v>8</v>
      </c>
      <c r="K188" s="88" t="str">
        <f>IF(A188:A188&gt;0,VLOOKUP(A188,'BASE FEDERAÇÃO'!$B:$M,8,FALSE),"")</f>
        <v>B</v>
      </c>
      <c r="L188" s="88" t="str">
        <f>IF(A188:A188&gt;0,VLOOKUP(A188,'BASE FEDERAÇÃO'!$B:$M,9,FALSE),"")</f>
        <v>SR</v>
      </c>
      <c r="M188" s="116" t="str">
        <f>IF(A188:A188&gt;0,VLOOKUP(A188,'BASE FEDERAÇÃO'!$B:$O,10,FALSE),"")</f>
        <v>X</v>
      </c>
      <c r="N188" s="88" t="str">
        <f>IF(A188:A188&gt;0,VLOOKUP(A188,'BASE FEDERAÇÃO'!$B:$O,11,FALSE),"")</f>
        <v>LIB2026</v>
      </c>
      <c r="O188" s="89">
        <v>54</v>
      </c>
      <c r="P188" s="89">
        <v>50</v>
      </c>
      <c r="Q188" s="90">
        <f t="shared" si="49"/>
        <v>104</v>
      </c>
      <c r="R188" s="91">
        <v>1</v>
      </c>
      <c r="S188" s="91"/>
      <c r="T188" s="91"/>
      <c r="U188" s="91"/>
      <c r="V188" s="92"/>
      <c r="W188" s="92"/>
      <c r="X188" s="92"/>
      <c r="Y188" s="92"/>
      <c r="Z188" s="93">
        <f>IF(R188&gt;0,VLOOKUP(R188,Base!$A:$B,2,0),0)</f>
        <v>26</v>
      </c>
      <c r="AA188" s="94">
        <f>IF(S188&gt;0,VLOOKUP(S188,Base!$A:$B,2,0),0)</f>
        <v>0</v>
      </c>
      <c r="AB188" s="94">
        <f>IF(T188&gt;0,VLOOKUP(T188,Base!$A:$B,2,0),0)</f>
        <v>0</v>
      </c>
      <c r="AC188" s="94">
        <f>IF(U188&gt;0,VLOOKUP(U188,Base!$A:$B,2,0),0)</f>
        <v>0</v>
      </c>
      <c r="AD188" s="94">
        <f>IF(V188&gt;0,VLOOKUP(V188,Base!$D:$E,2,0),0)</f>
        <v>0</v>
      </c>
      <c r="AE188" s="94">
        <f>IF(W188&gt;0,VLOOKUP(W188,Base!$D:$E,2,0),0)</f>
        <v>0</v>
      </c>
      <c r="AF188" s="94">
        <f>IF(X188&gt;0,VLOOKUP(X188,Base!$D:$E,2,0),0)</f>
        <v>0</v>
      </c>
      <c r="AG188" s="94">
        <f>IF(Y188&gt;0,VLOOKUP(Y188,Base!$D:$E,2,0),0)</f>
        <v>0</v>
      </c>
      <c r="AH188" s="88">
        <f t="shared" si="50"/>
        <v>26</v>
      </c>
      <c r="AI188" s="90">
        <f t="shared" si="51"/>
        <v>88</v>
      </c>
      <c r="AJ188" s="95">
        <f t="shared" si="52"/>
        <v>16509</v>
      </c>
      <c r="AK188" s="94">
        <f t="shared" si="53"/>
        <v>896.07998249100001</v>
      </c>
      <c r="AL188" s="88">
        <f t="shared" si="54"/>
        <v>19</v>
      </c>
      <c r="AM188" s="94">
        <f t="shared" si="55"/>
        <v>912.03983390999997</v>
      </c>
      <c r="AN188" s="88">
        <f t="shared" si="56"/>
        <v>4</v>
      </c>
      <c r="AO188" s="88">
        <f t="shared" si="57"/>
        <v>1</v>
      </c>
      <c r="AP188" s="24"/>
      <c r="AQ188" s="133">
        <f t="shared" ref="AQ188:AQ191" ca="1" si="69">(TODAY()-I188)/365</f>
        <v>81.019178082191786</v>
      </c>
      <c r="AR188" s="133"/>
      <c r="AT188" s="184"/>
      <c r="AU188" s="132"/>
    </row>
    <row r="189" spans="1:47" s="25" customFormat="1" ht="18.75" customHeight="1">
      <c r="A189" s="86" t="s">
        <v>762</v>
      </c>
      <c r="B189" s="87" t="s">
        <v>803</v>
      </c>
      <c r="C189" s="87" t="s">
        <v>1</v>
      </c>
      <c r="D189" s="87" t="s">
        <v>149</v>
      </c>
      <c r="E189" s="116" t="str">
        <f>IF(A189:A189&gt;0,VLOOKUP(A189,'BASE FEDERAÇÃO'!$B:$M,2,FALSE),"")</f>
        <v>OGATA</v>
      </c>
      <c r="F189" s="220" t="str">
        <f>IF(A189:A189&gt;0,VLOOKUP(A189,'BASE FEDERAÇÃO'!$B:$M,3,FALSE),"")</f>
        <v>SEISHI</v>
      </c>
      <c r="G189" s="88" t="str">
        <f>IF(A189:A189&gt;0,VLOOKUP(A189,'BASE FEDERAÇÃO'!$B:$M,4,FALSE),"")</f>
        <v>M</v>
      </c>
      <c r="H189" s="88" t="str">
        <f>IF(A189:A189&gt;0,VLOOKUP(A189,'BASE FEDERAÇÃO'!$B:$O,5,FALSE),"")</f>
        <v>15. BIR</v>
      </c>
      <c r="I189" s="117">
        <f>IF(A189:A189&gt;0,VLOOKUP(A189,'BASE FEDERAÇÃO'!$B:$M,6,FALSE),"")</f>
        <v>17605</v>
      </c>
      <c r="J189" s="88">
        <f>IF(A189:A189&gt;0,VLOOKUP(A189,'BASE FEDERAÇÃO'!$B:$M,7,FALSE),"")</f>
        <v>9</v>
      </c>
      <c r="K189" s="88" t="str">
        <f>IF(A189:A189&gt;0,VLOOKUP(A189,'BASE FEDERAÇÃO'!$B:$M,8,FALSE),"")</f>
        <v>B</v>
      </c>
      <c r="L189" s="88" t="str">
        <f>IF(A189:A189&gt;0,VLOOKUP(A189,'BASE FEDERAÇÃO'!$B:$M,9,FALSE),"")</f>
        <v>SR</v>
      </c>
      <c r="M189" s="116" t="str">
        <f>IF(A189:A189&gt;0,VLOOKUP(A189,'BASE FEDERAÇÃO'!$B:$O,10,FALSE),"")</f>
        <v/>
      </c>
      <c r="N189" s="88" t="str">
        <f>IF(A189:A189&gt;0,VLOOKUP(A189,'BASE FEDERAÇÃO'!$B:$O,11,FALSE),"")</f>
        <v>LIB2026</v>
      </c>
      <c r="O189" s="89">
        <v>61</v>
      </c>
      <c r="P189" s="89">
        <v>64</v>
      </c>
      <c r="Q189" s="90">
        <f t="shared" si="49"/>
        <v>125</v>
      </c>
      <c r="R189" s="91"/>
      <c r="S189" s="91"/>
      <c r="T189" s="91"/>
      <c r="U189" s="91"/>
      <c r="V189" s="92"/>
      <c r="W189" s="92"/>
      <c r="X189" s="92"/>
      <c r="Y189" s="92"/>
      <c r="Z189" s="93">
        <f>IF(R189&gt;0,VLOOKUP(R189,Base!$A:$B,2,0),0)</f>
        <v>0</v>
      </c>
      <c r="AA189" s="94">
        <f>IF(S189&gt;0,VLOOKUP(S189,Base!$A:$B,2,0),0)</f>
        <v>0</v>
      </c>
      <c r="AB189" s="94">
        <f>IF(T189&gt;0,VLOOKUP(T189,Base!$A:$B,2,0),0)</f>
        <v>0</v>
      </c>
      <c r="AC189" s="94">
        <f>IF(U189&gt;0,VLOOKUP(U189,Base!$A:$B,2,0),0)</f>
        <v>0</v>
      </c>
      <c r="AD189" s="94">
        <f>IF(V189&gt;0,VLOOKUP(V189,Base!$D:$E,2,0),0)</f>
        <v>0</v>
      </c>
      <c r="AE189" s="94">
        <f>IF(W189&gt;0,VLOOKUP(W189,Base!$D:$E,2,0),0)</f>
        <v>0</v>
      </c>
      <c r="AF189" s="94">
        <f>IF(X189&gt;0,VLOOKUP(X189,Base!$D:$E,2,0),0)</f>
        <v>0</v>
      </c>
      <c r="AG189" s="94">
        <f>IF(Y189&gt;0,VLOOKUP(Y189,Base!$D:$E,2,0),0)</f>
        <v>0</v>
      </c>
      <c r="AH189" s="88" t="str">
        <f t="shared" si="50"/>
        <v/>
      </c>
      <c r="AI189" s="90">
        <f t="shared" si="51"/>
        <v>107</v>
      </c>
      <c r="AJ189" s="95">
        <f t="shared" si="52"/>
        <v>17605</v>
      </c>
      <c r="AK189" s="94">
        <f t="shared" si="53"/>
        <v>875.089981395</v>
      </c>
      <c r="AL189" s="88">
        <f t="shared" si="54"/>
        <v>151</v>
      </c>
      <c r="AM189" s="94">
        <f t="shared" si="55"/>
        <v>893.02982294999993</v>
      </c>
      <c r="AN189" s="88">
        <f t="shared" si="56"/>
        <v>160</v>
      </c>
      <c r="AO189" s="88" t="str">
        <f t="shared" si="57"/>
        <v/>
      </c>
      <c r="AP189" s="24"/>
      <c r="AQ189" s="133">
        <f t="shared" ca="1" si="69"/>
        <v>78.016438356164386</v>
      </c>
      <c r="AR189" s="133"/>
      <c r="AT189" s="184"/>
      <c r="AU189" s="132"/>
    </row>
    <row r="190" spans="1:47" s="25" customFormat="1" ht="18.75" customHeight="1">
      <c r="A190" s="86" t="s">
        <v>1102</v>
      </c>
      <c r="B190" s="87" t="s">
        <v>803</v>
      </c>
      <c r="C190" s="87" t="s">
        <v>1</v>
      </c>
      <c r="D190" s="87" t="s">
        <v>149</v>
      </c>
      <c r="E190" s="116" t="str">
        <f>IF(A190:A190&gt;0,VLOOKUP(A190,'BASE FEDERAÇÃO'!$B:$M,2,FALSE),"")</f>
        <v>MURAKAMI DOKAN</v>
      </c>
      <c r="F190" s="220" t="str">
        <f>IF(A190:A190&gt;0,VLOOKUP(A190,'BASE FEDERAÇÃO'!$B:$M,3,FALSE),"")</f>
        <v>RUMI</v>
      </c>
      <c r="G190" s="88" t="str">
        <f>IF(A190:A190&gt;0,VLOOKUP(A190,'BASE FEDERAÇÃO'!$B:$M,4,FALSE),"")</f>
        <v>F</v>
      </c>
      <c r="H190" s="88" t="str">
        <f>IF(A190:A190&gt;0,VLOOKUP(A190,'BASE FEDERAÇÃO'!$B:$O,5,FALSE),"")</f>
        <v>01. PIE</v>
      </c>
      <c r="I190" s="117">
        <f>IF(A190:A190&gt;0,VLOOKUP(A190,'BASE FEDERAÇÃO'!$B:$M,6,FALSE),"")</f>
        <v>23097</v>
      </c>
      <c r="J190" s="88">
        <f>IF(A190:A190&gt;0,VLOOKUP(A190,'BASE FEDERAÇÃO'!$B:$M,7,FALSE),"")</f>
        <v>12</v>
      </c>
      <c r="K190" s="88" t="str">
        <f>IF(A190:A190&gt;0,VLOOKUP(A190,'BASE FEDERAÇÃO'!$B:$M,8,FALSE),"")</f>
        <v>C</v>
      </c>
      <c r="L190" s="88" t="str">
        <f>IF(A190:A190&gt;0,VLOOKUP(A190,'BASE FEDERAÇÃO'!$B:$M,9,FALSE),"")</f>
        <v>NSR</v>
      </c>
      <c r="M190" s="116" t="e">
        <f>IF(A190:A190&gt;0,VLOOKUP(A190,'BASE FEDERAÇÃO'!$B:$O,10,FALSE),"")</f>
        <v>#DIV/0!</v>
      </c>
      <c r="N190" s="88" t="str">
        <f>IF(A190:A190&gt;0,VLOOKUP(A190,'BASE FEDERAÇÃO'!$B:$O,11,FALSE),"")</f>
        <v>LIB2026</v>
      </c>
      <c r="O190" s="89">
        <v>65</v>
      </c>
      <c r="P190" s="89">
        <v>64</v>
      </c>
      <c r="Q190" s="90">
        <f t="shared" si="49"/>
        <v>129</v>
      </c>
      <c r="R190" s="91"/>
      <c r="S190" s="91"/>
      <c r="T190" s="91"/>
      <c r="U190" s="91"/>
      <c r="V190" s="92"/>
      <c r="W190" s="92"/>
      <c r="X190" s="92"/>
      <c r="Y190" s="92"/>
      <c r="Z190" s="93">
        <f>IF(R190&gt;0,VLOOKUP(R190,Base!$A:$B,2,0),0)</f>
        <v>0</v>
      </c>
      <c r="AA190" s="94">
        <f>IF(S190&gt;0,VLOOKUP(S190,Base!$A:$B,2,0),0)</f>
        <v>0</v>
      </c>
      <c r="AB190" s="94">
        <f>IF(T190&gt;0,VLOOKUP(T190,Base!$A:$B,2,0),0)</f>
        <v>0</v>
      </c>
      <c r="AC190" s="94">
        <f>IF(U190&gt;0,VLOOKUP(U190,Base!$A:$B,2,0),0)</f>
        <v>0</v>
      </c>
      <c r="AD190" s="94">
        <f>IF(V190&gt;0,VLOOKUP(V190,Base!$D:$E,2,0),0)</f>
        <v>0</v>
      </c>
      <c r="AE190" s="94">
        <f>IF(W190&gt;0,VLOOKUP(W190,Base!$D:$E,2,0),0)</f>
        <v>0</v>
      </c>
      <c r="AF190" s="94">
        <f>IF(X190&gt;0,VLOOKUP(X190,Base!$D:$E,2,0),0)</f>
        <v>0</v>
      </c>
      <c r="AG190" s="94">
        <f>IF(Y190&gt;0,VLOOKUP(Y190,Base!$D:$E,2,0),0)</f>
        <v>0</v>
      </c>
      <c r="AH190" s="88" t="str">
        <f t="shared" si="50"/>
        <v/>
      </c>
      <c r="AI190" s="90">
        <f t="shared" si="51"/>
        <v>105</v>
      </c>
      <c r="AJ190" s="95">
        <f t="shared" si="52"/>
        <v>23097</v>
      </c>
      <c r="AK190" s="94">
        <f t="shared" si="53"/>
        <v>871.11997590299995</v>
      </c>
      <c r="AL190" s="88">
        <f t="shared" si="54"/>
        <v>172</v>
      </c>
      <c r="AM190" s="94">
        <f t="shared" si="55"/>
        <v>894.99976803000004</v>
      </c>
      <c r="AN190" s="88">
        <f t="shared" si="56"/>
        <v>151</v>
      </c>
      <c r="AO190" s="88" t="str">
        <f t="shared" si="57"/>
        <v/>
      </c>
      <c r="AP190" s="24"/>
      <c r="AQ190" s="133">
        <f t="shared" ca="1" si="69"/>
        <v>62.969863013698628</v>
      </c>
      <c r="AR190" s="133"/>
      <c r="AT190" s="184"/>
      <c r="AU190" s="132"/>
    </row>
    <row r="191" spans="1:47" s="25" customFormat="1" ht="18.75" customHeight="1">
      <c r="A191" s="86" t="s">
        <v>1135</v>
      </c>
      <c r="B191" s="87" t="s">
        <v>803</v>
      </c>
      <c r="C191" s="87" t="s">
        <v>1</v>
      </c>
      <c r="D191" s="87" t="s">
        <v>149</v>
      </c>
      <c r="E191" s="116" t="str">
        <f>IF(A191:A191&gt;0,VLOOKUP(A191,'BASE FEDERAÇÃO'!$B:$M,2,FALSE),"")</f>
        <v>VIDAL BARRETO</v>
      </c>
      <c r="F191" s="220" t="str">
        <f>IF(A191:A191&gt;0,VLOOKUP(A191,'BASE FEDERAÇÃO'!$B:$M,3,FALSE),"")</f>
        <v>MARIA VALDICE</v>
      </c>
      <c r="G191" s="88" t="str">
        <f>IF(A191:A191&gt;0,VLOOKUP(A191,'BASE FEDERAÇÃO'!$B:$M,4,FALSE),"")</f>
        <v>F</v>
      </c>
      <c r="H191" s="88" t="str">
        <f>IF(A191:A191&gt;0,VLOOKUP(A191,'BASE FEDERAÇÃO'!$B:$O,5,FALSE),"")</f>
        <v>06. KOK</v>
      </c>
      <c r="I191" s="117">
        <f>IF(A191:A191&gt;0,VLOOKUP(A191,'BASE FEDERAÇÃO'!$B:$M,6,FALSE),"")</f>
        <v>20185</v>
      </c>
      <c r="J191" s="88">
        <f>IF(A191:A191&gt;0,VLOOKUP(A191,'BASE FEDERAÇÃO'!$B:$M,7,FALSE),"")</f>
        <v>12</v>
      </c>
      <c r="K191" s="88" t="str">
        <f>IF(A191:A191&gt;0,VLOOKUP(A191,'BASE FEDERAÇÃO'!$B:$M,8,FALSE),"")</f>
        <v>C</v>
      </c>
      <c r="L191" s="88" t="str">
        <f>IF(A191:A191&gt;0,VLOOKUP(A191,'BASE FEDERAÇÃO'!$B:$M,9,FALSE),"")</f>
        <v>NSR</v>
      </c>
      <c r="M191" s="116" t="e">
        <f>IF(A191:A191&gt;0,VLOOKUP(A191,'BASE FEDERAÇÃO'!$B:$O,10,FALSE),"")</f>
        <v>#DIV/0!</v>
      </c>
      <c r="N191" s="88" t="str">
        <f>IF(A191:A191&gt;0,VLOOKUP(A191,'BASE FEDERAÇÃO'!$B:$O,11,FALSE),"")</f>
        <v>LIB2026</v>
      </c>
      <c r="O191" s="89">
        <v>73</v>
      </c>
      <c r="P191" s="89">
        <v>62</v>
      </c>
      <c r="Q191" s="90">
        <f t="shared" si="49"/>
        <v>135</v>
      </c>
      <c r="R191" s="91"/>
      <c r="S191" s="91"/>
      <c r="T191" s="91"/>
      <c r="U191" s="91"/>
      <c r="V191" s="92"/>
      <c r="W191" s="92"/>
      <c r="X191" s="92"/>
      <c r="Y191" s="92"/>
      <c r="Z191" s="93">
        <f>IF(R191&gt;0,VLOOKUP(R191,Base!$A:$B,2,0),0)</f>
        <v>0</v>
      </c>
      <c r="AA191" s="94">
        <f>IF(S191&gt;0,VLOOKUP(S191,Base!$A:$B,2,0),0)</f>
        <v>0</v>
      </c>
      <c r="AB191" s="94">
        <f>IF(T191&gt;0,VLOOKUP(T191,Base!$A:$B,2,0),0)</f>
        <v>0</v>
      </c>
      <c r="AC191" s="94">
        <f>IF(U191&gt;0,VLOOKUP(U191,Base!$A:$B,2,0),0)</f>
        <v>0</v>
      </c>
      <c r="AD191" s="94">
        <f>IF(V191&gt;0,VLOOKUP(V191,Base!$D:$E,2,0),0)</f>
        <v>0</v>
      </c>
      <c r="AE191" s="94">
        <f>IF(W191&gt;0,VLOOKUP(W191,Base!$D:$E,2,0),0)</f>
        <v>0</v>
      </c>
      <c r="AF191" s="94">
        <f>IF(X191&gt;0,VLOOKUP(X191,Base!$D:$E,2,0),0)</f>
        <v>0</v>
      </c>
      <c r="AG191" s="94">
        <f>IF(Y191&gt;0,VLOOKUP(Y191,Base!$D:$E,2,0),0)</f>
        <v>0</v>
      </c>
      <c r="AH191" s="88" t="str">
        <f t="shared" si="50"/>
        <v/>
      </c>
      <c r="AI191" s="90">
        <f t="shared" si="51"/>
        <v>111</v>
      </c>
      <c r="AJ191" s="95">
        <f t="shared" si="52"/>
        <v>20185</v>
      </c>
      <c r="AK191" s="94">
        <f t="shared" si="53"/>
        <v>865.11997881499997</v>
      </c>
      <c r="AL191" s="88">
        <f t="shared" si="54"/>
        <v>189</v>
      </c>
      <c r="AM191" s="94">
        <f t="shared" si="55"/>
        <v>888.99979714999995</v>
      </c>
      <c r="AN191" s="88">
        <f t="shared" si="56"/>
        <v>178</v>
      </c>
      <c r="AO191" s="88" t="str">
        <f t="shared" si="57"/>
        <v/>
      </c>
      <c r="AP191" s="24"/>
      <c r="AQ191" s="133">
        <f t="shared" ca="1" si="69"/>
        <v>70.947945205479456</v>
      </c>
      <c r="AR191" s="133"/>
      <c r="AT191" s="184"/>
      <c r="AU191" s="132"/>
    </row>
    <row r="192" spans="1:47" s="25" customFormat="1" ht="18.75" customHeight="1">
      <c r="A192" s="251"/>
      <c r="B192" s="252"/>
      <c r="C192" s="252"/>
      <c r="D192" s="252"/>
      <c r="E192" s="116" t="str">
        <f>IF(A192:A192&gt;0,VLOOKUP(A192,'BASE FEDERAÇÃO'!$B:$M,2,FALSE),"")</f>
        <v/>
      </c>
      <c r="F192" s="220" t="str">
        <f>IF(A192:A192&gt;0,VLOOKUP(A192,'BASE FEDERAÇÃO'!$B:$M,3,FALSE),"")</f>
        <v/>
      </c>
      <c r="G192" s="88" t="str">
        <f>IF(A192:A192&gt;0,VLOOKUP(A192,'BASE FEDERAÇÃO'!$B:$M,4,FALSE),"")</f>
        <v/>
      </c>
      <c r="H192" s="88" t="str">
        <f>IF(A192:A192&gt;0,VLOOKUP(A192,'BASE FEDERAÇÃO'!$B:$O,5,FALSE),"")</f>
        <v/>
      </c>
      <c r="I192" s="117" t="str">
        <f>IF(A192:A192&gt;0,VLOOKUP(A192,'BASE FEDERAÇÃO'!$B:$M,6,FALSE),"")</f>
        <v/>
      </c>
      <c r="J192" s="88" t="str">
        <f>IF(A192:A192&gt;0,VLOOKUP(A192,'BASE FEDERAÇÃO'!$B:$M,7,FALSE),"")</f>
        <v/>
      </c>
      <c r="K192" s="88" t="str">
        <f>IF(A192:A192&gt;0,VLOOKUP(A192,'BASE FEDERAÇÃO'!$B:$M,8,FALSE),"")</f>
        <v/>
      </c>
      <c r="L192" s="88" t="str">
        <f>IF(A192:A192&gt;0,VLOOKUP(A192,'BASE FEDERAÇÃO'!$B:$M,9,FALSE),"")</f>
        <v/>
      </c>
      <c r="M192" s="116" t="str">
        <f>IF(A192:A192&gt;0,VLOOKUP(A192,'BASE FEDERAÇÃO'!$B:$O,10,FALSE),"")</f>
        <v/>
      </c>
      <c r="N192" s="88" t="str">
        <f>IF(A192:A192&gt;0,VLOOKUP(A192,'BASE FEDERAÇÃO'!$B:$O,11,FALSE),"")</f>
        <v/>
      </c>
      <c r="O192" s="89"/>
      <c r="P192" s="89"/>
      <c r="Q192" s="90" t="str">
        <f t="shared" si="49"/>
        <v/>
      </c>
      <c r="R192" s="91"/>
      <c r="S192" s="91"/>
      <c r="T192" s="91"/>
      <c r="U192" s="91"/>
      <c r="V192" s="92"/>
      <c r="W192" s="92"/>
      <c r="X192" s="92"/>
      <c r="Y192" s="92"/>
      <c r="Z192" s="93">
        <f>IF(R192&gt;0,VLOOKUP(R192,Base!$A:$B,2,0),0)</f>
        <v>0</v>
      </c>
      <c r="AA192" s="94">
        <f>IF(S192&gt;0,VLOOKUP(S192,Base!$A:$B,2,0),0)</f>
        <v>0</v>
      </c>
      <c r="AB192" s="94">
        <f>IF(T192&gt;0,VLOOKUP(T192,Base!$A:$B,2,0),0)</f>
        <v>0</v>
      </c>
      <c r="AC192" s="94">
        <f>IF(U192&gt;0,VLOOKUP(U192,Base!$A:$B,2,0),0)</f>
        <v>0</v>
      </c>
      <c r="AD192" s="94">
        <f>IF(V192&gt;0,VLOOKUP(V192,Base!$D:$E,2,0),0)</f>
        <v>0</v>
      </c>
      <c r="AE192" s="94">
        <f>IF(W192&gt;0,VLOOKUP(W192,Base!$D:$E,2,0),0)</f>
        <v>0</v>
      </c>
      <c r="AF192" s="94">
        <f>IF(X192&gt;0,VLOOKUP(X192,Base!$D:$E,2,0),0)</f>
        <v>0</v>
      </c>
      <c r="AG192" s="94">
        <f>IF(Y192&gt;0,VLOOKUP(Y192,Base!$D:$E,2,0),0)</f>
        <v>0</v>
      </c>
      <c r="AH192" s="88" t="str">
        <f t="shared" si="50"/>
        <v/>
      </c>
      <c r="AI192" s="90" t="str">
        <f t="shared" si="51"/>
        <v/>
      </c>
      <c r="AJ192" s="95" t="str">
        <f t="shared" si="52"/>
        <v/>
      </c>
      <c r="AK192" s="94" t="str">
        <f t="shared" si="53"/>
        <v/>
      </c>
      <c r="AL192" s="88" t="str">
        <f t="shared" si="54"/>
        <v/>
      </c>
      <c r="AM192" s="94" t="str">
        <f t="shared" si="55"/>
        <v xml:space="preserve"> </v>
      </c>
      <c r="AN192" s="88" t="str">
        <f t="shared" si="56"/>
        <v/>
      </c>
      <c r="AO192" s="88" t="str">
        <f t="shared" si="57"/>
        <v/>
      </c>
      <c r="AP192" s="24"/>
      <c r="AR192" s="135"/>
      <c r="AT192" s="184"/>
      <c r="AU192" s="136"/>
    </row>
    <row r="193" spans="1:47" s="25" customFormat="1" ht="18.75" customHeight="1">
      <c r="A193" s="86" t="s">
        <v>965</v>
      </c>
      <c r="B193" s="87" t="s">
        <v>804</v>
      </c>
      <c r="C193" s="87" t="s">
        <v>1</v>
      </c>
      <c r="D193" s="87" t="s">
        <v>257</v>
      </c>
      <c r="E193" s="116" t="str">
        <f>IF(A193:A193&gt;0,VLOOKUP(A193,'BASE FEDERAÇÃO'!$B:$M,2,FALSE),"")</f>
        <v>HIRATA</v>
      </c>
      <c r="F193" s="220" t="str">
        <f>IF(A193:A193&gt;0,VLOOKUP(A193,'BASE FEDERAÇÃO'!$B:$M,3,FALSE),"")</f>
        <v>IRINEU YASSAYUKI</v>
      </c>
      <c r="G193" s="88" t="str">
        <f>IF(A193:A193&gt;0,VLOOKUP(A193,'BASE FEDERAÇÃO'!$B:$M,4,FALSE),"")</f>
        <v>M</v>
      </c>
      <c r="H193" s="88" t="str">
        <f>IF(A193:A193&gt;0,VLOOKUP(A193,'BASE FEDERAÇÃO'!$B:$O,5,FALSE),"")</f>
        <v>06. KOK</v>
      </c>
      <c r="I193" s="117">
        <f>IF(A193:A193&gt;0,VLOOKUP(A193,'BASE FEDERAÇÃO'!$B:$M,6,FALSE),"")</f>
        <v>24162</v>
      </c>
      <c r="J193" s="88">
        <f>IF(A193:A193&gt;0,VLOOKUP(A193,'BASE FEDERAÇÃO'!$B:$M,7,FALSE),"")</f>
        <v>8</v>
      </c>
      <c r="K193" s="88" t="str">
        <f>IF(A193:A193&gt;0,VLOOKUP(A193,'BASE FEDERAÇÃO'!$B:$M,8,FALSE),"")</f>
        <v>B</v>
      </c>
      <c r="L193" s="88" t="str">
        <f>IF(A193:A193&gt;0,VLOOKUP(A193,'BASE FEDERAÇÃO'!$B:$M,9,FALSE),"")</f>
        <v>NSR</v>
      </c>
      <c r="M193" s="116" t="str">
        <f>IF(A193:A193&gt;0,VLOOKUP(A193,'BASE FEDERAÇÃO'!$B:$O,10,FALSE),"")</f>
        <v>X</v>
      </c>
      <c r="N193" s="88" t="str">
        <f>IF(A193:A193&gt;0,VLOOKUP(A193,'BASE FEDERAÇÃO'!$B:$O,11,FALSE),"")</f>
        <v>LIB2026</v>
      </c>
      <c r="O193" s="89">
        <v>65</v>
      </c>
      <c r="P193" s="89">
        <v>54</v>
      </c>
      <c r="Q193" s="90">
        <f t="shared" si="49"/>
        <v>119</v>
      </c>
      <c r="R193" s="91"/>
      <c r="S193" s="91"/>
      <c r="T193" s="91"/>
      <c r="U193" s="91"/>
      <c r="V193" s="92"/>
      <c r="W193" s="92"/>
      <c r="X193" s="92"/>
      <c r="Y193" s="92"/>
      <c r="Z193" s="93">
        <f>IF(R193&gt;0,VLOOKUP(R193,Base!$A:$B,2,0),0)</f>
        <v>0</v>
      </c>
      <c r="AA193" s="94">
        <f>IF(S193&gt;0,VLOOKUP(S193,Base!$A:$B,2,0),0)</f>
        <v>0</v>
      </c>
      <c r="AB193" s="94">
        <f>IF(T193&gt;0,VLOOKUP(T193,Base!$A:$B,2,0),0)</f>
        <v>0</v>
      </c>
      <c r="AC193" s="94">
        <f>IF(U193&gt;0,VLOOKUP(U193,Base!$A:$B,2,0),0)</f>
        <v>0</v>
      </c>
      <c r="AD193" s="94">
        <f>IF(V193&gt;0,VLOOKUP(V193,Base!$D:$E,2,0),0)</f>
        <v>0</v>
      </c>
      <c r="AE193" s="94">
        <f>IF(W193&gt;0,VLOOKUP(W193,Base!$D:$E,2,0),0)</f>
        <v>0</v>
      </c>
      <c r="AF193" s="94">
        <f>IF(X193&gt;0,VLOOKUP(X193,Base!$D:$E,2,0),0)</f>
        <v>0</v>
      </c>
      <c r="AG193" s="94">
        <f>IF(Y193&gt;0,VLOOKUP(Y193,Base!$D:$E,2,0),0)</f>
        <v>0</v>
      </c>
      <c r="AH193" s="88" t="str">
        <f t="shared" si="50"/>
        <v/>
      </c>
      <c r="AI193" s="90">
        <f t="shared" si="51"/>
        <v>103</v>
      </c>
      <c r="AJ193" s="95">
        <f t="shared" si="52"/>
        <v>24162</v>
      </c>
      <c r="AK193" s="94">
        <f t="shared" si="53"/>
        <v>881.079974838</v>
      </c>
      <c r="AL193" s="88">
        <f t="shared" si="54"/>
        <v>123</v>
      </c>
      <c r="AM193" s="94">
        <f t="shared" si="55"/>
        <v>897.03975737999997</v>
      </c>
      <c r="AN193" s="88">
        <f t="shared" si="56"/>
        <v>124</v>
      </c>
      <c r="AO193" s="88" t="str">
        <f t="shared" si="57"/>
        <v/>
      </c>
      <c r="AP193" s="24"/>
      <c r="AQ193" s="133">
        <f t="shared" ref="AQ193:AQ196" ca="1" si="70">(TODAY()-I193)/365</f>
        <v>60.052054794520551</v>
      </c>
      <c r="AR193" s="133"/>
      <c r="AT193" s="184"/>
      <c r="AU193" s="132"/>
    </row>
    <row r="194" spans="1:47" s="25" customFormat="1" ht="18.75" customHeight="1">
      <c r="A194" s="86" t="s">
        <v>926</v>
      </c>
      <c r="B194" s="87" t="s">
        <v>804</v>
      </c>
      <c r="C194" s="87" t="s">
        <v>1</v>
      </c>
      <c r="D194" s="87" t="s">
        <v>257</v>
      </c>
      <c r="E194" s="116" t="str">
        <f>IF(A194:A194&gt;0,VLOOKUP(A194,'BASE FEDERAÇÃO'!$B:$M,2,FALSE),"")</f>
        <v>NISHIMURA</v>
      </c>
      <c r="F194" s="220" t="str">
        <f>IF(A194:A194&gt;0,VLOOKUP(A194,'BASE FEDERAÇÃO'!$B:$M,3,FALSE),"")</f>
        <v>ELENA</v>
      </c>
      <c r="G194" s="88" t="str">
        <f>IF(A194:A194&gt;0,VLOOKUP(A194,'BASE FEDERAÇÃO'!$B:$M,4,FALSE),"")</f>
        <v>F</v>
      </c>
      <c r="H194" s="88" t="str">
        <f>IF(A194:A194&gt;0,VLOOKUP(A194,'BASE FEDERAÇÃO'!$B:$O,5,FALSE),"")</f>
        <v>07. GSP</v>
      </c>
      <c r="I194" s="117">
        <f>IF(A194:A194&gt;0,VLOOKUP(A194,'BASE FEDERAÇÃO'!$B:$M,6,FALSE),"")</f>
        <v>16868</v>
      </c>
      <c r="J194" s="88">
        <f>IF(A194:A194&gt;0,VLOOKUP(A194,'BASE FEDERAÇÃO'!$B:$M,7,FALSE),"")</f>
        <v>8</v>
      </c>
      <c r="K194" s="88" t="str">
        <f>IF(A194:A194&gt;0,VLOOKUP(A194,'BASE FEDERAÇÃO'!$B:$M,8,FALSE),"")</f>
        <v>B</v>
      </c>
      <c r="L194" s="88" t="str">
        <f>IF(A194:A194&gt;0,VLOOKUP(A194,'BASE FEDERAÇÃO'!$B:$M,9,FALSE),"")</f>
        <v>SR</v>
      </c>
      <c r="M194" s="116" t="str">
        <f>IF(A194:A194&gt;0,VLOOKUP(A194,'BASE FEDERAÇÃO'!$B:$O,10,FALSE),"")</f>
        <v>X</v>
      </c>
      <c r="N194" s="88" t="str">
        <f>IF(A194:A194&gt;0,VLOOKUP(A194,'BASE FEDERAÇÃO'!$B:$O,11,FALSE),"")</f>
        <v>LIB2026</v>
      </c>
      <c r="O194" s="89">
        <v>60</v>
      </c>
      <c r="P194" s="89">
        <v>60</v>
      </c>
      <c r="Q194" s="90">
        <f t="shared" si="49"/>
        <v>120</v>
      </c>
      <c r="R194" s="91"/>
      <c r="S194" s="91"/>
      <c r="T194" s="91"/>
      <c r="U194" s="91"/>
      <c r="V194" s="92"/>
      <c r="W194" s="92"/>
      <c r="X194" s="92"/>
      <c r="Y194" s="92"/>
      <c r="Z194" s="93">
        <f>IF(R194&gt;0,VLOOKUP(R194,Base!$A:$B,2,0),0)</f>
        <v>0</v>
      </c>
      <c r="AA194" s="94">
        <f>IF(S194&gt;0,VLOOKUP(S194,Base!$A:$B,2,0),0)</f>
        <v>0</v>
      </c>
      <c r="AB194" s="94">
        <f>IF(T194&gt;0,VLOOKUP(T194,Base!$A:$B,2,0),0)</f>
        <v>0</v>
      </c>
      <c r="AC194" s="94">
        <f>IF(U194&gt;0,VLOOKUP(U194,Base!$A:$B,2,0),0)</f>
        <v>0</v>
      </c>
      <c r="AD194" s="94">
        <f>IF(V194&gt;0,VLOOKUP(V194,Base!$D:$E,2,0),0)</f>
        <v>0</v>
      </c>
      <c r="AE194" s="94">
        <f>IF(W194&gt;0,VLOOKUP(W194,Base!$D:$E,2,0),0)</f>
        <v>0</v>
      </c>
      <c r="AF194" s="94">
        <f>IF(X194&gt;0,VLOOKUP(X194,Base!$D:$E,2,0),0)</f>
        <v>0</v>
      </c>
      <c r="AG194" s="94">
        <f>IF(Y194&gt;0,VLOOKUP(Y194,Base!$D:$E,2,0),0)</f>
        <v>0</v>
      </c>
      <c r="AH194" s="88" t="str">
        <f t="shared" si="50"/>
        <v/>
      </c>
      <c r="AI194" s="90">
        <f t="shared" si="51"/>
        <v>104</v>
      </c>
      <c r="AJ194" s="95">
        <f t="shared" si="52"/>
        <v>16868</v>
      </c>
      <c r="AK194" s="94">
        <f t="shared" si="53"/>
        <v>880.07998213200005</v>
      </c>
      <c r="AL194" s="88">
        <f t="shared" si="54"/>
        <v>130</v>
      </c>
      <c r="AM194" s="94">
        <f t="shared" si="55"/>
        <v>896.03983031999996</v>
      </c>
      <c r="AN194" s="88">
        <f t="shared" si="56"/>
        <v>134</v>
      </c>
      <c r="AO194" s="88" t="str">
        <f t="shared" si="57"/>
        <v/>
      </c>
      <c r="AP194" s="24"/>
      <c r="AQ194" s="133">
        <f t="shared" ca="1" si="70"/>
        <v>80.035616438356158</v>
      </c>
      <c r="AR194" s="133"/>
      <c r="AT194" s="184"/>
      <c r="AU194" s="132"/>
    </row>
    <row r="195" spans="1:47" s="25" customFormat="1" ht="18.75" customHeight="1">
      <c r="A195" s="86" t="s">
        <v>750</v>
      </c>
      <c r="B195" s="87" t="s">
        <v>804</v>
      </c>
      <c r="C195" s="87" t="s">
        <v>1</v>
      </c>
      <c r="D195" s="87" t="s">
        <v>257</v>
      </c>
      <c r="E195" s="116" t="str">
        <f>IF(A195:A195&gt;0,VLOOKUP(A195,'BASE FEDERAÇÃO'!$B:$M,2,FALSE),"")</f>
        <v>ISSHIKI</v>
      </c>
      <c r="F195" s="220" t="str">
        <f>IF(A195:A195&gt;0,VLOOKUP(A195,'BASE FEDERAÇÃO'!$B:$M,3,FALSE),"")</f>
        <v>HIROSHI</v>
      </c>
      <c r="G195" s="88" t="str">
        <f>IF(A195:A195&gt;0,VLOOKUP(A195,'BASE FEDERAÇÃO'!$B:$M,4,FALSE),"")</f>
        <v>M</v>
      </c>
      <c r="H195" s="88" t="str">
        <f>IF(A195:A195&gt;0,VLOOKUP(A195,'BASE FEDERAÇÃO'!$B:$O,5,FALSE),"")</f>
        <v>11. NCC</v>
      </c>
      <c r="I195" s="117">
        <f>IF(A195:A195&gt;0,VLOOKUP(A195,'BASE FEDERAÇÃO'!$B:$M,6,FALSE),"")</f>
        <v>14732</v>
      </c>
      <c r="J195" s="88">
        <f>IF(A195:A195&gt;0,VLOOKUP(A195,'BASE FEDERAÇÃO'!$B:$M,7,FALSE),"")</f>
        <v>12</v>
      </c>
      <c r="K195" s="88" t="str">
        <f>IF(A195:A195&gt;0,VLOOKUP(A195,'BASE FEDERAÇÃO'!$B:$M,8,FALSE),"")</f>
        <v>C</v>
      </c>
      <c r="L195" s="88" t="str">
        <f>IF(A195:A195&gt;0,VLOOKUP(A195,'BASE FEDERAÇÃO'!$B:$M,9,FALSE),"")</f>
        <v>MR</v>
      </c>
      <c r="M195" s="116" t="str">
        <f>IF(A195:A195&gt;0,VLOOKUP(A195,'BASE FEDERAÇÃO'!$B:$O,10,FALSE),"")</f>
        <v/>
      </c>
      <c r="N195" s="88" t="str">
        <f>IF(A195:A195&gt;0,VLOOKUP(A195,'BASE FEDERAÇÃO'!$B:$O,11,FALSE),"")</f>
        <v>LIB2026</v>
      </c>
      <c r="O195" s="89">
        <v>70</v>
      </c>
      <c r="P195" s="89">
        <v>58</v>
      </c>
      <c r="Q195" s="90">
        <f t="shared" ref="Q195:Q256" si="71">IF(A195&gt;0,O195+P195,"")</f>
        <v>128</v>
      </c>
      <c r="R195" s="91"/>
      <c r="S195" s="91"/>
      <c r="T195" s="91"/>
      <c r="U195" s="91"/>
      <c r="V195" s="92"/>
      <c r="W195" s="92"/>
      <c r="X195" s="92"/>
      <c r="Y195" s="92"/>
      <c r="Z195" s="93">
        <f>IF(R195&gt;0,VLOOKUP(R195,Base!$A:$B,2,0),0)</f>
        <v>0</v>
      </c>
      <c r="AA195" s="94">
        <f>IF(S195&gt;0,VLOOKUP(S195,Base!$A:$B,2,0),0)</f>
        <v>0</v>
      </c>
      <c r="AB195" s="94">
        <f>IF(T195&gt;0,VLOOKUP(T195,Base!$A:$B,2,0),0)</f>
        <v>0</v>
      </c>
      <c r="AC195" s="94">
        <f>IF(U195&gt;0,VLOOKUP(U195,Base!$A:$B,2,0),0)</f>
        <v>0</v>
      </c>
      <c r="AD195" s="94">
        <f>IF(V195&gt;0,VLOOKUP(V195,Base!$D:$E,2,0),0)</f>
        <v>0</v>
      </c>
      <c r="AE195" s="94">
        <f>IF(W195&gt;0,VLOOKUP(W195,Base!$D:$E,2,0),0)</f>
        <v>0</v>
      </c>
      <c r="AF195" s="94">
        <f>IF(X195&gt;0,VLOOKUP(X195,Base!$D:$E,2,0),0)</f>
        <v>0</v>
      </c>
      <c r="AG195" s="94">
        <f>IF(Y195&gt;0,VLOOKUP(Y195,Base!$D:$E,2,0),0)</f>
        <v>0</v>
      </c>
      <c r="AH195" s="88" t="str">
        <f t="shared" si="50"/>
        <v/>
      </c>
      <c r="AI195" s="90">
        <f t="shared" si="51"/>
        <v>104</v>
      </c>
      <c r="AJ195" s="95">
        <f t="shared" si="52"/>
        <v>14732</v>
      </c>
      <c r="AK195" s="94">
        <f t="shared" si="53"/>
        <v>872.11998426800005</v>
      </c>
      <c r="AL195" s="88">
        <f t="shared" si="54"/>
        <v>164</v>
      </c>
      <c r="AM195" s="94">
        <f t="shared" si="55"/>
        <v>895.99985168000001</v>
      </c>
      <c r="AN195" s="88">
        <f t="shared" si="56"/>
        <v>139</v>
      </c>
      <c r="AO195" s="88" t="str">
        <f t="shared" si="57"/>
        <v/>
      </c>
      <c r="AP195" s="24"/>
      <c r="AQ195" s="132">
        <f t="shared" ca="1" si="70"/>
        <v>85.887671232876713</v>
      </c>
      <c r="AR195" s="133"/>
      <c r="AT195" s="184"/>
      <c r="AU195" s="132"/>
    </row>
    <row r="196" spans="1:47" s="25" customFormat="1" ht="18.75" customHeight="1">
      <c r="A196" s="86" t="s">
        <v>425</v>
      </c>
      <c r="B196" s="87" t="s">
        <v>804</v>
      </c>
      <c r="C196" s="87" t="s">
        <v>1</v>
      </c>
      <c r="D196" s="87" t="s">
        <v>257</v>
      </c>
      <c r="E196" s="116" t="str">
        <f>IF(A196:A196&gt;0,VLOOKUP(A196,'BASE FEDERAÇÃO'!$B:$M,2,FALSE),"")</f>
        <v>SAITO</v>
      </c>
      <c r="F196" s="220" t="str">
        <f>IF(A196:A196&gt;0,VLOOKUP(A196,'BASE FEDERAÇÃO'!$B:$M,3,FALSE),"")</f>
        <v>YOLANDO TOSHIO</v>
      </c>
      <c r="G196" s="88" t="str">
        <f>IF(A196:A196&gt;0,VLOOKUP(A196,'BASE FEDERAÇÃO'!$B:$M,4,FALSE),"")</f>
        <v>M</v>
      </c>
      <c r="H196" s="88" t="str">
        <f>IF(A196:A196&gt;0,VLOOKUP(A196,'BASE FEDERAÇÃO'!$B:$O,5,FALSE),"")</f>
        <v>12. COO</v>
      </c>
      <c r="I196" s="117">
        <f>IF(A196:A196&gt;0,VLOOKUP(A196,'BASE FEDERAÇÃO'!$B:$M,6,FALSE),"")</f>
        <v>18875</v>
      </c>
      <c r="J196" s="88">
        <f>IF(A196:A196&gt;0,VLOOKUP(A196,'BASE FEDERAÇÃO'!$B:$M,7,FALSE),"")</f>
        <v>12</v>
      </c>
      <c r="K196" s="88" t="str">
        <f>IF(A196:A196&gt;0,VLOOKUP(A196,'BASE FEDERAÇÃO'!$B:$M,8,FALSE),"")</f>
        <v>C</v>
      </c>
      <c r="L196" s="88" t="str">
        <f>IF(A196:A196&gt;0,VLOOKUP(A196,'BASE FEDERAÇÃO'!$B:$M,9,FALSE),"")</f>
        <v>SR</v>
      </c>
      <c r="M196" s="116" t="str">
        <f>IF(A196:A196&gt;0,VLOOKUP(A196,'BASE FEDERAÇÃO'!$B:$O,10,FALSE),"")</f>
        <v/>
      </c>
      <c r="N196" s="88" t="str">
        <f>IF(A196:A196&gt;0,VLOOKUP(A196,'BASE FEDERAÇÃO'!$B:$O,11,FALSE),"")</f>
        <v>LIB2026</v>
      </c>
      <c r="O196" s="89">
        <v>64</v>
      </c>
      <c r="P196" s="89">
        <v>59</v>
      </c>
      <c r="Q196" s="90">
        <f t="shared" si="71"/>
        <v>123</v>
      </c>
      <c r="R196" s="91"/>
      <c r="S196" s="91"/>
      <c r="T196" s="91"/>
      <c r="U196" s="91"/>
      <c r="V196" s="92"/>
      <c r="W196" s="92"/>
      <c r="X196" s="92"/>
      <c r="Y196" s="92"/>
      <c r="Z196" s="93">
        <f>IF(R196&gt;0,VLOOKUP(R196,Base!$A:$B,2,0),0)</f>
        <v>0</v>
      </c>
      <c r="AA196" s="94">
        <f>IF(S196&gt;0,VLOOKUP(S196,Base!$A:$B,2,0),0)</f>
        <v>0</v>
      </c>
      <c r="AB196" s="94">
        <f>IF(T196&gt;0,VLOOKUP(T196,Base!$A:$B,2,0),0)</f>
        <v>0</v>
      </c>
      <c r="AC196" s="94">
        <f>IF(U196&gt;0,VLOOKUP(U196,Base!$A:$B,2,0),0)</f>
        <v>0</v>
      </c>
      <c r="AD196" s="94">
        <f>IF(V196&gt;0,VLOOKUP(V196,Base!$D:$E,2,0),0)</f>
        <v>0</v>
      </c>
      <c r="AE196" s="94">
        <f>IF(W196&gt;0,VLOOKUP(W196,Base!$D:$E,2,0),0)</f>
        <v>0</v>
      </c>
      <c r="AF196" s="94">
        <f>IF(X196&gt;0,VLOOKUP(X196,Base!$D:$E,2,0),0)</f>
        <v>0</v>
      </c>
      <c r="AG196" s="94">
        <f>IF(Y196&gt;0,VLOOKUP(Y196,Base!$D:$E,2,0),0)</f>
        <v>0</v>
      </c>
      <c r="AH196" s="88" t="str">
        <f t="shared" ref="AH196:AH256" si="72">IF(OR(R196&gt;0,V196&gt;0),SUM(Z196:AG196),"")</f>
        <v/>
      </c>
      <c r="AI196" s="90">
        <f t="shared" ref="AI196:AI256" si="73">IF(A196&gt;0,Q196-J196*2,"")</f>
        <v>99</v>
      </c>
      <c r="AJ196" s="95">
        <f t="shared" ref="AJ196:AJ256" si="74">I196</f>
        <v>18875</v>
      </c>
      <c r="AK196" s="94">
        <f t="shared" ref="AK196:AK256" si="75">IF(A196&gt;0,999.999999-Q196+(J196*0.01)+(AJ196*-0.000000001),"")</f>
        <v>877.11998012499998</v>
      </c>
      <c r="AL196" s="88">
        <f t="shared" ref="AL196:AL256" si="76">IF(A196&gt;0,RANK(AK196,AK:AK),"")</f>
        <v>141</v>
      </c>
      <c r="AM196" s="94">
        <f t="shared" ref="AM196:AM256" si="77">IF(A196&gt;0,999.999999-AI196+(0.12-(J196*0.01))+(AJ196*-0.00000001)," ")</f>
        <v>900.99981025</v>
      </c>
      <c r="AN196" s="88">
        <f t="shared" ref="AN196:AN256" si="78">IF(A196&gt;0,RANK(AM196,AM:AM),"")</f>
        <v>72</v>
      </c>
      <c r="AO196" s="88" t="str">
        <f t="shared" ref="AO196:AO256" si="79">IF(OR(R196&lt;&gt;"",V196&lt;&gt;""),COUNT(R196:Y196),"")</f>
        <v/>
      </c>
      <c r="AP196" s="24"/>
      <c r="AQ196" s="133">
        <f t="shared" ca="1" si="70"/>
        <v>74.536986301369865</v>
      </c>
      <c r="AR196" s="133"/>
      <c r="AT196" s="184"/>
      <c r="AU196" s="132"/>
    </row>
    <row r="197" spans="1:47" s="25" customFormat="1" ht="18.75" customHeight="1">
      <c r="A197" s="251"/>
      <c r="B197" s="252"/>
      <c r="C197" s="252"/>
      <c r="D197" s="252"/>
      <c r="E197" s="116" t="str">
        <f>IF(A197:A197&gt;0,VLOOKUP(A197,'BASE FEDERAÇÃO'!$B:$M,2,FALSE),"")</f>
        <v/>
      </c>
      <c r="F197" s="220" t="str">
        <f>IF(A197:A197&gt;0,VLOOKUP(A197,'BASE FEDERAÇÃO'!$B:$M,3,FALSE),"")</f>
        <v/>
      </c>
      <c r="G197" s="88" t="str">
        <f>IF(A197:A197&gt;0,VLOOKUP(A197,'BASE FEDERAÇÃO'!$B:$M,4,FALSE),"")</f>
        <v/>
      </c>
      <c r="H197" s="88" t="str">
        <f>IF(A197:A197&gt;0,VLOOKUP(A197,'BASE FEDERAÇÃO'!$B:$O,5,FALSE),"")</f>
        <v/>
      </c>
      <c r="I197" s="117" t="str">
        <f>IF(A197:A197&gt;0,VLOOKUP(A197,'BASE FEDERAÇÃO'!$B:$M,6,FALSE),"")</f>
        <v/>
      </c>
      <c r="J197" s="88" t="str">
        <f>IF(A197:A197&gt;0,VLOOKUP(A197,'BASE FEDERAÇÃO'!$B:$M,7,FALSE),"")</f>
        <v/>
      </c>
      <c r="K197" s="88" t="str">
        <f>IF(A197:A197&gt;0,VLOOKUP(A197,'BASE FEDERAÇÃO'!$B:$M,8,FALSE),"")</f>
        <v/>
      </c>
      <c r="L197" s="88" t="str">
        <f>IF(A197:A197&gt;0,VLOOKUP(A197,'BASE FEDERAÇÃO'!$B:$M,9,FALSE),"")</f>
        <v/>
      </c>
      <c r="M197" s="116" t="str">
        <f>IF(A197:A197&gt;0,VLOOKUP(A197,'BASE FEDERAÇÃO'!$B:$O,10,FALSE),"")</f>
        <v/>
      </c>
      <c r="N197" s="88" t="str">
        <f>IF(A197:A197&gt;0,VLOOKUP(A197,'BASE FEDERAÇÃO'!$B:$O,11,FALSE),"")</f>
        <v/>
      </c>
      <c r="O197" s="89"/>
      <c r="P197" s="89"/>
      <c r="Q197" s="90" t="str">
        <f t="shared" si="71"/>
        <v/>
      </c>
      <c r="R197" s="91"/>
      <c r="S197" s="91"/>
      <c r="T197" s="91"/>
      <c r="U197" s="91"/>
      <c r="V197" s="92"/>
      <c r="W197" s="92"/>
      <c r="X197" s="92"/>
      <c r="Y197" s="92"/>
      <c r="Z197" s="93">
        <f>IF(R197&gt;0,VLOOKUP(R197,Base!$A:$B,2,0),0)</f>
        <v>0</v>
      </c>
      <c r="AA197" s="94">
        <f>IF(S197&gt;0,VLOOKUP(S197,Base!$A:$B,2,0),0)</f>
        <v>0</v>
      </c>
      <c r="AB197" s="94">
        <f>IF(T197&gt;0,VLOOKUP(T197,Base!$A:$B,2,0),0)</f>
        <v>0</v>
      </c>
      <c r="AC197" s="94">
        <f>IF(U197&gt;0,VLOOKUP(U197,Base!$A:$B,2,0),0)</f>
        <v>0</v>
      </c>
      <c r="AD197" s="94">
        <f>IF(V197&gt;0,VLOOKUP(V197,Base!$D:$E,2,0),0)</f>
        <v>0</v>
      </c>
      <c r="AE197" s="94">
        <f>IF(W197&gt;0,VLOOKUP(W197,Base!$D:$E,2,0),0)</f>
        <v>0</v>
      </c>
      <c r="AF197" s="94">
        <f>IF(X197&gt;0,VLOOKUP(X197,Base!$D:$E,2,0),0)</f>
        <v>0</v>
      </c>
      <c r="AG197" s="94">
        <f>IF(Y197&gt;0,VLOOKUP(Y197,Base!$D:$E,2,0),0)</f>
        <v>0</v>
      </c>
      <c r="AH197" s="88" t="str">
        <f t="shared" si="72"/>
        <v/>
      </c>
      <c r="AI197" s="90" t="str">
        <f t="shared" si="73"/>
        <v/>
      </c>
      <c r="AJ197" s="95" t="str">
        <f t="shared" si="74"/>
        <v/>
      </c>
      <c r="AK197" s="94" t="str">
        <f t="shared" si="75"/>
        <v/>
      </c>
      <c r="AL197" s="88" t="str">
        <f t="shared" si="76"/>
        <v/>
      </c>
      <c r="AM197" s="94" t="str">
        <f t="shared" si="77"/>
        <v xml:space="preserve"> </v>
      </c>
      <c r="AN197" s="88" t="str">
        <f t="shared" si="78"/>
        <v/>
      </c>
      <c r="AO197" s="88" t="str">
        <f t="shared" si="79"/>
        <v/>
      </c>
      <c r="AP197" s="24"/>
      <c r="AR197" s="135"/>
      <c r="AT197" s="184"/>
      <c r="AU197" s="136"/>
    </row>
    <row r="198" spans="1:47" s="25" customFormat="1" ht="18.75" customHeight="1">
      <c r="A198" s="86" t="s">
        <v>399</v>
      </c>
      <c r="B198" s="87" t="s">
        <v>805</v>
      </c>
      <c r="C198" s="87" t="s">
        <v>1</v>
      </c>
      <c r="D198" s="87" t="s">
        <v>283</v>
      </c>
      <c r="E198" s="116" t="str">
        <f>IF(A198:A198&gt;0,VLOOKUP(A198,'BASE FEDERAÇÃO'!$B:$M,2,FALSE),"")</f>
        <v>MINAMI</v>
      </c>
      <c r="F198" s="220" t="str">
        <f>IF(A198:A198&gt;0,VLOOKUP(A198,'BASE FEDERAÇÃO'!$B:$M,3,FALSE),"")</f>
        <v>TEREZA</v>
      </c>
      <c r="G198" s="88" t="str">
        <f>IF(A198:A198&gt;0,VLOOKUP(A198,'BASE FEDERAÇÃO'!$B:$M,4,FALSE),"")</f>
        <v>F</v>
      </c>
      <c r="H198" s="88" t="str">
        <f>IF(A198:A198&gt;0,VLOOKUP(A198,'BASE FEDERAÇÃO'!$B:$O,5,FALSE),"")</f>
        <v>15. BIR</v>
      </c>
      <c r="I198" s="117">
        <f>IF(A198:A198&gt;0,VLOOKUP(A198,'BASE FEDERAÇÃO'!$B:$M,6,FALSE),"")</f>
        <v>18584</v>
      </c>
      <c r="J198" s="88">
        <f>IF(A198:A198&gt;0,VLOOKUP(A198,'BASE FEDERAÇÃO'!$B:$M,7,FALSE),"")</f>
        <v>7</v>
      </c>
      <c r="K198" s="88" t="str">
        <f>IF(A198:A198&gt;0,VLOOKUP(A198,'BASE FEDERAÇÃO'!$B:$M,8,FALSE),"")</f>
        <v>B</v>
      </c>
      <c r="L198" s="88" t="str">
        <f>IF(A198:A198&gt;0,VLOOKUP(A198,'BASE FEDERAÇÃO'!$B:$M,9,FALSE),"")</f>
        <v>SR</v>
      </c>
      <c r="M198" s="116" t="str">
        <f>IF(A198:A198&gt;0,VLOOKUP(A198,'BASE FEDERAÇÃO'!$B:$O,10,FALSE),"")</f>
        <v/>
      </c>
      <c r="N198" s="88" t="str">
        <f>IF(A198:A198&gt;0,VLOOKUP(A198,'BASE FEDERAÇÃO'!$B:$O,11,FALSE),"")</f>
        <v>LIB2026</v>
      </c>
      <c r="O198" s="89">
        <v>59</v>
      </c>
      <c r="P198" s="89">
        <v>54</v>
      </c>
      <c r="Q198" s="90">
        <f t="shared" si="71"/>
        <v>113</v>
      </c>
      <c r="R198" s="91"/>
      <c r="S198" s="91"/>
      <c r="T198" s="91"/>
      <c r="U198" s="91"/>
      <c r="V198" s="92"/>
      <c r="W198" s="92"/>
      <c r="X198" s="92"/>
      <c r="Y198" s="92"/>
      <c r="Z198" s="93">
        <f>IF(R198&gt;0,VLOOKUP(R198,Base!$A:$B,2,0),0)</f>
        <v>0</v>
      </c>
      <c r="AA198" s="94">
        <f>IF(S198&gt;0,VLOOKUP(S198,Base!$A:$B,2,0),0)</f>
        <v>0</v>
      </c>
      <c r="AB198" s="94">
        <f>IF(T198&gt;0,VLOOKUP(T198,Base!$A:$B,2,0),0)</f>
        <v>0</v>
      </c>
      <c r="AC198" s="94">
        <f>IF(U198&gt;0,VLOOKUP(U198,Base!$A:$B,2,0),0)</f>
        <v>0</v>
      </c>
      <c r="AD198" s="94">
        <f>IF(V198&gt;0,VLOOKUP(V198,Base!$D:$E,2,0),0)</f>
        <v>0</v>
      </c>
      <c r="AE198" s="94">
        <f>IF(W198&gt;0,VLOOKUP(W198,Base!$D:$E,2,0),0)</f>
        <v>0</v>
      </c>
      <c r="AF198" s="94">
        <f>IF(X198&gt;0,VLOOKUP(X198,Base!$D:$E,2,0),0)</f>
        <v>0</v>
      </c>
      <c r="AG198" s="94">
        <f>IF(Y198&gt;0,VLOOKUP(Y198,Base!$D:$E,2,0),0)</f>
        <v>0</v>
      </c>
      <c r="AH198" s="88" t="str">
        <f t="shared" si="72"/>
        <v/>
      </c>
      <c r="AI198" s="90">
        <f t="shared" si="73"/>
        <v>99</v>
      </c>
      <c r="AJ198" s="95">
        <f t="shared" si="74"/>
        <v>18584</v>
      </c>
      <c r="AK198" s="94">
        <f t="shared" si="75"/>
        <v>887.06998041600002</v>
      </c>
      <c r="AL198" s="88">
        <f t="shared" si="76"/>
        <v>77</v>
      </c>
      <c r="AM198" s="94">
        <f t="shared" si="77"/>
        <v>901.04981315999999</v>
      </c>
      <c r="AN198" s="88">
        <f t="shared" si="78"/>
        <v>64</v>
      </c>
      <c r="AO198" s="88" t="str">
        <f t="shared" si="79"/>
        <v/>
      </c>
      <c r="AP198" s="24"/>
      <c r="AQ198" s="133">
        <f t="shared" ref="AQ198:AQ201" ca="1" si="80">(TODAY()-I198)/365</f>
        <v>75.334246575342462</v>
      </c>
      <c r="AR198" s="133"/>
      <c r="AT198" s="184"/>
      <c r="AU198" s="132"/>
    </row>
    <row r="199" spans="1:47" s="25" customFormat="1" ht="18.75" customHeight="1">
      <c r="A199" s="86" t="s">
        <v>97</v>
      </c>
      <c r="B199" s="87" t="s">
        <v>805</v>
      </c>
      <c r="C199" s="87" t="s">
        <v>1</v>
      </c>
      <c r="D199" s="87" t="s">
        <v>283</v>
      </c>
      <c r="E199" s="116" t="str">
        <f>IF(A199:A199&gt;0,VLOOKUP(A199,'BASE FEDERAÇÃO'!$B:$M,2,FALSE),"")</f>
        <v>KAWANO</v>
      </c>
      <c r="F199" s="220" t="str">
        <f>IF(A199:A199&gt;0,VLOOKUP(A199,'BASE FEDERAÇÃO'!$B:$M,3,FALSE),"")</f>
        <v>KIYOKO</v>
      </c>
      <c r="G199" s="88" t="str">
        <f>IF(A199:A199&gt;0,VLOOKUP(A199,'BASE FEDERAÇÃO'!$B:$M,4,FALSE),"")</f>
        <v>F</v>
      </c>
      <c r="H199" s="88" t="str">
        <f>IF(A199:A199&gt;0,VLOOKUP(A199,'BASE FEDERAÇÃO'!$B:$O,5,FALSE),"")</f>
        <v>03. IBI</v>
      </c>
      <c r="I199" s="117">
        <f>IF(A199:A199&gt;0,VLOOKUP(A199,'BASE FEDERAÇÃO'!$B:$M,6,FALSE),"")</f>
        <v>16772</v>
      </c>
      <c r="J199" s="88">
        <f>IF(A199:A199&gt;0,VLOOKUP(A199,'BASE FEDERAÇÃO'!$B:$M,7,FALSE),"")</f>
        <v>7</v>
      </c>
      <c r="K199" s="88" t="str">
        <f>IF(A199:A199&gt;0,VLOOKUP(A199,'BASE FEDERAÇÃO'!$B:$M,8,FALSE),"")</f>
        <v>B</v>
      </c>
      <c r="L199" s="88" t="str">
        <f>IF(A199:A199&gt;0,VLOOKUP(A199,'BASE FEDERAÇÃO'!$B:$M,9,FALSE),"")</f>
        <v>SR</v>
      </c>
      <c r="M199" s="116" t="str">
        <f>IF(A199:A199&gt;0,VLOOKUP(A199,'BASE FEDERAÇÃO'!$B:$O,10,FALSE),"")</f>
        <v>X</v>
      </c>
      <c r="N199" s="88" t="str">
        <f>IF(A199:A199&gt;0,VLOOKUP(A199,'BASE FEDERAÇÃO'!$B:$O,11,FALSE),"")</f>
        <v>LIB2026</v>
      </c>
      <c r="O199" s="89">
        <v>55</v>
      </c>
      <c r="P199" s="89">
        <v>57</v>
      </c>
      <c r="Q199" s="90">
        <f t="shared" si="71"/>
        <v>112</v>
      </c>
      <c r="R199" s="91"/>
      <c r="S199" s="91"/>
      <c r="T199" s="91"/>
      <c r="U199" s="91"/>
      <c r="V199" s="92"/>
      <c r="W199" s="92"/>
      <c r="X199" s="92"/>
      <c r="Y199" s="92"/>
      <c r="Z199" s="93">
        <f>IF(R199&gt;0,VLOOKUP(R199,Base!$A:$B,2,0),0)</f>
        <v>0</v>
      </c>
      <c r="AA199" s="94">
        <f>IF(S199&gt;0,VLOOKUP(S199,Base!$A:$B,2,0),0)</f>
        <v>0</v>
      </c>
      <c r="AB199" s="94">
        <f>IF(T199&gt;0,VLOOKUP(T199,Base!$A:$B,2,0),0)</f>
        <v>0</v>
      </c>
      <c r="AC199" s="94">
        <f>IF(U199&gt;0,VLOOKUP(U199,Base!$A:$B,2,0),0)</f>
        <v>0</v>
      </c>
      <c r="AD199" s="94">
        <f>IF(V199&gt;0,VLOOKUP(V199,Base!$D:$E,2,0),0)</f>
        <v>0</v>
      </c>
      <c r="AE199" s="94">
        <f>IF(W199&gt;0,VLOOKUP(W199,Base!$D:$E,2,0),0)</f>
        <v>0</v>
      </c>
      <c r="AF199" s="94">
        <f>IF(X199&gt;0,VLOOKUP(X199,Base!$D:$E,2,0),0)</f>
        <v>0</v>
      </c>
      <c r="AG199" s="94">
        <f>IF(Y199&gt;0,VLOOKUP(Y199,Base!$D:$E,2,0),0)</f>
        <v>0</v>
      </c>
      <c r="AH199" s="88" t="str">
        <f t="shared" si="72"/>
        <v/>
      </c>
      <c r="AI199" s="90">
        <f t="shared" si="73"/>
        <v>98</v>
      </c>
      <c r="AJ199" s="95">
        <f t="shared" si="74"/>
        <v>16772</v>
      </c>
      <c r="AK199" s="94">
        <f t="shared" si="75"/>
        <v>888.06998222800007</v>
      </c>
      <c r="AL199" s="88">
        <f t="shared" si="76"/>
        <v>70</v>
      </c>
      <c r="AM199" s="94">
        <f t="shared" si="77"/>
        <v>902.04983127999992</v>
      </c>
      <c r="AN199" s="88">
        <f t="shared" si="78"/>
        <v>52</v>
      </c>
      <c r="AO199" s="88" t="str">
        <f t="shared" si="79"/>
        <v/>
      </c>
      <c r="AP199" s="24"/>
      <c r="AQ199" s="133">
        <f t="shared" ca="1" si="80"/>
        <v>80.298630136986304</v>
      </c>
      <c r="AR199" s="133"/>
      <c r="AT199" s="184"/>
      <c r="AU199" s="132"/>
    </row>
    <row r="200" spans="1:47" s="25" customFormat="1" ht="18.75" customHeight="1">
      <c r="A200" s="86" t="s">
        <v>993</v>
      </c>
      <c r="B200" s="87" t="s">
        <v>805</v>
      </c>
      <c r="C200" s="87" t="s">
        <v>1</v>
      </c>
      <c r="D200" s="87" t="s">
        <v>283</v>
      </c>
      <c r="E200" s="116" t="str">
        <f>IF(A200:A200&gt;0,VLOOKUP(A200,'BASE FEDERAÇÃO'!$B:$M,2,FALSE),"")</f>
        <v>PEREIRA T. MACHADO</v>
      </c>
      <c r="F200" s="220" t="str">
        <f>IF(A200:A200&gt;0,VLOOKUP(A200,'BASE FEDERAÇÃO'!$B:$M,3,FALSE),"")</f>
        <v>MARIA DO SOCORRO</v>
      </c>
      <c r="G200" s="88" t="str">
        <f>IF(A200:A200&gt;0,VLOOKUP(A200,'BASE FEDERAÇÃO'!$B:$M,4,FALSE),"")</f>
        <v>F</v>
      </c>
      <c r="H200" s="88" t="str">
        <f>IF(A200:A200&gt;0,VLOOKUP(A200,'BASE FEDERAÇÃO'!$B:$O,5,FALSE),"")</f>
        <v>18. SOR</v>
      </c>
      <c r="I200" s="117">
        <f>IF(A200:A200&gt;0,VLOOKUP(A200,'BASE FEDERAÇÃO'!$B:$M,6,FALSE),"")</f>
        <v>21554</v>
      </c>
      <c r="J200" s="88">
        <f>IF(A200:A200&gt;0,VLOOKUP(A200,'BASE FEDERAÇÃO'!$B:$M,7,FALSE),"")</f>
        <v>12</v>
      </c>
      <c r="K200" s="88" t="str">
        <f>IF(A200:A200&gt;0,VLOOKUP(A200,'BASE FEDERAÇÃO'!$B:$M,8,FALSE),"")</f>
        <v>C</v>
      </c>
      <c r="L200" s="88" t="str">
        <f>IF(A200:A200&gt;0,VLOOKUP(A200,'BASE FEDERAÇÃO'!$B:$M,9,FALSE),"")</f>
        <v>NSR</v>
      </c>
      <c r="M200" s="116" t="str">
        <f>IF(A200:A200&gt;0,VLOOKUP(A200,'BASE FEDERAÇÃO'!$B:$O,10,FALSE),"")</f>
        <v/>
      </c>
      <c r="N200" s="88" t="str">
        <f>IF(A200:A200&gt;0,VLOOKUP(A200,'BASE FEDERAÇÃO'!$B:$O,11,FALSE),"")</f>
        <v>LIB2026</v>
      </c>
      <c r="O200" s="89">
        <v>64</v>
      </c>
      <c r="P200" s="89">
        <v>60</v>
      </c>
      <c r="Q200" s="90">
        <f t="shared" si="71"/>
        <v>124</v>
      </c>
      <c r="R200" s="91"/>
      <c r="S200" s="91"/>
      <c r="T200" s="91"/>
      <c r="U200" s="91"/>
      <c r="V200" s="92"/>
      <c r="W200" s="92"/>
      <c r="X200" s="92"/>
      <c r="Y200" s="92"/>
      <c r="Z200" s="93">
        <f>IF(R200&gt;0,VLOOKUP(R200,Base!$A:$B,2,0),0)</f>
        <v>0</v>
      </c>
      <c r="AA200" s="94">
        <f>IF(S200&gt;0,VLOOKUP(S200,Base!$A:$B,2,0),0)</f>
        <v>0</v>
      </c>
      <c r="AB200" s="94">
        <f>IF(T200&gt;0,VLOOKUP(T200,Base!$A:$B,2,0),0)</f>
        <v>0</v>
      </c>
      <c r="AC200" s="94">
        <f>IF(U200&gt;0,VLOOKUP(U200,Base!$A:$B,2,0),0)</f>
        <v>0</v>
      </c>
      <c r="AD200" s="94">
        <f>IF(V200&gt;0,VLOOKUP(V200,Base!$D:$E,2,0),0)</f>
        <v>0</v>
      </c>
      <c r="AE200" s="94">
        <f>IF(W200&gt;0,VLOOKUP(W200,Base!$D:$E,2,0),0)</f>
        <v>0</v>
      </c>
      <c r="AF200" s="94">
        <f>IF(X200&gt;0,VLOOKUP(X200,Base!$D:$E,2,0),0)</f>
        <v>0</v>
      </c>
      <c r="AG200" s="94">
        <f>IF(Y200&gt;0,VLOOKUP(Y200,Base!$D:$E,2,0),0)</f>
        <v>0</v>
      </c>
      <c r="AH200" s="88" t="str">
        <f t="shared" si="72"/>
        <v/>
      </c>
      <c r="AI200" s="90">
        <f t="shared" si="73"/>
        <v>100</v>
      </c>
      <c r="AJ200" s="95">
        <f t="shared" si="74"/>
        <v>21554</v>
      </c>
      <c r="AK200" s="94">
        <f t="shared" si="75"/>
        <v>876.11997744600001</v>
      </c>
      <c r="AL200" s="88">
        <f t="shared" si="76"/>
        <v>144</v>
      </c>
      <c r="AM200" s="94">
        <f t="shared" si="77"/>
        <v>899.99978346</v>
      </c>
      <c r="AN200" s="88">
        <f t="shared" si="78"/>
        <v>91</v>
      </c>
      <c r="AO200" s="88" t="str">
        <f t="shared" si="79"/>
        <v/>
      </c>
      <c r="AP200" s="24"/>
      <c r="AQ200" s="133">
        <f t="shared" ca="1" si="80"/>
        <v>67.197260273972603</v>
      </c>
      <c r="AR200" s="133"/>
      <c r="AT200" s="184"/>
      <c r="AU200" s="132"/>
    </row>
    <row r="201" spans="1:47" s="25" customFormat="1" ht="18.75" customHeight="1">
      <c r="A201" s="86" t="s">
        <v>908</v>
      </c>
      <c r="B201" s="87" t="s">
        <v>805</v>
      </c>
      <c r="C201" s="87" t="s">
        <v>1</v>
      </c>
      <c r="D201" s="87" t="s">
        <v>283</v>
      </c>
      <c r="E201" s="116" t="str">
        <f>IF(A201:A201&gt;0,VLOOKUP(A201,'BASE FEDERAÇÃO'!$B:$M,2,FALSE),"")</f>
        <v>NOZAWA</v>
      </c>
      <c r="F201" s="220" t="str">
        <f>IF(A201:A201&gt;0,VLOOKUP(A201,'BASE FEDERAÇÃO'!$B:$M,3,FALSE),"")</f>
        <v>YURIKO</v>
      </c>
      <c r="G201" s="88" t="str">
        <f>IF(A201:A201&gt;0,VLOOKUP(A201,'BASE FEDERAÇÃO'!$B:$M,4,FALSE),"")</f>
        <v>F</v>
      </c>
      <c r="H201" s="88" t="str">
        <f>IF(A201:A201&gt;0,VLOOKUP(A201,'BASE FEDERAÇÃO'!$B:$O,5,FALSE),"")</f>
        <v>06. KOK</v>
      </c>
      <c r="I201" s="117">
        <f>IF(A201:A201&gt;0,VLOOKUP(A201,'BASE FEDERAÇÃO'!$B:$M,6,FALSE),"")</f>
        <v>13844</v>
      </c>
      <c r="J201" s="88">
        <f>IF(A201:A201&gt;0,VLOOKUP(A201,'BASE FEDERAÇÃO'!$B:$M,7,FALSE),"")</f>
        <v>12</v>
      </c>
      <c r="K201" s="88" t="str">
        <f>IF(A201:A201&gt;0,VLOOKUP(A201,'BASE FEDERAÇÃO'!$B:$M,8,FALSE),"")</f>
        <v>C</v>
      </c>
      <c r="L201" s="88" t="str">
        <f>IF(A201:A201&gt;0,VLOOKUP(A201,'BASE FEDERAÇÃO'!$B:$M,9,FALSE),"")</f>
        <v>MR</v>
      </c>
      <c r="M201" s="116" t="str">
        <f>IF(A201:A201&gt;0,VLOOKUP(A201,'BASE FEDERAÇÃO'!$B:$O,10,FALSE),"")</f>
        <v/>
      </c>
      <c r="N201" s="88" t="str">
        <f>IF(A201:A201&gt;0,VLOOKUP(A201,'BASE FEDERAÇÃO'!$B:$O,11,FALSE),"")</f>
        <v>LIB2026</v>
      </c>
      <c r="O201" s="89">
        <v>69</v>
      </c>
      <c r="P201" s="89">
        <v>62</v>
      </c>
      <c r="Q201" s="90">
        <f t="shared" si="71"/>
        <v>131</v>
      </c>
      <c r="R201" s="91"/>
      <c r="S201" s="91"/>
      <c r="T201" s="91"/>
      <c r="U201" s="91"/>
      <c r="V201" s="92"/>
      <c r="W201" s="92"/>
      <c r="X201" s="92"/>
      <c r="Y201" s="92"/>
      <c r="Z201" s="93">
        <f>IF(R201&gt;0,VLOOKUP(R201,Base!$A:$B,2,0),0)</f>
        <v>0</v>
      </c>
      <c r="AA201" s="94">
        <f>IF(S201&gt;0,VLOOKUP(S201,Base!$A:$B,2,0),0)</f>
        <v>0</v>
      </c>
      <c r="AB201" s="94">
        <f>IF(T201&gt;0,VLOOKUP(T201,Base!$A:$B,2,0),0)</f>
        <v>0</v>
      </c>
      <c r="AC201" s="94">
        <f>IF(U201&gt;0,VLOOKUP(U201,Base!$A:$B,2,0),0)</f>
        <v>0</v>
      </c>
      <c r="AD201" s="94">
        <f>IF(V201&gt;0,VLOOKUP(V201,Base!$D:$E,2,0),0)</f>
        <v>0</v>
      </c>
      <c r="AE201" s="94">
        <f>IF(W201&gt;0,VLOOKUP(W201,Base!$D:$E,2,0),0)</f>
        <v>0</v>
      </c>
      <c r="AF201" s="94">
        <f>IF(X201&gt;0,VLOOKUP(X201,Base!$D:$E,2,0),0)</f>
        <v>0</v>
      </c>
      <c r="AG201" s="94">
        <f>IF(Y201&gt;0,VLOOKUP(Y201,Base!$D:$E,2,0),0)</f>
        <v>0</v>
      </c>
      <c r="AH201" s="88" t="str">
        <f t="shared" si="72"/>
        <v/>
      </c>
      <c r="AI201" s="90">
        <f t="shared" si="73"/>
        <v>107</v>
      </c>
      <c r="AJ201" s="95">
        <f t="shared" si="74"/>
        <v>13844</v>
      </c>
      <c r="AK201" s="94">
        <f t="shared" si="75"/>
        <v>869.11998515599998</v>
      </c>
      <c r="AL201" s="88">
        <f t="shared" si="76"/>
        <v>179</v>
      </c>
      <c r="AM201" s="94">
        <f t="shared" si="77"/>
        <v>892.99986056</v>
      </c>
      <c r="AN201" s="88">
        <f t="shared" si="78"/>
        <v>163</v>
      </c>
      <c r="AO201" s="88" t="str">
        <f t="shared" si="79"/>
        <v/>
      </c>
      <c r="AP201" s="24"/>
      <c r="AQ201" s="132">
        <f t="shared" ca="1" si="80"/>
        <v>88.320547945205476</v>
      </c>
      <c r="AR201" s="133"/>
      <c r="AT201" s="184"/>
      <c r="AU201" s="132"/>
    </row>
    <row r="202" spans="1:47" s="25" customFormat="1" ht="18.75" customHeight="1">
      <c r="A202" s="251"/>
      <c r="B202" s="252"/>
      <c r="C202" s="252"/>
      <c r="D202" s="252"/>
      <c r="E202" s="116" t="str">
        <f>IF(A202:A202&gt;0,VLOOKUP(A202,'BASE FEDERAÇÃO'!$B:$M,2,FALSE),"")</f>
        <v/>
      </c>
      <c r="F202" s="220" t="str">
        <f>IF(A202:A202&gt;0,VLOOKUP(A202,'BASE FEDERAÇÃO'!$B:$M,3,FALSE),"")</f>
        <v/>
      </c>
      <c r="G202" s="88" t="str">
        <f>IF(A202:A202&gt;0,VLOOKUP(A202,'BASE FEDERAÇÃO'!$B:$M,4,FALSE),"")</f>
        <v/>
      </c>
      <c r="H202" s="88" t="str">
        <f>IF(A202:A202&gt;0,VLOOKUP(A202,'BASE FEDERAÇÃO'!$B:$O,5,FALSE),"")</f>
        <v/>
      </c>
      <c r="I202" s="117" t="str">
        <f>IF(A202:A202&gt;0,VLOOKUP(A202,'BASE FEDERAÇÃO'!$B:$M,6,FALSE),"")</f>
        <v/>
      </c>
      <c r="J202" s="88" t="str">
        <f>IF(A202:A202&gt;0,VLOOKUP(A202,'BASE FEDERAÇÃO'!$B:$M,7,FALSE),"")</f>
        <v/>
      </c>
      <c r="K202" s="88" t="str">
        <f>IF(A202:A202&gt;0,VLOOKUP(A202,'BASE FEDERAÇÃO'!$B:$M,8,FALSE),"")</f>
        <v/>
      </c>
      <c r="L202" s="88" t="str">
        <f>IF(A202:A202&gt;0,VLOOKUP(A202,'BASE FEDERAÇÃO'!$B:$M,9,FALSE),"")</f>
        <v/>
      </c>
      <c r="M202" s="116" t="str">
        <f>IF(A202:A202&gt;0,VLOOKUP(A202,'BASE FEDERAÇÃO'!$B:$O,10,FALSE),"")</f>
        <v/>
      </c>
      <c r="N202" s="88" t="str">
        <f>IF(A202:A202&gt;0,VLOOKUP(A202,'BASE FEDERAÇÃO'!$B:$O,11,FALSE),"")</f>
        <v/>
      </c>
      <c r="O202" s="89"/>
      <c r="P202" s="89"/>
      <c r="Q202" s="90" t="str">
        <f t="shared" si="71"/>
        <v/>
      </c>
      <c r="R202" s="91"/>
      <c r="S202" s="91"/>
      <c r="T202" s="91"/>
      <c r="U202" s="91"/>
      <c r="V202" s="92"/>
      <c r="W202" s="92"/>
      <c r="X202" s="92"/>
      <c r="Y202" s="92"/>
      <c r="Z202" s="93">
        <f>IF(R202&gt;0,VLOOKUP(R202,Base!$A:$B,2,0),0)</f>
        <v>0</v>
      </c>
      <c r="AA202" s="94">
        <f>IF(S202&gt;0,VLOOKUP(S202,Base!$A:$B,2,0),0)</f>
        <v>0</v>
      </c>
      <c r="AB202" s="94">
        <f>IF(T202&gt;0,VLOOKUP(T202,Base!$A:$B,2,0),0)</f>
        <v>0</v>
      </c>
      <c r="AC202" s="94">
        <f>IF(U202&gt;0,VLOOKUP(U202,Base!$A:$B,2,0),0)</f>
        <v>0</v>
      </c>
      <c r="AD202" s="94">
        <f>IF(V202&gt;0,VLOOKUP(V202,Base!$D:$E,2,0),0)</f>
        <v>0</v>
      </c>
      <c r="AE202" s="94">
        <f>IF(W202&gt;0,VLOOKUP(W202,Base!$D:$E,2,0),0)</f>
        <v>0</v>
      </c>
      <c r="AF202" s="94">
        <f>IF(X202&gt;0,VLOOKUP(X202,Base!$D:$E,2,0),0)</f>
        <v>0</v>
      </c>
      <c r="AG202" s="94">
        <f>IF(Y202&gt;0,VLOOKUP(Y202,Base!$D:$E,2,0),0)</f>
        <v>0</v>
      </c>
      <c r="AH202" s="88" t="str">
        <f t="shared" si="72"/>
        <v/>
      </c>
      <c r="AI202" s="90" t="str">
        <f t="shared" si="73"/>
        <v/>
      </c>
      <c r="AJ202" s="95" t="str">
        <f t="shared" si="74"/>
        <v/>
      </c>
      <c r="AK202" s="94" t="str">
        <f t="shared" si="75"/>
        <v/>
      </c>
      <c r="AL202" s="88" t="str">
        <f t="shared" si="76"/>
        <v/>
      </c>
      <c r="AM202" s="94" t="str">
        <f t="shared" si="77"/>
        <v xml:space="preserve"> </v>
      </c>
      <c r="AN202" s="88" t="str">
        <f t="shared" si="78"/>
        <v/>
      </c>
      <c r="AO202" s="88" t="str">
        <f t="shared" si="79"/>
        <v/>
      </c>
      <c r="AP202" s="24"/>
      <c r="AR202" s="135"/>
      <c r="AT202" s="184"/>
      <c r="AU202" s="136"/>
    </row>
    <row r="203" spans="1:47" s="25" customFormat="1" ht="18.75" customHeight="1">
      <c r="A203" s="86" t="s">
        <v>887</v>
      </c>
      <c r="B203" s="87" t="s">
        <v>806</v>
      </c>
      <c r="C203" s="87" t="s">
        <v>1</v>
      </c>
      <c r="D203" s="87" t="s">
        <v>490</v>
      </c>
      <c r="E203" s="116" t="str">
        <f>IF(A203:A203&gt;0,VLOOKUP(A203,'BASE FEDERAÇÃO'!$B:$M,2,FALSE),"")</f>
        <v>OGATA</v>
      </c>
      <c r="F203" s="220" t="str">
        <f>IF(A203:A203&gt;0,VLOOKUP(A203,'BASE FEDERAÇÃO'!$B:$M,3,FALSE),"")</f>
        <v>MITIKO</v>
      </c>
      <c r="G203" s="88" t="str">
        <f>IF(A203:A203&gt;0,VLOOKUP(A203,'BASE FEDERAÇÃO'!$B:$M,4,FALSE),"")</f>
        <v>F</v>
      </c>
      <c r="H203" s="88" t="str">
        <f>IF(A203:A203&gt;0,VLOOKUP(A203,'BASE FEDERAÇÃO'!$B:$O,5,FALSE),"")</f>
        <v>12. COO</v>
      </c>
      <c r="I203" s="117">
        <f>IF(A203:A203&gt;0,VLOOKUP(A203,'BASE FEDERAÇÃO'!$B:$M,6,FALSE),"")</f>
        <v>20316</v>
      </c>
      <c r="J203" s="88">
        <f>IF(A203:A203&gt;0,VLOOKUP(A203,'BASE FEDERAÇÃO'!$B:$M,7,FALSE),"")</f>
        <v>9</v>
      </c>
      <c r="K203" s="88" t="str">
        <f>IF(A203:A203&gt;0,VLOOKUP(A203,'BASE FEDERAÇÃO'!$B:$M,8,FALSE),"")</f>
        <v>B</v>
      </c>
      <c r="L203" s="88" t="str">
        <f>IF(A203:A203&gt;0,VLOOKUP(A203,'BASE FEDERAÇÃO'!$B:$M,9,FALSE),"")</f>
        <v>NSR</v>
      </c>
      <c r="M203" s="116" t="str">
        <f>IF(A203:A203&gt;0,VLOOKUP(A203,'BASE FEDERAÇÃO'!$B:$O,10,FALSE),"")</f>
        <v/>
      </c>
      <c r="N203" s="88" t="str">
        <f>IF(A203:A203&gt;0,VLOOKUP(A203,'BASE FEDERAÇÃO'!$B:$O,11,FALSE),"")</f>
        <v>LIB2026</v>
      </c>
      <c r="O203" s="89">
        <v>62</v>
      </c>
      <c r="P203" s="89">
        <v>60</v>
      </c>
      <c r="Q203" s="90">
        <f t="shared" si="71"/>
        <v>122</v>
      </c>
      <c r="R203" s="91"/>
      <c r="S203" s="91"/>
      <c r="T203" s="91"/>
      <c r="U203" s="91"/>
      <c r="V203" s="92"/>
      <c r="W203" s="92"/>
      <c r="X203" s="92"/>
      <c r="Y203" s="92"/>
      <c r="Z203" s="93">
        <f>IF(R203&gt;0,VLOOKUP(R203,Base!$A:$B,2,0),0)</f>
        <v>0</v>
      </c>
      <c r="AA203" s="94">
        <f>IF(S203&gt;0,VLOOKUP(S203,Base!$A:$B,2,0),0)</f>
        <v>0</v>
      </c>
      <c r="AB203" s="94">
        <f>IF(T203&gt;0,VLOOKUP(T203,Base!$A:$B,2,0),0)</f>
        <v>0</v>
      </c>
      <c r="AC203" s="94">
        <f>IF(U203&gt;0,VLOOKUP(U203,Base!$A:$B,2,0),0)</f>
        <v>0</v>
      </c>
      <c r="AD203" s="94">
        <f>IF(V203&gt;0,VLOOKUP(V203,Base!$D:$E,2,0),0)</f>
        <v>0</v>
      </c>
      <c r="AE203" s="94">
        <f>IF(W203&gt;0,VLOOKUP(W203,Base!$D:$E,2,0),0)</f>
        <v>0</v>
      </c>
      <c r="AF203" s="94">
        <f>IF(X203&gt;0,VLOOKUP(X203,Base!$D:$E,2,0),0)</f>
        <v>0</v>
      </c>
      <c r="AG203" s="94">
        <f>IF(Y203&gt;0,VLOOKUP(Y203,Base!$D:$E,2,0),0)</f>
        <v>0</v>
      </c>
      <c r="AH203" s="88" t="str">
        <f t="shared" si="72"/>
        <v/>
      </c>
      <c r="AI203" s="90">
        <f t="shared" si="73"/>
        <v>104</v>
      </c>
      <c r="AJ203" s="95">
        <f t="shared" si="74"/>
        <v>20316</v>
      </c>
      <c r="AK203" s="94">
        <f t="shared" si="75"/>
        <v>878.08997868400002</v>
      </c>
      <c r="AL203" s="88">
        <f t="shared" si="76"/>
        <v>138</v>
      </c>
      <c r="AM203" s="94">
        <f t="shared" si="77"/>
        <v>896.02979584000002</v>
      </c>
      <c r="AN203" s="88">
        <f t="shared" si="78"/>
        <v>138</v>
      </c>
      <c r="AO203" s="88" t="str">
        <f t="shared" si="79"/>
        <v/>
      </c>
      <c r="AP203" s="24"/>
      <c r="AQ203" s="133">
        <f t="shared" ref="AQ203:AQ205" ca="1" si="81">(TODAY()-I203)/365</f>
        <v>70.589041095890408</v>
      </c>
      <c r="AR203" s="133"/>
      <c r="AT203" s="184"/>
      <c r="AU203" s="132"/>
    </row>
    <row r="204" spans="1:47" s="25" customFormat="1" ht="18.75" customHeight="1">
      <c r="A204" s="86" t="s">
        <v>433</v>
      </c>
      <c r="B204" s="87" t="s">
        <v>806</v>
      </c>
      <c r="C204" s="87" t="s">
        <v>1</v>
      </c>
      <c r="D204" s="87" t="s">
        <v>490</v>
      </c>
      <c r="E204" s="116" t="str">
        <f>IF(A204:A204&gt;0,VLOOKUP(A204,'BASE FEDERAÇÃO'!$B:$M,2,FALSE),"")</f>
        <v>ABE</v>
      </c>
      <c r="F204" s="220" t="str">
        <f>IF(A204:A204&gt;0,VLOOKUP(A204,'BASE FEDERAÇÃO'!$B:$M,3,FALSE),"")</f>
        <v>TETSUO</v>
      </c>
      <c r="G204" s="88" t="str">
        <f>IF(A204:A204&gt;0,VLOOKUP(A204,'BASE FEDERAÇÃO'!$B:$M,4,FALSE),"")</f>
        <v>M</v>
      </c>
      <c r="H204" s="88" t="str">
        <f>IF(A204:A204&gt;0,VLOOKUP(A204,'BASE FEDERAÇÃO'!$B:$O,5,FALSE),"")</f>
        <v>06. KOK</v>
      </c>
      <c r="I204" s="117">
        <f>IF(A204:A204&gt;0,VLOOKUP(A204,'BASE FEDERAÇÃO'!$B:$M,6,FALSE),"")</f>
        <v>12082</v>
      </c>
      <c r="J204" s="88">
        <f>IF(A204:A204&gt;0,VLOOKUP(A204,'BASE FEDERAÇÃO'!$B:$M,7,FALSE),"")</f>
        <v>8</v>
      </c>
      <c r="K204" s="88" t="str">
        <f>IF(A204:A204&gt;0,VLOOKUP(A204,'BASE FEDERAÇÃO'!$B:$M,8,FALSE),"")</f>
        <v>B</v>
      </c>
      <c r="L204" s="88" t="str">
        <f>IF(A204:A204&gt;0,VLOOKUP(A204,'BASE FEDERAÇÃO'!$B:$M,9,FALSE),"")</f>
        <v>MR</v>
      </c>
      <c r="M204" s="116" t="str">
        <f>IF(A204:A204&gt;0,VLOOKUP(A204,'BASE FEDERAÇÃO'!$B:$O,10,FALSE),"")</f>
        <v/>
      </c>
      <c r="N204" s="88" t="str">
        <f>IF(A204:A204&gt;0,VLOOKUP(A204,'BASE FEDERAÇÃO'!$B:$O,11,FALSE),"")</f>
        <v>LIB2026i</v>
      </c>
      <c r="O204" s="89">
        <v>68</v>
      </c>
      <c r="P204" s="89">
        <v>60</v>
      </c>
      <c r="Q204" s="90">
        <f t="shared" si="71"/>
        <v>128</v>
      </c>
      <c r="R204" s="91"/>
      <c r="S204" s="91"/>
      <c r="T204" s="91"/>
      <c r="U204" s="91"/>
      <c r="V204" s="92"/>
      <c r="W204" s="92"/>
      <c r="X204" s="92"/>
      <c r="Y204" s="92"/>
      <c r="Z204" s="93">
        <f>IF(R204&gt;0,VLOOKUP(R204,Base!$A:$B,2,0),0)</f>
        <v>0</v>
      </c>
      <c r="AA204" s="94">
        <f>IF(S204&gt;0,VLOOKUP(S204,Base!$A:$B,2,0),0)</f>
        <v>0</v>
      </c>
      <c r="AB204" s="94">
        <f>IF(T204&gt;0,VLOOKUP(T204,Base!$A:$B,2,0),0)</f>
        <v>0</v>
      </c>
      <c r="AC204" s="94">
        <f>IF(U204&gt;0,VLOOKUP(U204,Base!$A:$B,2,0),0)</f>
        <v>0</v>
      </c>
      <c r="AD204" s="94">
        <f>IF(V204&gt;0,VLOOKUP(V204,Base!$D:$E,2,0),0)</f>
        <v>0</v>
      </c>
      <c r="AE204" s="94">
        <f>IF(W204&gt;0,VLOOKUP(W204,Base!$D:$E,2,0),0)</f>
        <v>0</v>
      </c>
      <c r="AF204" s="94">
        <f>IF(X204&gt;0,VLOOKUP(X204,Base!$D:$E,2,0),0)</f>
        <v>0</v>
      </c>
      <c r="AG204" s="94">
        <f>IF(Y204&gt;0,VLOOKUP(Y204,Base!$D:$E,2,0),0)</f>
        <v>0</v>
      </c>
      <c r="AH204" s="88" t="str">
        <f t="shared" si="72"/>
        <v/>
      </c>
      <c r="AI204" s="90">
        <f t="shared" si="73"/>
        <v>112</v>
      </c>
      <c r="AJ204" s="95">
        <f t="shared" si="74"/>
        <v>12082</v>
      </c>
      <c r="AK204" s="94">
        <f t="shared" si="75"/>
        <v>872.07998691800003</v>
      </c>
      <c r="AL204" s="88">
        <f t="shared" si="76"/>
        <v>168</v>
      </c>
      <c r="AM204" s="94">
        <f t="shared" si="77"/>
        <v>888.03987817999996</v>
      </c>
      <c r="AN204" s="88">
        <f t="shared" si="78"/>
        <v>179</v>
      </c>
      <c r="AO204" s="88" t="str">
        <f t="shared" si="79"/>
        <v/>
      </c>
      <c r="AP204" s="24"/>
      <c r="AQ204" s="132">
        <f t="shared" ca="1" si="81"/>
        <v>93.147945205479445</v>
      </c>
      <c r="AR204" s="133"/>
      <c r="AT204" s="184"/>
      <c r="AU204" s="132"/>
    </row>
    <row r="205" spans="1:47" s="25" customFormat="1" ht="18.75" customHeight="1">
      <c r="A205" s="86" t="s">
        <v>978</v>
      </c>
      <c r="B205" s="87" t="s">
        <v>806</v>
      </c>
      <c r="C205" s="87" t="s">
        <v>1</v>
      </c>
      <c r="D205" s="87" t="s">
        <v>490</v>
      </c>
      <c r="E205" s="116" t="str">
        <f>IF(A205:A205&gt;0,VLOOKUP(A205,'BASE FEDERAÇÃO'!$B:$M,2,FALSE),"")</f>
        <v>HARA TABATA</v>
      </c>
      <c r="F205" s="220" t="str">
        <f>IF(A205:A205&gt;0,VLOOKUP(A205,'BASE FEDERAÇÃO'!$B:$M,3,FALSE),"")</f>
        <v>ROSA HIDEKO</v>
      </c>
      <c r="G205" s="88" t="str">
        <f>IF(A205:A205&gt;0,VLOOKUP(A205,'BASE FEDERAÇÃO'!$B:$M,4,FALSE),"")</f>
        <v>F</v>
      </c>
      <c r="H205" s="88" t="str">
        <f>IF(A205:A205&gt;0,VLOOKUP(A205,'BASE FEDERAÇÃO'!$B:$O,5,FALSE),"")</f>
        <v>07. GSP</v>
      </c>
      <c r="I205" s="117">
        <f>IF(A205:A205&gt;0,VLOOKUP(A205,'BASE FEDERAÇÃO'!$B:$M,6,FALSE),"")</f>
        <v>18830</v>
      </c>
      <c r="J205" s="88">
        <f>IF(A205:A205&gt;0,VLOOKUP(A205,'BASE FEDERAÇÃO'!$B:$M,7,FALSE),"")</f>
        <v>12</v>
      </c>
      <c r="K205" s="88" t="str">
        <f>IF(A205:A205&gt;0,VLOOKUP(A205,'BASE FEDERAÇÃO'!$B:$M,8,FALSE),"")</f>
        <v>C</v>
      </c>
      <c r="L205" s="88" t="str">
        <f>IF(A205:A205&gt;0,VLOOKUP(A205,'BASE FEDERAÇÃO'!$B:$M,9,FALSE),"")</f>
        <v>SR</v>
      </c>
      <c r="M205" s="116" t="str">
        <f>IF(A205:A205&gt;0,VLOOKUP(A205,'BASE FEDERAÇÃO'!$B:$O,10,FALSE),"")</f>
        <v/>
      </c>
      <c r="N205" s="88" t="str">
        <f>IF(A205:A205&gt;0,VLOOKUP(A205,'BASE FEDERAÇÃO'!$B:$O,11,FALSE),"")</f>
        <v>LIB2026</v>
      </c>
      <c r="O205" s="89">
        <v>62</v>
      </c>
      <c r="P205" s="89">
        <v>61</v>
      </c>
      <c r="Q205" s="90">
        <f t="shared" si="71"/>
        <v>123</v>
      </c>
      <c r="R205" s="91"/>
      <c r="S205" s="91"/>
      <c r="T205" s="91"/>
      <c r="U205" s="91"/>
      <c r="V205" s="92"/>
      <c r="W205" s="92"/>
      <c r="X205" s="92"/>
      <c r="Y205" s="92"/>
      <c r="Z205" s="93">
        <f>IF(R205&gt;0,VLOOKUP(R205,Base!$A:$B,2,0),0)</f>
        <v>0</v>
      </c>
      <c r="AA205" s="94">
        <f>IF(S205&gt;0,VLOOKUP(S205,Base!$A:$B,2,0),0)</f>
        <v>0</v>
      </c>
      <c r="AB205" s="94">
        <f>IF(T205&gt;0,VLOOKUP(T205,Base!$A:$B,2,0),0)</f>
        <v>0</v>
      </c>
      <c r="AC205" s="94">
        <f>IF(U205&gt;0,VLOOKUP(U205,Base!$A:$B,2,0),0)</f>
        <v>0</v>
      </c>
      <c r="AD205" s="94">
        <f>IF(V205&gt;0,VLOOKUP(V205,Base!$D:$E,2,0),0)</f>
        <v>0</v>
      </c>
      <c r="AE205" s="94">
        <f>IF(W205&gt;0,VLOOKUP(W205,Base!$D:$E,2,0),0)</f>
        <v>0</v>
      </c>
      <c r="AF205" s="94">
        <f>IF(X205&gt;0,VLOOKUP(X205,Base!$D:$E,2,0),0)</f>
        <v>0</v>
      </c>
      <c r="AG205" s="94">
        <f>IF(Y205&gt;0,VLOOKUP(Y205,Base!$D:$E,2,0),0)</f>
        <v>0</v>
      </c>
      <c r="AH205" s="88" t="str">
        <f t="shared" si="72"/>
        <v/>
      </c>
      <c r="AI205" s="90">
        <f t="shared" si="73"/>
        <v>99</v>
      </c>
      <c r="AJ205" s="95">
        <f t="shared" si="74"/>
        <v>18830</v>
      </c>
      <c r="AK205" s="94">
        <f t="shared" si="75"/>
        <v>877.11998016999996</v>
      </c>
      <c r="AL205" s="88">
        <f t="shared" si="76"/>
        <v>140</v>
      </c>
      <c r="AM205" s="94">
        <f t="shared" si="77"/>
        <v>900.99981070000001</v>
      </c>
      <c r="AN205" s="88">
        <f t="shared" si="78"/>
        <v>71</v>
      </c>
      <c r="AO205" s="88" t="str">
        <f t="shared" si="79"/>
        <v/>
      </c>
      <c r="AP205" s="24"/>
      <c r="AQ205" s="133">
        <f t="shared" ca="1" si="81"/>
        <v>74.660273972602738</v>
      </c>
      <c r="AR205" s="133"/>
      <c r="AT205" s="184"/>
      <c r="AU205" s="132"/>
    </row>
    <row r="206" spans="1:47" s="25" customFormat="1" ht="18.75" customHeight="1">
      <c r="A206" s="274"/>
      <c r="B206" s="275" t="s">
        <v>806</v>
      </c>
      <c r="C206" s="275" t="s">
        <v>1</v>
      </c>
      <c r="D206" s="275" t="s">
        <v>490</v>
      </c>
      <c r="E206" s="116" t="str">
        <f>IF(A206:A206&gt;0,VLOOKUP(A206,'BASE FEDERAÇÃO'!$B:$M,2,FALSE),"")</f>
        <v/>
      </c>
      <c r="F206" s="220" t="str">
        <f>IF(A206:A206&gt;0,VLOOKUP(A206,'BASE FEDERAÇÃO'!$B:$M,3,FALSE),"")</f>
        <v/>
      </c>
      <c r="G206" s="88" t="str">
        <f>IF(A206:A206&gt;0,VLOOKUP(A206,'BASE FEDERAÇÃO'!$B:$M,4,FALSE),"")</f>
        <v/>
      </c>
      <c r="H206" s="88" t="str">
        <f>IF(A206:A206&gt;0,VLOOKUP(A206,'BASE FEDERAÇÃO'!$B:$O,5,FALSE),"")</f>
        <v/>
      </c>
      <c r="I206" s="117" t="str">
        <f>IF(A206:A206&gt;0,VLOOKUP(A206,'BASE FEDERAÇÃO'!$B:$M,6,FALSE),"")</f>
        <v/>
      </c>
      <c r="J206" s="88" t="str">
        <f>IF(A206:A206&gt;0,VLOOKUP(A206,'BASE FEDERAÇÃO'!$B:$M,7,FALSE),"")</f>
        <v/>
      </c>
      <c r="K206" s="88" t="str">
        <f>IF(A206:A206&gt;0,VLOOKUP(A206,'BASE FEDERAÇÃO'!$B:$M,8,FALSE),"")</f>
        <v/>
      </c>
      <c r="L206" s="88" t="str">
        <f>IF(A206:A206&gt;0,VLOOKUP(A206,'BASE FEDERAÇÃO'!$B:$M,9,FALSE),"")</f>
        <v/>
      </c>
      <c r="M206" s="116" t="str">
        <f>IF(A206:A206&gt;0,VLOOKUP(A206,'BASE FEDERAÇÃO'!$B:$O,10,FALSE),"")</f>
        <v/>
      </c>
      <c r="N206" s="88" t="str">
        <f>IF(A206:A206&gt;0,VLOOKUP(A206,'BASE FEDERAÇÃO'!$B:$O,11,FALSE),"")</f>
        <v/>
      </c>
      <c r="O206" s="89"/>
      <c r="P206" s="89"/>
      <c r="Q206" s="90" t="str">
        <f t="shared" si="71"/>
        <v/>
      </c>
      <c r="R206" s="91"/>
      <c r="S206" s="91"/>
      <c r="T206" s="91"/>
      <c r="U206" s="91"/>
      <c r="V206" s="92"/>
      <c r="W206" s="92"/>
      <c r="X206" s="92"/>
      <c r="Y206" s="92"/>
      <c r="Z206" s="93">
        <f>IF(R206&gt;0,VLOOKUP(R206,Base!$A:$B,2,0),0)</f>
        <v>0</v>
      </c>
      <c r="AA206" s="94">
        <f>IF(S206&gt;0,VLOOKUP(S206,Base!$A:$B,2,0),0)</f>
        <v>0</v>
      </c>
      <c r="AB206" s="94">
        <f>IF(T206&gt;0,VLOOKUP(T206,Base!$A:$B,2,0),0)</f>
        <v>0</v>
      </c>
      <c r="AC206" s="94">
        <f>IF(U206&gt;0,VLOOKUP(U206,Base!$A:$B,2,0),0)</f>
        <v>0</v>
      </c>
      <c r="AD206" s="94">
        <f>IF(V206&gt;0,VLOOKUP(V206,Base!$D:$E,2,0),0)</f>
        <v>0</v>
      </c>
      <c r="AE206" s="94">
        <f>IF(W206&gt;0,VLOOKUP(W206,Base!$D:$E,2,0),0)</f>
        <v>0</v>
      </c>
      <c r="AF206" s="94">
        <f>IF(X206&gt;0,VLOOKUP(X206,Base!$D:$E,2,0),0)</f>
        <v>0</v>
      </c>
      <c r="AG206" s="94">
        <f>IF(Y206&gt;0,VLOOKUP(Y206,Base!$D:$E,2,0),0)</f>
        <v>0</v>
      </c>
      <c r="AH206" s="88" t="str">
        <f t="shared" si="72"/>
        <v/>
      </c>
      <c r="AI206" s="90" t="str">
        <f t="shared" si="73"/>
        <v/>
      </c>
      <c r="AJ206" s="95" t="str">
        <f t="shared" si="74"/>
        <v/>
      </c>
      <c r="AK206" s="94" t="str">
        <f t="shared" si="75"/>
        <v/>
      </c>
      <c r="AL206" s="88" t="str">
        <f t="shared" si="76"/>
        <v/>
      </c>
      <c r="AM206" s="94" t="str">
        <f t="shared" si="77"/>
        <v xml:space="preserve"> </v>
      </c>
      <c r="AN206" s="88" t="str">
        <f t="shared" si="78"/>
        <v/>
      </c>
      <c r="AO206" s="88" t="str">
        <f t="shared" si="79"/>
        <v/>
      </c>
      <c r="AP206" s="24"/>
      <c r="AR206" s="133"/>
      <c r="AT206" s="184"/>
      <c r="AU206" s="132"/>
    </row>
    <row r="207" spans="1:47" s="25" customFormat="1" ht="18.75" customHeight="1">
      <c r="A207" s="251"/>
      <c r="B207" s="252"/>
      <c r="C207" s="252"/>
      <c r="D207" s="252"/>
      <c r="E207" s="116" t="str">
        <f>IF(A207:A207&gt;0,VLOOKUP(A207,'BASE FEDERAÇÃO'!$B:$M,2,FALSE),"")</f>
        <v/>
      </c>
      <c r="F207" s="220" t="str">
        <f>IF(A207:A207&gt;0,VLOOKUP(A207,'BASE FEDERAÇÃO'!$B:$M,3,FALSE),"")</f>
        <v/>
      </c>
      <c r="G207" s="88" t="str">
        <f>IF(A207:A207&gt;0,VLOOKUP(A207,'BASE FEDERAÇÃO'!$B:$M,4,FALSE),"")</f>
        <v/>
      </c>
      <c r="H207" s="88" t="str">
        <f>IF(A207:A207&gt;0,VLOOKUP(A207,'BASE FEDERAÇÃO'!$B:$O,5,FALSE),"")</f>
        <v/>
      </c>
      <c r="I207" s="117" t="str">
        <f>IF(A207:A207&gt;0,VLOOKUP(A207,'BASE FEDERAÇÃO'!$B:$M,6,FALSE),"")</f>
        <v/>
      </c>
      <c r="J207" s="88" t="str">
        <f>IF(A207:A207&gt;0,VLOOKUP(A207,'BASE FEDERAÇÃO'!$B:$M,7,FALSE),"")</f>
        <v/>
      </c>
      <c r="K207" s="88" t="str">
        <f>IF(A207:A207&gt;0,VLOOKUP(A207,'BASE FEDERAÇÃO'!$B:$M,8,FALSE),"")</f>
        <v/>
      </c>
      <c r="L207" s="88" t="str">
        <f>IF(A207:A207&gt;0,VLOOKUP(A207,'BASE FEDERAÇÃO'!$B:$M,9,FALSE),"")</f>
        <v/>
      </c>
      <c r="M207" s="116" t="str">
        <f>IF(A207:A207&gt;0,VLOOKUP(A207,'BASE FEDERAÇÃO'!$B:$O,10,FALSE),"")</f>
        <v/>
      </c>
      <c r="N207" s="88" t="str">
        <f>IF(A207:A207&gt;0,VLOOKUP(A207,'BASE FEDERAÇÃO'!$B:$O,11,FALSE),"")</f>
        <v/>
      </c>
      <c r="O207" s="89"/>
      <c r="P207" s="89"/>
      <c r="Q207" s="90" t="str">
        <f t="shared" si="71"/>
        <v/>
      </c>
      <c r="R207" s="91"/>
      <c r="S207" s="91"/>
      <c r="T207" s="91"/>
      <c r="U207" s="91"/>
      <c r="V207" s="92"/>
      <c r="W207" s="92"/>
      <c r="X207" s="92"/>
      <c r="Y207" s="92"/>
      <c r="Z207" s="93">
        <f>IF(R207&gt;0,VLOOKUP(R207,Base!$A:$B,2,0),0)</f>
        <v>0</v>
      </c>
      <c r="AA207" s="94">
        <f>IF(S207&gt;0,VLOOKUP(S207,Base!$A:$B,2,0),0)</f>
        <v>0</v>
      </c>
      <c r="AB207" s="94">
        <f>IF(T207&gt;0,VLOOKUP(T207,Base!$A:$B,2,0),0)</f>
        <v>0</v>
      </c>
      <c r="AC207" s="94">
        <f>IF(U207&gt;0,VLOOKUP(U207,Base!$A:$B,2,0),0)</f>
        <v>0</v>
      </c>
      <c r="AD207" s="94">
        <f>IF(V207&gt;0,VLOOKUP(V207,Base!$D:$E,2,0),0)</f>
        <v>0</v>
      </c>
      <c r="AE207" s="94">
        <f>IF(W207&gt;0,VLOOKUP(W207,Base!$D:$E,2,0),0)</f>
        <v>0</v>
      </c>
      <c r="AF207" s="94">
        <f>IF(X207&gt;0,VLOOKUP(X207,Base!$D:$E,2,0),0)</f>
        <v>0</v>
      </c>
      <c r="AG207" s="94">
        <f>IF(Y207&gt;0,VLOOKUP(Y207,Base!$D:$E,2,0),0)</f>
        <v>0</v>
      </c>
      <c r="AH207" s="88" t="str">
        <f t="shared" si="72"/>
        <v/>
      </c>
      <c r="AI207" s="90" t="str">
        <f t="shared" si="73"/>
        <v/>
      </c>
      <c r="AJ207" s="95" t="str">
        <f t="shared" si="74"/>
        <v/>
      </c>
      <c r="AK207" s="94" t="str">
        <f t="shared" si="75"/>
        <v/>
      </c>
      <c r="AL207" s="88" t="str">
        <f t="shared" si="76"/>
        <v/>
      </c>
      <c r="AM207" s="94" t="str">
        <f t="shared" si="77"/>
        <v xml:space="preserve"> </v>
      </c>
      <c r="AN207" s="88" t="str">
        <f t="shared" si="78"/>
        <v/>
      </c>
      <c r="AO207" s="88" t="str">
        <f t="shared" si="79"/>
        <v/>
      </c>
      <c r="AP207" s="24"/>
      <c r="AR207" s="135"/>
      <c r="AT207" s="184"/>
      <c r="AU207" s="136"/>
    </row>
    <row r="208" spans="1:47" s="25" customFormat="1" ht="18.75" customHeight="1">
      <c r="A208" s="86" t="s">
        <v>117</v>
      </c>
      <c r="B208" s="87" t="s">
        <v>807</v>
      </c>
      <c r="C208" s="87" t="s">
        <v>1</v>
      </c>
      <c r="D208" s="87" t="s">
        <v>393</v>
      </c>
      <c r="E208" s="116" t="str">
        <f>IF(A208:A208&gt;0,VLOOKUP(A208,'BASE FEDERAÇÃO'!$B:$M,2,FALSE),"")</f>
        <v>YAMANO</v>
      </c>
      <c r="F208" s="220" t="str">
        <f>IF(A208:A208&gt;0,VLOOKUP(A208,'BASE FEDERAÇÃO'!$B:$M,3,FALSE),"")</f>
        <v>ROSA</v>
      </c>
      <c r="G208" s="88" t="str">
        <f>IF(A208:A208&gt;0,VLOOKUP(A208,'BASE FEDERAÇÃO'!$B:$M,4,FALSE),"")</f>
        <v>F</v>
      </c>
      <c r="H208" s="88" t="str">
        <f>IF(A208:A208&gt;0,VLOOKUP(A208,'BASE FEDERAÇÃO'!$B:$O,5,FALSE),"")</f>
        <v>03. IBI</v>
      </c>
      <c r="I208" s="117">
        <f>IF(A208:A208&gt;0,VLOOKUP(A208,'BASE FEDERAÇÃO'!$B:$M,6,FALSE),"")</f>
        <v>20212</v>
      </c>
      <c r="J208" s="88">
        <f>IF(A208:A208&gt;0,VLOOKUP(A208,'BASE FEDERAÇÃO'!$B:$M,7,FALSE),"")</f>
        <v>8</v>
      </c>
      <c r="K208" s="88" t="str">
        <f>IF(A208:A208&gt;0,VLOOKUP(A208,'BASE FEDERAÇÃO'!$B:$M,8,FALSE),"")</f>
        <v>B</v>
      </c>
      <c r="L208" s="88" t="str">
        <f>IF(A208:A208&gt;0,VLOOKUP(A208,'BASE FEDERAÇÃO'!$B:$M,9,FALSE),"")</f>
        <v>NSR</v>
      </c>
      <c r="M208" s="116" t="str">
        <f>IF(A208:A208&gt;0,VLOOKUP(A208,'BASE FEDERAÇÃO'!$B:$O,10,FALSE),"")</f>
        <v>X</v>
      </c>
      <c r="N208" s="88" t="str">
        <f>IF(A208:A208&gt;0,VLOOKUP(A208,'BASE FEDERAÇÃO'!$B:$O,11,FALSE),"")</f>
        <v>LIB2026</v>
      </c>
      <c r="O208" s="89">
        <v>64</v>
      </c>
      <c r="P208" s="89">
        <v>55</v>
      </c>
      <c r="Q208" s="90">
        <f t="shared" si="71"/>
        <v>119</v>
      </c>
      <c r="R208" s="91"/>
      <c r="S208" s="91"/>
      <c r="T208" s="91"/>
      <c r="U208" s="91"/>
      <c r="V208" s="92"/>
      <c r="W208" s="92"/>
      <c r="X208" s="92"/>
      <c r="Y208" s="92"/>
      <c r="Z208" s="93">
        <f>IF(R208&gt;0,VLOOKUP(R208,Base!$A:$B,2,0),0)</f>
        <v>0</v>
      </c>
      <c r="AA208" s="94">
        <f>IF(S208&gt;0,VLOOKUP(S208,Base!$A:$B,2,0),0)</f>
        <v>0</v>
      </c>
      <c r="AB208" s="94">
        <f>IF(T208&gt;0,VLOOKUP(T208,Base!$A:$B,2,0),0)</f>
        <v>0</v>
      </c>
      <c r="AC208" s="94">
        <f>IF(U208&gt;0,VLOOKUP(U208,Base!$A:$B,2,0),0)</f>
        <v>0</v>
      </c>
      <c r="AD208" s="94">
        <f>IF(V208&gt;0,VLOOKUP(V208,Base!$D:$E,2,0),0)</f>
        <v>0</v>
      </c>
      <c r="AE208" s="94">
        <f>IF(W208&gt;0,VLOOKUP(W208,Base!$D:$E,2,0),0)</f>
        <v>0</v>
      </c>
      <c r="AF208" s="94">
        <f>IF(X208&gt;0,VLOOKUP(X208,Base!$D:$E,2,0),0)</f>
        <v>0</v>
      </c>
      <c r="AG208" s="94">
        <f>IF(Y208&gt;0,VLOOKUP(Y208,Base!$D:$E,2,0),0)</f>
        <v>0</v>
      </c>
      <c r="AH208" s="88" t="str">
        <f t="shared" si="72"/>
        <v/>
      </c>
      <c r="AI208" s="90">
        <f t="shared" si="73"/>
        <v>103</v>
      </c>
      <c r="AJ208" s="95">
        <f t="shared" si="74"/>
        <v>20212</v>
      </c>
      <c r="AK208" s="94">
        <f t="shared" si="75"/>
        <v>881.07997878800006</v>
      </c>
      <c r="AL208" s="88">
        <f t="shared" si="76"/>
        <v>121</v>
      </c>
      <c r="AM208" s="94">
        <f t="shared" si="77"/>
        <v>897.03979687999993</v>
      </c>
      <c r="AN208" s="88">
        <f t="shared" si="78"/>
        <v>122</v>
      </c>
      <c r="AO208" s="88" t="str">
        <f t="shared" si="79"/>
        <v/>
      </c>
      <c r="AP208" s="24"/>
      <c r="AQ208" s="133">
        <f t="shared" ref="AQ208:AQ211" ca="1" si="82">(TODAY()-I208)/365</f>
        <v>70.873972602739727</v>
      </c>
      <c r="AR208" s="133"/>
      <c r="AT208" s="184"/>
      <c r="AU208" s="132"/>
    </row>
    <row r="209" spans="1:47" s="25" customFormat="1" ht="18.75" customHeight="1">
      <c r="A209" s="86" t="s">
        <v>546</v>
      </c>
      <c r="B209" s="87" t="s">
        <v>807</v>
      </c>
      <c r="C209" s="87" t="s">
        <v>1</v>
      </c>
      <c r="D209" s="87" t="s">
        <v>393</v>
      </c>
      <c r="E209" s="116" t="str">
        <f>IF(A209:A209&gt;0,VLOOKUP(A209,'BASE FEDERAÇÃO'!$B:$M,2,FALSE),"")</f>
        <v>KUADA</v>
      </c>
      <c r="F209" s="220" t="str">
        <f>IF(A209:A209&gt;0,VLOOKUP(A209,'BASE FEDERAÇÃO'!$B:$M,3,FALSE),"")</f>
        <v>TEREZINHA ARICO</v>
      </c>
      <c r="G209" s="88" t="str">
        <f>IF(A209:A209&gt;0,VLOOKUP(A209,'BASE FEDERAÇÃO'!$B:$M,4,FALSE),"")</f>
        <v>F</v>
      </c>
      <c r="H209" s="88" t="str">
        <f>IF(A209:A209&gt;0,VLOOKUP(A209,'BASE FEDERAÇÃO'!$B:$O,5,FALSE),"")</f>
        <v>12. COO</v>
      </c>
      <c r="I209" s="117">
        <f>IF(A209:A209&gt;0,VLOOKUP(A209,'BASE FEDERAÇÃO'!$B:$M,6,FALSE),"")</f>
        <v>19916</v>
      </c>
      <c r="J209" s="88">
        <f>IF(A209:A209&gt;0,VLOOKUP(A209,'BASE FEDERAÇÃO'!$B:$M,7,FALSE),"")</f>
        <v>9</v>
      </c>
      <c r="K209" s="88" t="str">
        <f>IF(A209:A209&gt;0,VLOOKUP(A209,'BASE FEDERAÇÃO'!$B:$M,8,FALSE),"")</f>
        <v>B</v>
      </c>
      <c r="L209" s="88" t="str">
        <f>IF(A209:A209&gt;0,VLOOKUP(A209,'BASE FEDERAÇÃO'!$B:$M,9,FALSE),"")</f>
        <v>NSR</v>
      </c>
      <c r="M209" s="116" t="str">
        <f>IF(A209:A209&gt;0,VLOOKUP(A209,'BASE FEDERAÇÃO'!$B:$O,10,FALSE),"")</f>
        <v/>
      </c>
      <c r="N209" s="88" t="str">
        <f>IF(A209:A209&gt;0,VLOOKUP(A209,'BASE FEDERAÇÃO'!$B:$O,11,FALSE),"")</f>
        <v>LIB2026</v>
      </c>
      <c r="O209" s="89">
        <v>63</v>
      </c>
      <c r="P209" s="89">
        <v>63</v>
      </c>
      <c r="Q209" s="90">
        <f t="shared" si="71"/>
        <v>126</v>
      </c>
      <c r="R209" s="91"/>
      <c r="S209" s="91"/>
      <c r="T209" s="91"/>
      <c r="U209" s="91"/>
      <c r="V209" s="92"/>
      <c r="W209" s="92"/>
      <c r="X209" s="92"/>
      <c r="Y209" s="92"/>
      <c r="Z209" s="93">
        <f>IF(R209&gt;0,VLOOKUP(R209,Base!$A:$B,2,0),0)</f>
        <v>0</v>
      </c>
      <c r="AA209" s="94">
        <f>IF(S209&gt;0,VLOOKUP(S209,Base!$A:$B,2,0),0)</f>
        <v>0</v>
      </c>
      <c r="AB209" s="94">
        <f>IF(T209&gt;0,VLOOKUP(T209,Base!$A:$B,2,0),0)</f>
        <v>0</v>
      </c>
      <c r="AC209" s="94">
        <f>IF(U209&gt;0,VLOOKUP(U209,Base!$A:$B,2,0),0)</f>
        <v>0</v>
      </c>
      <c r="AD209" s="94">
        <f>IF(V209&gt;0,VLOOKUP(V209,Base!$D:$E,2,0),0)</f>
        <v>0</v>
      </c>
      <c r="AE209" s="94">
        <f>IF(W209&gt;0,VLOOKUP(W209,Base!$D:$E,2,0),0)</f>
        <v>0</v>
      </c>
      <c r="AF209" s="94">
        <f>IF(X209&gt;0,VLOOKUP(X209,Base!$D:$E,2,0),0)</f>
        <v>0</v>
      </c>
      <c r="AG209" s="94">
        <f>IF(Y209&gt;0,VLOOKUP(Y209,Base!$D:$E,2,0),0)</f>
        <v>0</v>
      </c>
      <c r="AH209" s="88" t="str">
        <f t="shared" si="72"/>
        <v/>
      </c>
      <c r="AI209" s="90">
        <f t="shared" si="73"/>
        <v>108</v>
      </c>
      <c r="AJ209" s="95">
        <f t="shared" si="74"/>
        <v>19916</v>
      </c>
      <c r="AK209" s="94">
        <f t="shared" si="75"/>
        <v>874.08997908399999</v>
      </c>
      <c r="AL209" s="88">
        <f t="shared" si="76"/>
        <v>157</v>
      </c>
      <c r="AM209" s="94">
        <f t="shared" si="77"/>
        <v>892.02979984000001</v>
      </c>
      <c r="AN209" s="88">
        <f t="shared" si="78"/>
        <v>167</v>
      </c>
      <c r="AO209" s="88" t="str">
        <f t="shared" si="79"/>
        <v/>
      </c>
      <c r="AP209" s="24"/>
      <c r="AQ209" s="133">
        <f t="shared" ca="1" si="82"/>
        <v>71.68493150684931</v>
      </c>
      <c r="AR209" s="133"/>
      <c r="AT209" s="184"/>
      <c r="AU209" s="132"/>
    </row>
    <row r="210" spans="1:47" s="25" customFormat="1" ht="18.75" customHeight="1">
      <c r="A210" s="86" t="s">
        <v>958</v>
      </c>
      <c r="B210" s="87" t="s">
        <v>807</v>
      </c>
      <c r="C210" s="87" t="s">
        <v>1</v>
      </c>
      <c r="D210" s="87" t="s">
        <v>393</v>
      </c>
      <c r="E210" s="116" t="str">
        <f>IF(A210:A210&gt;0,VLOOKUP(A210,'BASE FEDERAÇÃO'!$B:$M,2,FALSE),"")</f>
        <v>ANTUNES DE SOUZA</v>
      </c>
      <c r="F210" s="220" t="str">
        <f>IF(A210:A210&gt;0,VLOOKUP(A210,'BASE FEDERAÇÃO'!$B:$M,3,FALSE),"")</f>
        <v>BRUNO RAFAEL</v>
      </c>
      <c r="G210" s="88" t="str">
        <f>IF(A210:A210&gt;0,VLOOKUP(A210,'BASE FEDERAÇÃO'!$B:$M,4,FALSE),"")</f>
        <v>M</v>
      </c>
      <c r="H210" s="88" t="str">
        <f>IF(A210:A210&gt;0,VLOOKUP(A210,'BASE FEDERAÇÃO'!$B:$O,5,FALSE),"")</f>
        <v>18. SOR</v>
      </c>
      <c r="I210" s="117">
        <f>IF(A210:A210&gt;0,VLOOKUP(A210,'BASE FEDERAÇÃO'!$B:$M,6,FALSE),"")</f>
        <v>32057</v>
      </c>
      <c r="J210" s="88">
        <f>IF(A210:A210&gt;0,VLOOKUP(A210,'BASE FEDERAÇÃO'!$B:$M,7,FALSE),"")</f>
        <v>11</v>
      </c>
      <c r="K210" s="88" t="str">
        <f>IF(A210:A210&gt;0,VLOOKUP(A210,'BASE FEDERAÇÃO'!$B:$M,8,FALSE),"")</f>
        <v>C</v>
      </c>
      <c r="L210" s="88" t="str">
        <f>IF(A210:A210&gt;0,VLOOKUP(A210,'BASE FEDERAÇÃO'!$B:$M,9,FALSE),"")</f>
        <v>NSR</v>
      </c>
      <c r="M210" s="116" t="str">
        <f>IF(A210:A210&gt;0,VLOOKUP(A210,'BASE FEDERAÇÃO'!$B:$O,10,FALSE),"")</f>
        <v>X</v>
      </c>
      <c r="N210" s="88" t="str">
        <f>IF(A210:A210&gt;0,VLOOKUP(A210,'BASE FEDERAÇÃO'!$B:$O,11,FALSE),"")</f>
        <v>LIB2026</v>
      </c>
      <c r="O210" s="89">
        <v>54</v>
      </c>
      <c r="P210" s="89">
        <v>56</v>
      </c>
      <c r="Q210" s="90">
        <f t="shared" si="71"/>
        <v>110</v>
      </c>
      <c r="R210" s="91"/>
      <c r="S210" s="91"/>
      <c r="T210" s="91"/>
      <c r="U210" s="91"/>
      <c r="V210" s="92"/>
      <c r="W210" s="92"/>
      <c r="X210" s="92"/>
      <c r="Y210" s="92"/>
      <c r="Z210" s="93">
        <f>IF(R210&gt;0,VLOOKUP(R210,Base!$A:$B,2,0),0)</f>
        <v>0</v>
      </c>
      <c r="AA210" s="94">
        <f>IF(S210&gt;0,VLOOKUP(S210,Base!$A:$B,2,0),0)</f>
        <v>0</v>
      </c>
      <c r="AB210" s="94">
        <f>IF(T210&gt;0,VLOOKUP(T210,Base!$A:$B,2,0),0)</f>
        <v>0</v>
      </c>
      <c r="AC210" s="94">
        <f>IF(U210&gt;0,VLOOKUP(U210,Base!$A:$B,2,0),0)</f>
        <v>0</v>
      </c>
      <c r="AD210" s="94">
        <f>IF(V210&gt;0,VLOOKUP(V210,Base!$D:$E,2,0),0)</f>
        <v>0</v>
      </c>
      <c r="AE210" s="94">
        <f>IF(W210&gt;0,VLOOKUP(W210,Base!$D:$E,2,0),0)</f>
        <v>0</v>
      </c>
      <c r="AF210" s="94">
        <f>IF(X210&gt;0,VLOOKUP(X210,Base!$D:$E,2,0),0)</f>
        <v>0</v>
      </c>
      <c r="AG210" s="94">
        <f>IF(Y210&gt;0,VLOOKUP(Y210,Base!$D:$E,2,0),0)</f>
        <v>0</v>
      </c>
      <c r="AH210" s="88" t="str">
        <f t="shared" si="72"/>
        <v/>
      </c>
      <c r="AI210" s="90">
        <f t="shared" si="73"/>
        <v>88</v>
      </c>
      <c r="AJ210" s="95">
        <f t="shared" si="74"/>
        <v>32057</v>
      </c>
      <c r="AK210" s="94">
        <f t="shared" si="75"/>
        <v>890.10996694300002</v>
      </c>
      <c r="AL210" s="88">
        <f t="shared" si="76"/>
        <v>57</v>
      </c>
      <c r="AM210" s="94">
        <f t="shared" si="77"/>
        <v>912.00967843000001</v>
      </c>
      <c r="AN210" s="88">
        <f t="shared" si="78"/>
        <v>5</v>
      </c>
      <c r="AO210" s="88" t="str">
        <f t="shared" si="79"/>
        <v/>
      </c>
      <c r="AP210" s="24"/>
      <c r="AQ210" s="133">
        <f t="shared" ca="1" si="82"/>
        <v>38.421917808219177</v>
      </c>
      <c r="AR210" s="133"/>
      <c r="AT210" s="184"/>
      <c r="AU210" s="132"/>
    </row>
    <row r="211" spans="1:47" s="25" customFormat="1" ht="18.75" customHeight="1">
      <c r="A211" s="86" t="s">
        <v>627</v>
      </c>
      <c r="B211" s="87" t="s">
        <v>807</v>
      </c>
      <c r="C211" s="87" t="s">
        <v>1</v>
      </c>
      <c r="D211" s="87" t="s">
        <v>393</v>
      </c>
      <c r="E211" s="116" t="str">
        <f>IF(A211:A211&gt;0,VLOOKUP(A211,'BASE FEDERAÇÃO'!$B:$M,2,FALSE),"")</f>
        <v>SATO</v>
      </c>
      <c r="F211" s="220" t="str">
        <f>IF(A211:A211&gt;0,VLOOKUP(A211,'BASE FEDERAÇÃO'!$B:$M,3,FALSE),"")</f>
        <v>EDSON ATUSHI</v>
      </c>
      <c r="G211" s="88" t="str">
        <f>IF(A211:A211&gt;0,VLOOKUP(A211,'BASE FEDERAÇÃO'!$B:$M,4,FALSE),"")</f>
        <v>M</v>
      </c>
      <c r="H211" s="88" t="str">
        <f>IF(A211:A211&gt;0,VLOOKUP(A211,'BASE FEDERAÇÃO'!$B:$O,5,FALSE),"")</f>
        <v>11. NCC</v>
      </c>
      <c r="I211" s="117">
        <f>IF(A211:A211&gt;0,VLOOKUP(A211,'BASE FEDERAÇÃO'!$B:$M,6,FALSE),"")</f>
        <v>15912</v>
      </c>
      <c r="J211" s="88">
        <f>IF(A211:A211&gt;0,VLOOKUP(A211,'BASE FEDERAÇÃO'!$B:$M,7,FALSE),"")</f>
        <v>12</v>
      </c>
      <c r="K211" s="88" t="str">
        <f>IF(A211:A211&gt;0,VLOOKUP(A211,'BASE FEDERAÇÃO'!$B:$M,8,FALSE),"")</f>
        <v>C</v>
      </c>
      <c r="L211" s="88" t="str">
        <f>IF(A211:A211&gt;0,VLOOKUP(A211,'BASE FEDERAÇÃO'!$B:$M,9,FALSE),"")</f>
        <v>SR</v>
      </c>
      <c r="M211" s="116" t="str">
        <f>IF(A211:A211&gt;0,VLOOKUP(A211,'BASE FEDERAÇÃO'!$B:$O,10,FALSE),"")</f>
        <v>X</v>
      </c>
      <c r="N211" s="88" t="str">
        <f>IF(A211:A211&gt;0,VLOOKUP(A211,'BASE FEDERAÇÃO'!$B:$O,11,FALSE),"")</f>
        <v>LIB2026</v>
      </c>
      <c r="O211" s="89">
        <v>54</v>
      </c>
      <c r="P211" s="89">
        <v>55</v>
      </c>
      <c r="Q211" s="90">
        <f t="shared" si="71"/>
        <v>109</v>
      </c>
      <c r="R211" s="91"/>
      <c r="S211" s="91"/>
      <c r="T211" s="91"/>
      <c r="U211" s="91"/>
      <c r="V211" s="92"/>
      <c r="W211" s="92"/>
      <c r="X211" s="92"/>
      <c r="Y211" s="92"/>
      <c r="Z211" s="93">
        <f>IF(R211&gt;0,VLOOKUP(R211,Base!$A:$B,2,0),0)</f>
        <v>0</v>
      </c>
      <c r="AA211" s="94">
        <f>IF(S211&gt;0,VLOOKUP(S211,Base!$A:$B,2,0),0)</f>
        <v>0</v>
      </c>
      <c r="AB211" s="94">
        <f>IF(T211&gt;0,VLOOKUP(T211,Base!$A:$B,2,0),0)</f>
        <v>0</v>
      </c>
      <c r="AC211" s="94">
        <f>IF(U211&gt;0,VLOOKUP(U211,Base!$A:$B,2,0),0)</f>
        <v>0</v>
      </c>
      <c r="AD211" s="94">
        <f>IF(V211&gt;0,VLOOKUP(V211,Base!$D:$E,2,0),0)</f>
        <v>0</v>
      </c>
      <c r="AE211" s="94">
        <f>IF(W211&gt;0,VLOOKUP(W211,Base!$D:$E,2,0),0)</f>
        <v>0</v>
      </c>
      <c r="AF211" s="94">
        <f>IF(X211&gt;0,VLOOKUP(X211,Base!$D:$E,2,0),0)</f>
        <v>0</v>
      </c>
      <c r="AG211" s="94">
        <f>IF(Y211&gt;0,VLOOKUP(Y211,Base!$D:$E,2,0),0)</f>
        <v>0</v>
      </c>
      <c r="AH211" s="88" t="str">
        <f t="shared" si="72"/>
        <v/>
      </c>
      <c r="AI211" s="90">
        <f t="shared" si="73"/>
        <v>85</v>
      </c>
      <c r="AJ211" s="95">
        <f t="shared" si="74"/>
        <v>15912</v>
      </c>
      <c r="AK211" s="94">
        <f t="shared" si="75"/>
        <v>891.11998308800003</v>
      </c>
      <c r="AL211" s="88">
        <f t="shared" si="76"/>
        <v>47</v>
      </c>
      <c r="AM211" s="94">
        <f t="shared" si="77"/>
        <v>914.99983987999997</v>
      </c>
      <c r="AN211" s="88">
        <f t="shared" si="78"/>
        <v>2</v>
      </c>
      <c r="AO211" s="88" t="str">
        <f t="shared" si="79"/>
        <v/>
      </c>
      <c r="AP211" s="24"/>
      <c r="AQ211" s="133">
        <f t="shared" ca="1" si="82"/>
        <v>82.654794520547952</v>
      </c>
      <c r="AR211" s="133"/>
      <c r="AT211" s="184"/>
      <c r="AU211" s="132"/>
    </row>
    <row r="212" spans="1:47" s="25" customFormat="1" ht="18.75" customHeight="1">
      <c r="A212" s="251"/>
      <c r="B212" s="252"/>
      <c r="C212" s="252"/>
      <c r="D212" s="252"/>
      <c r="E212" s="116" t="str">
        <f>IF(A212:A212&gt;0,VLOOKUP(A212,'BASE FEDERAÇÃO'!$B:$M,2,FALSE),"")</f>
        <v/>
      </c>
      <c r="F212" s="220" t="str">
        <f>IF(A212:A212&gt;0,VLOOKUP(A212,'BASE FEDERAÇÃO'!$B:$M,3,FALSE),"")</f>
        <v/>
      </c>
      <c r="G212" s="88" t="str">
        <f>IF(A212:A212&gt;0,VLOOKUP(A212,'BASE FEDERAÇÃO'!$B:$M,4,FALSE),"")</f>
        <v/>
      </c>
      <c r="H212" s="88" t="str">
        <f>IF(A212:A212&gt;0,VLOOKUP(A212,'BASE FEDERAÇÃO'!$B:$O,5,FALSE),"")</f>
        <v/>
      </c>
      <c r="I212" s="117" t="str">
        <f>IF(A212:A212&gt;0,VLOOKUP(A212,'BASE FEDERAÇÃO'!$B:$M,6,FALSE),"")</f>
        <v/>
      </c>
      <c r="J212" s="88" t="str">
        <f>IF(A212:A212&gt;0,VLOOKUP(A212,'BASE FEDERAÇÃO'!$B:$M,7,FALSE),"")</f>
        <v/>
      </c>
      <c r="K212" s="88" t="str">
        <f>IF(A212:A212&gt;0,VLOOKUP(A212,'BASE FEDERAÇÃO'!$B:$M,8,FALSE),"")</f>
        <v/>
      </c>
      <c r="L212" s="88" t="str">
        <f>IF(A212:A212&gt;0,VLOOKUP(A212,'BASE FEDERAÇÃO'!$B:$M,9,FALSE),"")</f>
        <v/>
      </c>
      <c r="M212" s="116" t="str">
        <f>IF(A212:A212&gt;0,VLOOKUP(A212,'BASE FEDERAÇÃO'!$B:$O,10,FALSE),"")</f>
        <v/>
      </c>
      <c r="N212" s="88" t="str">
        <f>IF(A212:A212&gt;0,VLOOKUP(A212,'BASE FEDERAÇÃO'!$B:$O,11,FALSE),"")</f>
        <v/>
      </c>
      <c r="O212" s="89"/>
      <c r="P212" s="89"/>
      <c r="Q212" s="90" t="str">
        <f t="shared" si="71"/>
        <v/>
      </c>
      <c r="R212" s="91"/>
      <c r="S212" s="91"/>
      <c r="T212" s="91"/>
      <c r="U212" s="91"/>
      <c r="V212" s="92"/>
      <c r="W212" s="92"/>
      <c r="X212" s="92"/>
      <c r="Y212" s="92"/>
      <c r="Z212" s="93">
        <f>IF(R212&gt;0,VLOOKUP(R212,Base!$A:$B,2,0),0)</f>
        <v>0</v>
      </c>
      <c r="AA212" s="94">
        <f>IF(S212&gt;0,VLOOKUP(S212,Base!$A:$B,2,0),0)</f>
        <v>0</v>
      </c>
      <c r="AB212" s="94">
        <f>IF(T212&gt;0,VLOOKUP(T212,Base!$A:$B,2,0),0)</f>
        <v>0</v>
      </c>
      <c r="AC212" s="94">
        <f>IF(U212&gt;0,VLOOKUP(U212,Base!$A:$B,2,0),0)</f>
        <v>0</v>
      </c>
      <c r="AD212" s="94">
        <f>IF(V212&gt;0,VLOOKUP(V212,Base!$D:$E,2,0),0)</f>
        <v>0</v>
      </c>
      <c r="AE212" s="94">
        <f>IF(W212&gt;0,VLOOKUP(W212,Base!$D:$E,2,0),0)</f>
        <v>0</v>
      </c>
      <c r="AF212" s="94">
        <f>IF(X212&gt;0,VLOOKUP(X212,Base!$D:$E,2,0),0)</f>
        <v>0</v>
      </c>
      <c r="AG212" s="94">
        <f>IF(Y212&gt;0,VLOOKUP(Y212,Base!$D:$E,2,0),0)</f>
        <v>0</v>
      </c>
      <c r="AH212" s="88" t="str">
        <f t="shared" si="72"/>
        <v/>
      </c>
      <c r="AI212" s="90" t="str">
        <f t="shared" si="73"/>
        <v/>
      </c>
      <c r="AJ212" s="95" t="str">
        <f t="shared" si="74"/>
        <v/>
      </c>
      <c r="AK212" s="94" t="str">
        <f t="shared" si="75"/>
        <v/>
      </c>
      <c r="AL212" s="88" t="str">
        <f t="shared" si="76"/>
        <v/>
      </c>
      <c r="AM212" s="94" t="str">
        <f t="shared" si="77"/>
        <v xml:space="preserve"> </v>
      </c>
      <c r="AN212" s="88" t="str">
        <f t="shared" si="78"/>
        <v/>
      </c>
      <c r="AO212" s="88" t="str">
        <f t="shared" si="79"/>
        <v/>
      </c>
      <c r="AP212" s="24"/>
      <c r="AR212" s="135"/>
      <c r="AT212" s="184"/>
      <c r="AU212" s="136"/>
    </row>
    <row r="213" spans="1:47" s="25" customFormat="1" ht="18.75" customHeight="1">
      <c r="A213" s="86" t="s">
        <v>424</v>
      </c>
      <c r="B213" s="87" t="s">
        <v>875</v>
      </c>
      <c r="C213" s="87" t="s">
        <v>1</v>
      </c>
      <c r="D213" s="87" t="s">
        <v>417</v>
      </c>
      <c r="E213" s="116" t="str">
        <f>IF(A213:A213&gt;0,VLOOKUP(A213,'BASE FEDERAÇÃO'!$B:$M,2,FALSE),"")</f>
        <v>NICIHOKA</v>
      </c>
      <c r="F213" s="220" t="str">
        <f>IF(A213:A213&gt;0,VLOOKUP(A213,'BASE FEDERAÇÃO'!$B:$M,3,FALSE),"")</f>
        <v>LUCIA MIEKO</v>
      </c>
      <c r="G213" s="88" t="str">
        <f>IF(A213:A213&gt;0,VLOOKUP(A213,'BASE FEDERAÇÃO'!$B:$M,4,FALSE),"")</f>
        <v>F</v>
      </c>
      <c r="H213" s="88" t="str">
        <f>IF(A213:A213&gt;0,VLOOKUP(A213,'BASE FEDERAÇÃO'!$B:$O,5,FALSE),"")</f>
        <v>11. NCC</v>
      </c>
      <c r="I213" s="117">
        <f>IF(A213:A213&gt;0,VLOOKUP(A213,'BASE FEDERAÇÃO'!$B:$M,6,FALSE),"")</f>
        <v>21429</v>
      </c>
      <c r="J213" s="88">
        <f>IF(A213:A213&gt;0,VLOOKUP(A213,'BASE FEDERAÇÃO'!$B:$M,7,FALSE),"")</f>
        <v>9</v>
      </c>
      <c r="K213" s="88" t="str">
        <f>IF(A213:A213&gt;0,VLOOKUP(A213,'BASE FEDERAÇÃO'!$B:$M,8,FALSE),"")</f>
        <v>B</v>
      </c>
      <c r="L213" s="88" t="str">
        <f>IF(A213:A213&gt;0,VLOOKUP(A213,'BASE FEDERAÇÃO'!$B:$M,9,FALSE),"")</f>
        <v>NSR</v>
      </c>
      <c r="M213" s="116" t="str">
        <f>IF(A213:A213&gt;0,VLOOKUP(A213,'BASE FEDERAÇÃO'!$B:$O,10,FALSE),"")</f>
        <v>X</v>
      </c>
      <c r="N213" s="88" t="str">
        <f>IF(A213:A213&gt;0,VLOOKUP(A213,'BASE FEDERAÇÃO'!$B:$O,11,FALSE),"")</f>
        <v>LIB2026</v>
      </c>
      <c r="O213" s="89">
        <v>55</v>
      </c>
      <c r="P213" s="89">
        <v>59</v>
      </c>
      <c r="Q213" s="90">
        <f t="shared" si="71"/>
        <v>114</v>
      </c>
      <c r="R213" s="91"/>
      <c r="S213" s="91"/>
      <c r="T213" s="91"/>
      <c r="U213" s="91"/>
      <c r="V213" s="92"/>
      <c r="W213" s="92"/>
      <c r="X213" s="92"/>
      <c r="Y213" s="92"/>
      <c r="Z213" s="93">
        <f>IF(R213&gt;0,VLOOKUP(R213,Base!$A:$B,2,0),0)</f>
        <v>0</v>
      </c>
      <c r="AA213" s="94">
        <f>IF(S213&gt;0,VLOOKUP(S213,Base!$A:$B,2,0),0)</f>
        <v>0</v>
      </c>
      <c r="AB213" s="94">
        <f>IF(T213&gt;0,VLOOKUP(T213,Base!$A:$B,2,0),0)</f>
        <v>0</v>
      </c>
      <c r="AC213" s="94">
        <f>IF(U213&gt;0,VLOOKUP(U213,Base!$A:$B,2,0),0)</f>
        <v>0</v>
      </c>
      <c r="AD213" s="94">
        <f>IF(V213&gt;0,VLOOKUP(V213,Base!$D:$E,2,0),0)</f>
        <v>0</v>
      </c>
      <c r="AE213" s="94">
        <f>IF(W213&gt;0,VLOOKUP(W213,Base!$D:$E,2,0),0)</f>
        <v>0</v>
      </c>
      <c r="AF213" s="94">
        <f>IF(X213&gt;0,VLOOKUP(X213,Base!$D:$E,2,0),0)</f>
        <v>0</v>
      </c>
      <c r="AG213" s="94">
        <f>IF(Y213&gt;0,VLOOKUP(Y213,Base!$D:$E,2,0),0)</f>
        <v>0</v>
      </c>
      <c r="AH213" s="88" t="str">
        <f t="shared" si="72"/>
        <v/>
      </c>
      <c r="AI213" s="90">
        <f t="shared" si="73"/>
        <v>96</v>
      </c>
      <c r="AJ213" s="95">
        <f t="shared" si="74"/>
        <v>21429</v>
      </c>
      <c r="AK213" s="94">
        <f t="shared" si="75"/>
        <v>886.08997757100008</v>
      </c>
      <c r="AL213" s="88">
        <f t="shared" si="76"/>
        <v>85</v>
      </c>
      <c r="AM213" s="94">
        <f t="shared" si="77"/>
        <v>904.02978470999994</v>
      </c>
      <c r="AN213" s="88">
        <f t="shared" si="78"/>
        <v>35</v>
      </c>
      <c r="AO213" s="88" t="str">
        <f t="shared" si="79"/>
        <v/>
      </c>
      <c r="AP213" s="24"/>
      <c r="AQ213" s="133">
        <f t="shared" ref="AQ213:AQ216" ca="1" si="83">(TODAY()-I213)/365</f>
        <v>67.539726027397265</v>
      </c>
      <c r="AR213" s="133"/>
      <c r="AT213" s="184"/>
      <c r="AU213" s="132"/>
    </row>
    <row r="214" spans="1:47" s="25" customFormat="1" ht="18.75" customHeight="1">
      <c r="A214" s="86" t="s">
        <v>444</v>
      </c>
      <c r="B214" s="87" t="s">
        <v>875</v>
      </c>
      <c r="C214" s="87" t="s">
        <v>1</v>
      </c>
      <c r="D214" s="87" t="s">
        <v>417</v>
      </c>
      <c r="E214" s="116" t="str">
        <f>IF(A214:A214&gt;0,VLOOKUP(A214,'BASE FEDERAÇÃO'!$B:$M,2,FALSE),"")</f>
        <v>KUNII</v>
      </c>
      <c r="F214" s="220" t="str">
        <f>IF(A214:A214&gt;0,VLOOKUP(A214,'BASE FEDERAÇÃO'!$B:$M,3,FALSE),"")</f>
        <v>EMIKO</v>
      </c>
      <c r="G214" s="88" t="str">
        <f>IF(A214:A214&gt;0,VLOOKUP(A214,'BASE FEDERAÇÃO'!$B:$M,4,FALSE),"")</f>
        <v>F</v>
      </c>
      <c r="H214" s="88" t="str">
        <f>IF(A214:A214&gt;0,VLOOKUP(A214,'BASE FEDERAÇÃO'!$B:$O,5,FALSE),"")</f>
        <v>07. GSP</v>
      </c>
      <c r="I214" s="117">
        <f>IF(A214:A214&gt;0,VLOOKUP(A214,'BASE FEDERAÇÃO'!$B:$M,6,FALSE),"")</f>
        <v>14124</v>
      </c>
      <c r="J214" s="88">
        <f>IF(A214:A214&gt;0,VLOOKUP(A214,'BASE FEDERAÇÃO'!$B:$M,7,FALSE),"")</f>
        <v>9</v>
      </c>
      <c r="K214" s="88" t="str">
        <f>IF(A214:A214&gt;0,VLOOKUP(A214,'BASE FEDERAÇÃO'!$B:$M,8,FALSE),"")</f>
        <v>B</v>
      </c>
      <c r="L214" s="88" t="str">
        <f>IF(A214:A214&gt;0,VLOOKUP(A214,'BASE FEDERAÇÃO'!$B:$M,9,FALSE),"")</f>
        <v>MR</v>
      </c>
      <c r="M214" s="116" t="str">
        <f>IF(A214:A214&gt;0,VLOOKUP(A214,'BASE FEDERAÇÃO'!$B:$O,10,FALSE),"")</f>
        <v/>
      </c>
      <c r="N214" s="88" t="str">
        <f>IF(A214:A214&gt;0,VLOOKUP(A214,'BASE FEDERAÇÃO'!$B:$O,11,FALSE),"")</f>
        <v>LIB2026</v>
      </c>
      <c r="O214" s="89">
        <v>63</v>
      </c>
      <c r="P214" s="89">
        <v>62</v>
      </c>
      <c r="Q214" s="90">
        <f t="shared" si="71"/>
        <v>125</v>
      </c>
      <c r="R214" s="91"/>
      <c r="S214" s="91"/>
      <c r="T214" s="91"/>
      <c r="U214" s="91"/>
      <c r="V214" s="92"/>
      <c r="W214" s="92"/>
      <c r="X214" s="92"/>
      <c r="Y214" s="92"/>
      <c r="Z214" s="93">
        <f>IF(R214&gt;0,VLOOKUP(R214,Base!$A:$B,2,0),0)</f>
        <v>0</v>
      </c>
      <c r="AA214" s="94">
        <f>IF(S214&gt;0,VLOOKUP(S214,Base!$A:$B,2,0),0)</f>
        <v>0</v>
      </c>
      <c r="AB214" s="94">
        <f>IF(T214&gt;0,VLOOKUP(T214,Base!$A:$B,2,0),0)</f>
        <v>0</v>
      </c>
      <c r="AC214" s="94">
        <f>IF(U214&gt;0,VLOOKUP(U214,Base!$A:$B,2,0),0)</f>
        <v>0</v>
      </c>
      <c r="AD214" s="94">
        <f>IF(V214&gt;0,VLOOKUP(V214,Base!$D:$E,2,0),0)</f>
        <v>0</v>
      </c>
      <c r="AE214" s="94">
        <f>IF(W214&gt;0,VLOOKUP(W214,Base!$D:$E,2,0),0)</f>
        <v>0</v>
      </c>
      <c r="AF214" s="94">
        <f>IF(X214&gt;0,VLOOKUP(X214,Base!$D:$E,2,0),0)</f>
        <v>0</v>
      </c>
      <c r="AG214" s="94">
        <f>IF(Y214&gt;0,VLOOKUP(Y214,Base!$D:$E,2,0),0)</f>
        <v>0</v>
      </c>
      <c r="AH214" s="88" t="str">
        <f t="shared" si="72"/>
        <v/>
      </c>
      <c r="AI214" s="90">
        <f t="shared" si="73"/>
        <v>107</v>
      </c>
      <c r="AJ214" s="95">
        <f t="shared" si="74"/>
        <v>14124</v>
      </c>
      <c r="AK214" s="94">
        <f t="shared" si="75"/>
        <v>875.08998487600002</v>
      </c>
      <c r="AL214" s="88">
        <f t="shared" si="76"/>
        <v>150</v>
      </c>
      <c r="AM214" s="94">
        <f t="shared" si="77"/>
        <v>893.02985776000003</v>
      </c>
      <c r="AN214" s="88">
        <f t="shared" si="78"/>
        <v>159</v>
      </c>
      <c r="AO214" s="88" t="str">
        <f t="shared" si="79"/>
        <v/>
      </c>
      <c r="AP214" s="24"/>
      <c r="AQ214" s="132">
        <f t="shared" ca="1" si="83"/>
        <v>87.553424657534251</v>
      </c>
      <c r="AR214" s="133"/>
      <c r="AT214" s="184"/>
      <c r="AU214" s="132"/>
    </row>
    <row r="215" spans="1:47" s="25" customFormat="1" ht="18.75" customHeight="1">
      <c r="A215" s="86" t="s">
        <v>146</v>
      </c>
      <c r="B215" s="87" t="s">
        <v>875</v>
      </c>
      <c r="C215" s="87" t="s">
        <v>1</v>
      </c>
      <c r="D215" s="87" t="s">
        <v>417</v>
      </c>
      <c r="E215" s="116" t="str">
        <f>IF(A215:A215&gt;0,VLOOKUP(A215,'BASE FEDERAÇÃO'!$B:$M,2,FALSE),"")</f>
        <v>MUKAI</v>
      </c>
      <c r="F215" s="220" t="str">
        <f>IF(A215:A215&gt;0,VLOOKUP(A215,'BASE FEDERAÇÃO'!$B:$M,3,FALSE),"")</f>
        <v>MASAAKI</v>
      </c>
      <c r="G215" s="88" t="str">
        <f>IF(A215:A215&gt;0,VLOOKUP(A215,'BASE FEDERAÇÃO'!$B:$M,4,FALSE),"")</f>
        <v>M</v>
      </c>
      <c r="H215" s="88" t="str">
        <f>IF(A215:A215&gt;0,VLOOKUP(A215,'BASE FEDERAÇÃO'!$B:$O,5,FALSE),"")</f>
        <v>15. BIR</v>
      </c>
      <c r="I215" s="117">
        <f>IF(A215:A215&gt;0,VLOOKUP(A215,'BASE FEDERAÇÃO'!$B:$M,6,FALSE),"")</f>
        <v>17335</v>
      </c>
      <c r="J215" s="88">
        <f>IF(A215:A215&gt;0,VLOOKUP(A215,'BASE FEDERAÇÃO'!$B:$M,7,FALSE),"")</f>
        <v>8</v>
      </c>
      <c r="K215" s="88" t="str">
        <f>IF(A215:A215&gt;0,VLOOKUP(A215,'BASE FEDERAÇÃO'!$B:$M,8,FALSE),"")</f>
        <v>B</v>
      </c>
      <c r="L215" s="88" t="str">
        <f>IF(A215:A215&gt;0,VLOOKUP(A215,'BASE FEDERAÇÃO'!$B:$M,9,FALSE),"")</f>
        <v>SR</v>
      </c>
      <c r="M215" s="116" t="str">
        <f>IF(A215:A215&gt;0,VLOOKUP(A215,'BASE FEDERAÇÃO'!$B:$O,10,FALSE),"")</f>
        <v>X</v>
      </c>
      <c r="N215" s="88" t="str">
        <f>IF(A215:A215&gt;0,VLOOKUP(A215,'BASE FEDERAÇÃO'!$B:$O,11,FALSE),"")</f>
        <v>LIB2026</v>
      </c>
      <c r="O215" s="89">
        <v>55</v>
      </c>
      <c r="P215" s="89">
        <v>57</v>
      </c>
      <c r="Q215" s="90">
        <f t="shared" si="71"/>
        <v>112</v>
      </c>
      <c r="R215" s="91"/>
      <c r="S215" s="91"/>
      <c r="T215" s="91"/>
      <c r="U215" s="91"/>
      <c r="V215" s="92"/>
      <c r="W215" s="92"/>
      <c r="X215" s="92"/>
      <c r="Y215" s="92"/>
      <c r="Z215" s="93">
        <f>IF(R215&gt;0,VLOOKUP(R215,Base!$A:$B,2,0),0)</f>
        <v>0</v>
      </c>
      <c r="AA215" s="94">
        <f>IF(S215&gt;0,VLOOKUP(S215,Base!$A:$B,2,0),0)</f>
        <v>0</v>
      </c>
      <c r="AB215" s="94">
        <f>IF(T215&gt;0,VLOOKUP(T215,Base!$A:$B,2,0),0)</f>
        <v>0</v>
      </c>
      <c r="AC215" s="94">
        <f>IF(U215&gt;0,VLOOKUP(U215,Base!$A:$B,2,0),0)</f>
        <v>0</v>
      </c>
      <c r="AD215" s="94">
        <f>IF(V215&gt;0,VLOOKUP(V215,Base!$D:$E,2,0),0)</f>
        <v>0</v>
      </c>
      <c r="AE215" s="94">
        <f>IF(W215&gt;0,VLOOKUP(W215,Base!$D:$E,2,0),0)</f>
        <v>0</v>
      </c>
      <c r="AF215" s="94">
        <f>IF(X215&gt;0,VLOOKUP(X215,Base!$D:$E,2,0),0)</f>
        <v>0</v>
      </c>
      <c r="AG215" s="94">
        <f>IF(Y215&gt;0,VLOOKUP(Y215,Base!$D:$E,2,0),0)</f>
        <v>0</v>
      </c>
      <c r="AH215" s="88" t="str">
        <f t="shared" si="72"/>
        <v/>
      </c>
      <c r="AI215" s="90">
        <f t="shared" si="73"/>
        <v>96</v>
      </c>
      <c r="AJ215" s="95">
        <f t="shared" si="74"/>
        <v>17335</v>
      </c>
      <c r="AK215" s="94">
        <f t="shared" si="75"/>
        <v>888.07998166499999</v>
      </c>
      <c r="AL215" s="88">
        <f t="shared" si="76"/>
        <v>69</v>
      </c>
      <c r="AM215" s="94">
        <f t="shared" si="77"/>
        <v>904.03982565000001</v>
      </c>
      <c r="AN215" s="88">
        <f t="shared" si="78"/>
        <v>32</v>
      </c>
      <c r="AO215" s="88" t="str">
        <f t="shared" si="79"/>
        <v/>
      </c>
      <c r="AP215" s="24"/>
      <c r="AQ215" s="133">
        <f t="shared" ca="1" si="83"/>
        <v>78.756164383561639</v>
      </c>
      <c r="AR215" s="133"/>
      <c r="AT215" s="184"/>
      <c r="AU215" s="132"/>
    </row>
    <row r="216" spans="1:47" s="25" customFormat="1" ht="18.75" customHeight="1">
      <c r="A216" s="86" t="s">
        <v>434</v>
      </c>
      <c r="B216" s="87" t="s">
        <v>875</v>
      </c>
      <c r="C216" s="87" t="s">
        <v>1</v>
      </c>
      <c r="D216" s="87" t="s">
        <v>417</v>
      </c>
      <c r="E216" s="116" t="str">
        <f>IF(A216:A216&gt;0,VLOOKUP(A216,'BASE FEDERAÇÃO'!$B:$M,2,FALSE),"")</f>
        <v>ABE</v>
      </c>
      <c r="F216" s="220" t="str">
        <f>IF(A216:A216&gt;0,VLOOKUP(A216,'BASE FEDERAÇÃO'!$B:$M,3,FALSE),"")</f>
        <v>KAZUKO</v>
      </c>
      <c r="G216" s="88" t="str">
        <f>IF(A216:A216&gt;0,VLOOKUP(A216,'BASE FEDERAÇÃO'!$B:$M,4,FALSE),"")</f>
        <v>F</v>
      </c>
      <c r="H216" s="88" t="str">
        <f>IF(A216:A216&gt;0,VLOOKUP(A216,'BASE FEDERAÇÃO'!$B:$O,5,FALSE),"")</f>
        <v>06. KOK</v>
      </c>
      <c r="I216" s="117">
        <f>IF(A216:A216&gt;0,VLOOKUP(A216,'BASE FEDERAÇÃO'!$B:$M,6,FALSE),"")</f>
        <v>18129</v>
      </c>
      <c r="J216" s="88">
        <f>IF(A216:A216&gt;0,VLOOKUP(A216,'BASE FEDERAÇÃO'!$B:$M,7,FALSE),"")</f>
        <v>9</v>
      </c>
      <c r="K216" s="88" t="str">
        <f>IF(A216:A216&gt;0,VLOOKUP(A216,'BASE FEDERAÇÃO'!$B:$M,8,FALSE),"")</f>
        <v>B</v>
      </c>
      <c r="L216" s="88" t="str">
        <f>IF(A216:A216&gt;0,VLOOKUP(A216,'BASE FEDERAÇÃO'!$B:$M,9,FALSE),"")</f>
        <v>SR</v>
      </c>
      <c r="M216" s="116" t="str">
        <f>IF(A216:A216&gt;0,VLOOKUP(A216,'BASE FEDERAÇÃO'!$B:$O,10,FALSE),"")</f>
        <v/>
      </c>
      <c r="N216" s="88" t="str">
        <f>IF(A216:A216&gt;0,VLOOKUP(A216,'BASE FEDERAÇÃO'!$B:$O,11,FALSE),"")</f>
        <v>LIB2026</v>
      </c>
      <c r="O216" s="89">
        <v>64</v>
      </c>
      <c r="P216" s="89">
        <v>63</v>
      </c>
      <c r="Q216" s="90">
        <f t="shared" si="71"/>
        <v>127</v>
      </c>
      <c r="R216" s="91"/>
      <c r="S216" s="91"/>
      <c r="T216" s="91"/>
      <c r="U216" s="91"/>
      <c r="V216" s="92"/>
      <c r="W216" s="92"/>
      <c r="X216" s="92"/>
      <c r="Y216" s="92"/>
      <c r="Z216" s="93">
        <f>IF(R216&gt;0,VLOOKUP(R216,Base!$A:$B,2,0),0)</f>
        <v>0</v>
      </c>
      <c r="AA216" s="94">
        <f>IF(S216&gt;0,VLOOKUP(S216,Base!$A:$B,2,0),0)</f>
        <v>0</v>
      </c>
      <c r="AB216" s="94">
        <f>IF(T216&gt;0,VLOOKUP(T216,Base!$A:$B,2,0),0)</f>
        <v>0</v>
      </c>
      <c r="AC216" s="94">
        <f>IF(U216&gt;0,VLOOKUP(U216,Base!$A:$B,2,0),0)</f>
        <v>0</v>
      </c>
      <c r="AD216" s="94">
        <f>IF(V216&gt;0,VLOOKUP(V216,Base!$D:$E,2,0),0)</f>
        <v>0</v>
      </c>
      <c r="AE216" s="94">
        <f>IF(W216&gt;0,VLOOKUP(W216,Base!$D:$E,2,0),0)</f>
        <v>0</v>
      </c>
      <c r="AF216" s="94">
        <f>IF(X216&gt;0,VLOOKUP(X216,Base!$D:$E,2,0),0)</f>
        <v>0</v>
      </c>
      <c r="AG216" s="94">
        <f>IF(Y216&gt;0,VLOOKUP(Y216,Base!$D:$E,2,0),0)</f>
        <v>0</v>
      </c>
      <c r="AH216" s="88" t="str">
        <f t="shared" si="72"/>
        <v/>
      </c>
      <c r="AI216" s="90">
        <f t="shared" si="73"/>
        <v>109</v>
      </c>
      <c r="AJ216" s="95">
        <f t="shared" si="74"/>
        <v>18129</v>
      </c>
      <c r="AK216" s="94">
        <f t="shared" si="75"/>
        <v>873.08998087100008</v>
      </c>
      <c r="AL216" s="88">
        <f t="shared" si="76"/>
        <v>163</v>
      </c>
      <c r="AM216" s="94">
        <f t="shared" si="77"/>
        <v>891.02981770999997</v>
      </c>
      <c r="AN216" s="88">
        <f t="shared" si="78"/>
        <v>172</v>
      </c>
      <c r="AO216" s="88" t="str">
        <f t="shared" si="79"/>
        <v/>
      </c>
      <c r="AP216" s="24"/>
      <c r="AQ216" s="133">
        <f t="shared" ca="1" si="83"/>
        <v>76.580821917808223</v>
      </c>
      <c r="AR216" s="133"/>
      <c r="AT216" s="184"/>
      <c r="AU216" s="132"/>
    </row>
    <row r="217" spans="1:47" s="25" customFormat="1" ht="18.75" customHeight="1">
      <c r="A217" s="251"/>
      <c r="B217" s="252"/>
      <c r="C217" s="252"/>
      <c r="D217" s="252"/>
      <c r="E217" s="116" t="str">
        <f>IF(A217:A217&gt;0,VLOOKUP(A217,'BASE FEDERAÇÃO'!$B:$M,2,FALSE),"")</f>
        <v/>
      </c>
      <c r="F217" s="220" t="str">
        <f>IF(A217:A217&gt;0,VLOOKUP(A217,'BASE FEDERAÇÃO'!$B:$M,3,FALSE),"")</f>
        <v/>
      </c>
      <c r="G217" s="88" t="str">
        <f>IF(A217:A217&gt;0,VLOOKUP(A217,'BASE FEDERAÇÃO'!$B:$M,4,FALSE),"")</f>
        <v/>
      </c>
      <c r="H217" s="88" t="str">
        <f>IF(A217:A217&gt;0,VLOOKUP(A217,'BASE FEDERAÇÃO'!$B:$O,5,FALSE),"")</f>
        <v/>
      </c>
      <c r="I217" s="117" t="str">
        <f>IF(A217:A217&gt;0,VLOOKUP(A217,'BASE FEDERAÇÃO'!$B:$M,6,FALSE),"")</f>
        <v/>
      </c>
      <c r="J217" s="88" t="str">
        <f>IF(A217:A217&gt;0,VLOOKUP(A217,'BASE FEDERAÇÃO'!$B:$M,7,FALSE),"")</f>
        <v/>
      </c>
      <c r="K217" s="88" t="str">
        <f>IF(A217:A217&gt;0,VLOOKUP(A217,'BASE FEDERAÇÃO'!$B:$M,8,FALSE),"")</f>
        <v/>
      </c>
      <c r="L217" s="88" t="str">
        <f>IF(A217:A217&gt;0,VLOOKUP(A217,'BASE FEDERAÇÃO'!$B:$M,9,FALSE),"")</f>
        <v/>
      </c>
      <c r="M217" s="116" t="str">
        <f>IF(A217:A217&gt;0,VLOOKUP(A217,'BASE FEDERAÇÃO'!$B:$O,10,FALSE),"")</f>
        <v/>
      </c>
      <c r="N217" s="88" t="str">
        <f>IF(A217:A217&gt;0,VLOOKUP(A217,'BASE FEDERAÇÃO'!$B:$O,11,FALSE),"")</f>
        <v/>
      </c>
      <c r="O217" s="89"/>
      <c r="P217" s="89"/>
      <c r="Q217" s="90" t="str">
        <f t="shared" si="71"/>
        <v/>
      </c>
      <c r="R217" s="91"/>
      <c r="S217" s="91"/>
      <c r="T217" s="91"/>
      <c r="U217" s="91"/>
      <c r="V217" s="92"/>
      <c r="W217" s="92"/>
      <c r="X217" s="92"/>
      <c r="Y217" s="92"/>
      <c r="Z217" s="93">
        <f>IF(R217&gt;0,VLOOKUP(R217,Base!$A:$B,2,0),0)</f>
        <v>0</v>
      </c>
      <c r="AA217" s="94">
        <f>IF(S217&gt;0,VLOOKUP(S217,Base!$A:$B,2,0),0)</f>
        <v>0</v>
      </c>
      <c r="AB217" s="94">
        <f>IF(T217&gt;0,VLOOKUP(T217,Base!$A:$B,2,0),0)</f>
        <v>0</v>
      </c>
      <c r="AC217" s="94">
        <f>IF(U217&gt;0,VLOOKUP(U217,Base!$A:$B,2,0),0)</f>
        <v>0</v>
      </c>
      <c r="AD217" s="94">
        <f>IF(V217&gt;0,VLOOKUP(V217,Base!$D:$E,2,0),0)</f>
        <v>0</v>
      </c>
      <c r="AE217" s="94">
        <f>IF(W217&gt;0,VLOOKUP(W217,Base!$D:$E,2,0),0)</f>
        <v>0</v>
      </c>
      <c r="AF217" s="94">
        <f>IF(X217&gt;0,VLOOKUP(X217,Base!$D:$E,2,0),0)</f>
        <v>0</v>
      </c>
      <c r="AG217" s="94">
        <f>IF(Y217&gt;0,VLOOKUP(Y217,Base!$D:$E,2,0),0)</f>
        <v>0</v>
      </c>
      <c r="AH217" s="88" t="str">
        <f t="shared" si="72"/>
        <v/>
      </c>
      <c r="AI217" s="90" t="str">
        <f t="shared" si="73"/>
        <v/>
      </c>
      <c r="AJ217" s="95" t="str">
        <f t="shared" si="74"/>
        <v/>
      </c>
      <c r="AK217" s="94" t="str">
        <f t="shared" si="75"/>
        <v/>
      </c>
      <c r="AL217" s="88" t="str">
        <f t="shared" si="76"/>
        <v/>
      </c>
      <c r="AM217" s="94" t="str">
        <f t="shared" si="77"/>
        <v xml:space="preserve"> </v>
      </c>
      <c r="AN217" s="88" t="str">
        <f t="shared" si="78"/>
        <v/>
      </c>
      <c r="AO217" s="88" t="str">
        <f t="shared" si="79"/>
        <v/>
      </c>
      <c r="AP217" s="24"/>
      <c r="AR217" s="135"/>
      <c r="AT217" s="184"/>
      <c r="AU217" s="136"/>
    </row>
    <row r="218" spans="1:47" s="25" customFormat="1" ht="18.75" customHeight="1">
      <c r="A218" s="86" t="s">
        <v>866</v>
      </c>
      <c r="B218" s="87" t="s">
        <v>876</v>
      </c>
      <c r="C218" s="87" t="s">
        <v>488</v>
      </c>
      <c r="D218" s="87" t="s">
        <v>1</v>
      </c>
      <c r="E218" s="116" t="str">
        <f>IF(A218:A218&gt;0,VLOOKUP(A218,'BASE FEDERAÇÃO'!$B:$M,2,FALSE),"")</f>
        <v>MORI</v>
      </c>
      <c r="F218" s="220" t="str">
        <f>IF(A218:A218&gt;0,VLOOKUP(A218,'BASE FEDERAÇÃO'!$B:$M,3,FALSE),"")</f>
        <v>SADAO</v>
      </c>
      <c r="G218" s="88" t="str">
        <f>IF(A218:A218&gt;0,VLOOKUP(A218,'BASE FEDERAÇÃO'!$B:$M,4,FALSE),"")</f>
        <v>M</v>
      </c>
      <c r="H218" s="88" t="str">
        <f>IF(A218:A218&gt;0,VLOOKUP(A218,'BASE FEDERAÇÃO'!$B:$O,5,FALSE),"")</f>
        <v>01. PIE</v>
      </c>
      <c r="I218" s="117">
        <f>IF(A218:A218&gt;0,VLOOKUP(A218,'BASE FEDERAÇÃO'!$B:$M,6,FALSE),"")</f>
        <v>19729</v>
      </c>
      <c r="J218" s="88">
        <f>IF(A218:A218&gt;0,VLOOKUP(A218,'BASE FEDERAÇÃO'!$B:$M,7,FALSE),"")</f>
        <v>8</v>
      </c>
      <c r="K218" s="88" t="str">
        <f>IF(A218:A218&gt;0,VLOOKUP(A218,'BASE FEDERAÇÃO'!$B:$M,8,FALSE),"")</f>
        <v>B</v>
      </c>
      <c r="L218" s="88" t="str">
        <f>IF(A218:A218&gt;0,VLOOKUP(A218,'BASE FEDERAÇÃO'!$B:$M,9,FALSE),"")</f>
        <v>NSR</v>
      </c>
      <c r="M218" s="116" t="str">
        <f>IF(A218:A218&gt;0,VLOOKUP(A218,'BASE FEDERAÇÃO'!$B:$O,10,FALSE),"")</f>
        <v>X</v>
      </c>
      <c r="N218" s="88" t="str">
        <f>IF(A218:A218&gt;0,VLOOKUP(A218,'BASE FEDERAÇÃO'!$B:$O,11,FALSE),"")</f>
        <v>LIB2026</v>
      </c>
      <c r="O218" s="89">
        <v>61</v>
      </c>
      <c r="P218" s="89">
        <v>53</v>
      </c>
      <c r="Q218" s="90">
        <f t="shared" si="71"/>
        <v>114</v>
      </c>
      <c r="R218" s="91"/>
      <c r="S218" s="91"/>
      <c r="T218" s="91"/>
      <c r="U218" s="91"/>
      <c r="V218" s="92"/>
      <c r="W218" s="92"/>
      <c r="X218" s="92"/>
      <c r="Y218" s="92"/>
      <c r="Z218" s="93">
        <f>IF(R218&gt;0,VLOOKUP(R218,Base!$A:$B,2,0),0)</f>
        <v>0</v>
      </c>
      <c r="AA218" s="94">
        <f>IF(S218&gt;0,VLOOKUP(S218,Base!$A:$B,2,0),0)</f>
        <v>0</v>
      </c>
      <c r="AB218" s="94">
        <f>IF(T218&gt;0,VLOOKUP(T218,Base!$A:$B,2,0),0)</f>
        <v>0</v>
      </c>
      <c r="AC218" s="94">
        <f>IF(U218&gt;0,VLOOKUP(U218,Base!$A:$B,2,0),0)</f>
        <v>0</v>
      </c>
      <c r="AD218" s="94">
        <f>IF(V218&gt;0,VLOOKUP(V218,Base!$D:$E,2,0),0)</f>
        <v>0</v>
      </c>
      <c r="AE218" s="94">
        <f>IF(W218&gt;0,VLOOKUP(W218,Base!$D:$E,2,0),0)</f>
        <v>0</v>
      </c>
      <c r="AF218" s="94">
        <f>IF(X218&gt;0,VLOOKUP(X218,Base!$D:$E,2,0),0)</f>
        <v>0</v>
      </c>
      <c r="AG218" s="94">
        <f>IF(Y218&gt;0,VLOOKUP(Y218,Base!$D:$E,2,0),0)</f>
        <v>0</v>
      </c>
      <c r="AH218" s="88" t="str">
        <f t="shared" si="72"/>
        <v/>
      </c>
      <c r="AI218" s="90">
        <f t="shared" si="73"/>
        <v>98</v>
      </c>
      <c r="AJ218" s="95">
        <f t="shared" si="74"/>
        <v>19729</v>
      </c>
      <c r="AK218" s="94">
        <f t="shared" si="75"/>
        <v>886.07997927100007</v>
      </c>
      <c r="AL218" s="88">
        <f t="shared" si="76"/>
        <v>89</v>
      </c>
      <c r="AM218" s="94">
        <f t="shared" si="77"/>
        <v>902.03980171000001</v>
      </c>
      <c r="AN218" s="88">
        <f t="shared" si="78"/>
        <v>54</v>
      </c>
      <c r="AO218" s="88" t="str">
        <f t="shared" si="79"/>
        <v/>
      </c>
      <c r="AP218" s="24"/>
      <c r="AQ218" s="133">
        <f t="shared" ref="AQ218:AQ221" ca="1" si="84">(TODAY()-I218)/365</f>
        <v>72.197260273972603</v>
      </c>
      <c r="AR218" s="133"/>
      <c r="AT218" s="184"/>
      <c r="AU218" s="132"/>
    </row>
    <row r="219" spans="1:47" s="25" customFormat="1" ht="18.75" customHeight="1">
      <c r="A219" s="86" t="s">
        <v>554</v>
      </c>
      <c r="B219" s="87" t="s">
        <v>876</v>
      </c>
      <c r="C219" s="87" t="s">
        <v>488</v>
      </c>
      <c r="D219" s="87" t="s">
        <v>1</v>
      </c>
      <c r="E219" s="116" t="str">
        <f>IF(A219:A219&gt;0,VLOOKUP(A219,'BASE FEDERAÇÃO'!$B:$M,2,FALSE),"")</f>
        <v>BAPTISTA</v>
      </c>
      <c r="F219" s="220" t="str">
        <f>IF(A219:A219&gt;0,VLOOKUP(A219,'BASE FEDERAÇÃO'!$B:$M,3,FALSE),"")</f>
        <v>LUIZ CARLOS</v>
      </c>
      <c r="G219" s="88" t="str">
        <f>IF(A219:A219&gt;0,VLOOKUP(A219,'BASE FEDERAÇÃO'!$B:$M,4,FALSE),"")</f>
        <v>M</v>
      </c>
      <c r="H219" s="88" t="str">
        <f>IF(A219:A219&gt;0,VLOOKUP(A219,'BASE FEDERAÇÃO'!$B:$O,5,FALSE),"")</f>
        <v>16. SUM</v>
      </c>
      <c r="I219" s="117">
        <f>IF(A219:A219&gt;0,VLOOKUP(A219,'BASE FEDERAÇÃO'!$B:$M,6,FALSE),"")</f>
        <v>21818</v>
      </c>
      <c r="J219" s="88">
        <f>IF(A219:A219&gt;0,VLOOKUP(A219,'BASE FEDERAÇÃO'!$B:$M,7,FALSE),"")</f>
        <v>7</v>
      </c>
      <c r="K219" s="88" t="str">
        <f>IF(A219:A219&gt;0,VLOOKUP(A219,'BASE FEDERAÇÃO'!$B:$M,8,FALSE),"")</f>
        <v>B</v>
      </c>
      <c r="L219" s="88" t="str">
        <f>IF(A219:A219&gt;0,VLOOKUP(A219,'BASE FEDERAÇÃO'!$B:$M,9,FALSE),"")</f>
        <v>NSR</v>
      </c>
      <c r="M219" s="116" t="str">
        <f>IF(A219:A219&gt;0,VLOOKUP(A219,'BASE FEDERAÇÃO'!$B:$O,10,FALSE),"")</f>
        <v>X</v>
      </c>
      <c r="N219" s="88" t="str">
        <f>IF(A219:A219&gt;0,VLOOKUP(A219,'BASE FEDERAÇÃO'!$B:$O,11,FALSE),"")</f>
        <v>LIB2026</v>
      </c>
      <c r="O219" s="89">
        <v>50</v>
      </c>
      <c r="P219" s="89">
        <v>47</v>
      </c>
      <c r="Q219" s="90">
        <f t="shared" si="71"/>
        <v>97</v>
      </c>
      <c r="R219" s="91"/>
      <c r="S219" s="91"/>
      <c r="T219" s="91"/>
      <c r="U219" s="91"/>
      <c r="V219" s="92"/>
      <c r="W219" s="92"/>
      <c r="X219" s="92"/>
      <c r="Y219" s="92"/>
      <c r="Z219" s="93">
        <f>IF(R219&gt;0,VLOOKUP(R219,Base!$A:$B,2,0),0)</f>
        <v>0</v>
      </c>
      <c r="AA219" s="94">
        <f>IF(S219&gt;0,VLOOKUP(S219,Base!$A:$B,2,0),0)</f>
        <v>0</v>
      </c>
      <c r="AB219" s="94">
        <f>IF(T219&gt;0,VLOOKUP(T219,Base!$A:$B,2,0),0)</f>
        <v>0</v>
      </c>
      <c r="AC219" s="94">
        <f>IF(U219&gt;0,VLOOKUP(U219,Base!$A:$B,2,0),0)</f>
        <v>0</v>
      </c>
      <c r="AD219" s="94">
        <f>IF(V219&gt;0,VLOOKUP(V219,Base!$D:$E,2,0),0)</f>
        <v>0</v>
      </c>
      <c r="AE219" s="94">
        <f>IF(W219&gt;0,VLOOKUP(W219,Base!$D:$E,2,0),0)</f>
        <v>0</v>
      </c>
      <c r="AF219" s="94">
        <f>IF(X219&gt;0,VLOOKUP(X219,Base!$D:$E,2,0),0)</f>
        <v>0</v>
      </c>
      <c r="AG219" s="94">
        <f>IF(Y219&gt;0,VLOOKUP(Y219,Base!$D:$E,2,0),0)</f>
        <v>0</v>
      </c>
      <c r="AH219" s="88" t="str">
        <f t="shared" si="72"/>
        <v/>
      </c>
      <c r="AI219" s="90">
        <f t="shared" si="73"/>
        <v>83</v>
      </c>
      <c r="AJ219" s="95">
        <f t="shared" si="74"/>
        <v>21818</v>
      </c>
      <c r="AK219" s="94">
        <f t="shared" si="75"/>
        <v>903.069977182</v>
      </c>
      <c r="AL219" s="88">
        <f t="shared" si="76"/>
        <v>4</v>
      </c>
      <c r="AM219" s="94">
        <f t="shared" si="77"/>
        <v>917.04978081999991</v>
      </c>
      <c r="AN219" s="88">
        <f t="shared" si="78"/>
        <v>1</v>
      </c>
      <c r="AO219" s="88" t="str">
        <f t="shared" si="79"/>
        <v/>
      </c>
      <c r="AP219" s="24"/>
      <c r="AQ219" s="133">
        <f t="shared" ca="1" si="84"/>
        <v>66.473972602739721</v>
      </c>
      <c r="AR219" s="133"/>
      <c r="AT219" s="184"/>
      <c r="AU219" s="132"/>
    </row>
    <row r="220" spans="1:47" s="25" customFormat="1" ht="18.75" customHeight="1">
      <c r="A220" s="86" t="s">
        <v>364</v>
      </c>
      <c r="B220" s="87" t="s">
        <v>876</v>
      </c>
      <c r="C220" s="87" t="s">
        <v>488</v>
      </c>
      <c r="D220" s="87" t="s">
        <v>1</v>
      </c>
      <c r="E220" s="116" t="str">
        <f>IF(A220:A220&gt;0,VLOOKUP(A220,'BASE FEDERAÇÃO'!$B:$M,2,FALSE),"")</f>
        <v>NAGATA</v>
      </c>
      <c r="F220" s="220" t="str">
        <f>IF(A220:A220&gt;0,VLOOKUP(A220,'BASE FEDERAÇÃO'!$B:$M,3,FALSE),"")</f>
        <v>MASARU</v>
      </c>
      <c r="G220" s="88" t="str">
        <f>IF(A220:A220&gt;0,VLOOKUP(A220,'BASE FEDERAÇÃO'!$B:$M,4,FALSE),"")</f>
        <v>M</v>
      </c>
      <c r="H220" s="88" t="str">
        <f>IF(A220:A220&gt;0,VLOOKUP(A220,'BASE FEDERAÇÃO'!$B:$O,5,FALSE),"")</f>
        <v>12. COO</v>
      </c>
      <c r="I220" s="117">
        <f>IF(A220:A220&gt;0,VLOOKUP(A220,'BASE FEDERAÇÃO'!$B:$M,6,FALSE),"")</f>
        <v>14590</v>
      </c>
      <c r="J220" s="88">
        <f>IF(A220:A220&gt;0,VLOOKUP(A220,'BASE FEDERAÇÃO'!$B:$M,7,FALSE),"")</f>
        <v>9</v>
      </c>
      <c r="K220" s="88" t="str">
        <f>IF(A220:A220&gt;0,VLOOKUP(A220,'BASE FEDERAÇÃO'!$B:$M,8,FALSE),"")</f>
        <v>B</v>
      </c>
      <c r="L220" s="88" t="str">
        <f>IF(A220:A220&gt;0,VLOOKUP(A220,'BASE FEDERAÇÃO'!$B:$M,9,FALSE),"")</f>
        <v>MR</v>
      </c>
      <c r="M220" s="116" t="str">
        <f>IF(A220:A220&gt;0,VLOOKUP(A220,'BASE FEDERAÇÃO'!$B:$O,10,FALSE),"")</f>
        <v/>
      </c>
      <c r="N220" s="88" t="str">
        <f>IF(A220:A220&gt;0,VLOOKUP(A220,'BASE FEDERAÇÃO'!$B:$O,11,FALSE),"")</f>
        <v>LIB2026</v>
      </c>
      <c r="O220" s="89">
        <v>62</v>
      </c>
      <c r="P220" s="89">
        <v>65</v>
      </c>
      <c r="Q220" s="90">
        <f t="shared" si="71"/>
        <v>127</v>
      </c>
      <c r="R220" s="91"/>
      <c r="S220" s="91"/>
      <c r="T220" s="91"/>
      <c r="U220" s="91"/>
      <c r="V220" s="92"/>
      <c r="W220" s="92"/>
      <c r="X220" s="92"/>
      <c r="Y220" s="92"/>
      <c r="Z220" s="93">
        <f>IF(R220&gt;0,VLOOKUP(R220,Base!$A:$B,2,0),0)</f>
        <v>0</v>
      </c>
      <c r="AA220" s="94">
        <f>IF(S220&gt;0,VLOOKUP(S220,Base!$A:$B,2,0),0)</f>
        <v>0</v>
      </c>
      <c r="AB220" s="94">
        <f>IF(T220&gt;0,VLOOKUP(T220,Base!$A:$B,2,0),0)</f>
        <v>0</v>
      </c>
      <c r="AC220" s="94">
        <f>IF(U220&gt;0,VLOOKUP(U220,Base!$A:$B,2,0),0)</f>
        <v>0</v>
      </c>
      <c r="AD220" s="94">
        <f>IF(V220&gt;0,VLOOKUP(V220,Base!$D:$E,2,0),0)</f>
        <v>0</v>
      </c>
      <c r="AE220" s="94">
        <f>IF(W220&gt;0,VLOOKUP(W220,Base!$D:$E,2,0),0)</f>
        <v>0</v>
      </c>
      <c r="AF220" s="94">
        <f>IF(X220&gt;0,VLOOKUP(X220,Base!$D:$E,2,0),0)</f>
        <v>0</v>
      </c>
      <c r="AG220" s="94">
        <f>IF(Y220&gt;0,VLOOKUP(Y220,Base!$D:$E,2,0),0)</f>
        <v>0</v>
      </c>
      <c r="AH220" s="88" t="str">
        <f t="shared" si="72"/>
        <v/>
      </c>
      <c r="AI220" s="90">
        <f t="shared" si="73"/>
        <v>109</v>
      </c>
      <c r="AJ220" s="95">
        <f t="shared" si="74"/>
        <v>14590</v>
      </c>
      <c r="AK220" s="94">
        <f t="shared" si="75"/>
        <v>873.08998441000006</v>
      </c>
      <c r="AL220" s="88">
        <f t="shared" si="76"/>
        <v>162</v>
      </c>
      <c r="AM220" s="94">
        <f t="shared" si="77"/>
        <v>891.02985309999997</v>
      </c>
      <c r="AN220" s="88">
        <f t="shared" si="78"/>
        <v>171</v>
      </c>
      <c r="AO220" s="88" t="str">
        <f t="shared" si="79"/>
        <v/>
      </c>
      <c r="AP220" s="24"/>
      <c r="AQ220" s="132">
        <f t="shared" ca="1" si="84"/>
        <v>86.276712328767118</v>
      </c>
      <c r="AR220" s="133"/>
      <c r="AT220" s="184"/>
      <c r="AU220" s="132"/>
    </row>
    <row r="221" spans="1:47" s="25" customFormat="1" ht="18.75" customHeight="1">
      <c r="A221" s="86" t="s">
        <v>440</v>
      </c>
      <c r="B221" s="87" t="s">
        <v>876</v>
      </c>
      <c r="C221" s="87" t="s">
        <v>488</v>
      </c>
      <c r="D221" s="87" t="s">
        <v>1</v>
      </c>
      <c r="E221" s="116" t="str">
        <f>IF(A221:A221&gt;0,VLOOKUP(A221,'BASE FEDERAÇÃO'!$B:$M,2,FALSE),"")</f>
        <v>YOKOTI</v>
      </c>
      <c r="F221" s="220" t="str">
        <f>IF(A221:A221&gt;0,VLOOKUP(A221,'BASE FEDERAÇÃO'!$B:$M,3,FALSE),"")</f>
        <v>MINORU</v>
      </c>
      <c r="G221" s="88" t="str">
        <f>IF(A221:A221&gt;0,VLOOKUP(A221,'BASE FEDERAÇÃO'!$B:$M,4,FALSE),"")</f>
        <v>M</v>
      </c>
      <c r="H221" s="88" t="str">
        <f>IF(A221:A221&gt;0,VLOOKUP(A221,'BASE FEDERAÇÃO'!$B:$O,5,FALSE),"")</f>
        <v>07. GSP</v>
      </c>
      <c r="I221" s="117">
        <f>IF(A221:A221&gt;0,VLOOKUP(A221,'BASE FEDERAÇÃO'!$B:$M,6,FALSE),"")</f>
        <v>11642</v>
      </c>
      <c r="J221" s="88">
        <f>IF(A221:A221&gt;0,VLOOKUP(A221,'BASE FEDERAÇÃO'!$B:$M,7,FALSE),"")</f>
        <v>10</v>
      </c>
      <c r="K221" s="88" t="str">
        <f>IF(A221:A221&gt;0,VLOOKUP(A221,'BASE FEDERAÇÃO'!$B:$M,8,FALSE),"")</f>
        <v>C</v>
      </c>
      <c r="L221" s="88" t="str">
        <f>IF(A221:A221&gt;0,VLOOKUP(A221,'BASE FEDERAÇÃO'!$B:$M,9,FALSE),"")</f>
        <v>MR</v>
      </c>
      <c r="M221" s="116" t="str">
        <f>IF(A221:A221&gt;0,VLOOKUP(A221,'BASE FEDERAÇÃO'!$B:$O,10,FALSE),"")</f>
        <v>X</v>
      </c>
      <c r="N221" s="88" t="str">
        <f>IF(A221:A221&gt;0,VLOOKUP(A221,'BASE FEDERAÇÃO'!$B:$O,11,FALSE),"")</f>
        <v>LIB2026i</v>
      </c>
      <c r="O221" s="89">
        <v>58</v>
      </c>
      <c r="P221" s="89">
        <v>60</v>
      </c>
      <c r="Q221" s="90">
        <f t="shared" si="71"/>
        <v>118</v>
      </c>
      <c r="R221" s="91"/>
      <c r="S221" s="91"/>
      <c r="T221" s="91"/>
      <c r="U221" s="91"/>
      <c r="V221" s="92"/>
      <c r="W221" s="92"/>
      <c r="X221" s="92"/>
      <c r="Y221" s="92"/>
      <c r="Z221" s="93">
        <f>IF(R221&gt;0,VLOOKUP(R221,Base!$A:$B,2,0),0)</f>
        <v>0</v>
      </c>
      <c r="AA221" s="94">
        <f>IF(S221&gt;0,VLOOKUP(S221,Base!$A:$B,2,0),0)</f>
        <v>0</v>
      </c>
      <c r="AB221" s="94">
        <f>IF(T221&gt;0,VLOOKUP(T221,Base!$A:$B,2,0),0)</f>
        <v>0</v>
      </c>
      <c r="AC221" s="94">
        <f>IF(U221&gt;0,VLOOKUP(U221,Base!$A:$B,2,0),0)</f>
        <v>0</v>
      </c>
      <c r="AD221" s="94">
        <f>IF(V221&gt;0,VLOOKUP(V221,Base!$D:$E,2,0),0)</f>
        <v>0</v>
      </c>
      <c r="AE221" s="94">
        <f>IF(W221&gt;0,VLOOKUP(W221,Base!$D:$E,2,0),0)</f>
        <v>0</v>
      </c>
      <c r="AF221" s="94">
        <f>IF(X221&gt;0,VLOOKUP(X221,Base!$D:$E,2,0),0)</f>
        <v>0</v>
      </c>
      <c r="AG221" s="94">
        <f>IF(Y221&gt;0,VLOOKUP(Y221,Base!$D:$E,2,0),0)</f>
        <v>0</v>
      </c>
      <c r="AH221" s="88" t="str">
        <f t="shared" si="72"/>
        <v/>
      </c>
      <c r="AI221" s="90">
        <f t="shared" si="73"/>
        <v>98</v>
      </c>
      <c r="AJ221" s="95">
        <f t="shared" si="74"/>
        <v>11642</v>
      </c>
      <c r="AK221" s="94">
        <f t="shared" si="75"/>
        <v>882.09998735800002</v>
      </c>
      <c r="AL221" s="88">
        <f t="shared" si="76"/>
        <v>112</v>
      </c>
      <c r="AM221" s="94">
        <f t="shared" si="77"/>
        <v>902.01988257999994</v>
      </c>
      <c r="AN221" s="88">
        <f t="shared" si="78"/>
        <v>56</v>
      </c>
      <c r="AO221" s="88" t="str">
        <f t="shared" si="79"/>
        <v/>
      </c>
      <c r="AP221" s="24"/>
      <c r="AQ221" s="132">
        <f t="shared" ca="1" si="84"/>
        <v>94.353424657534248</v>
      </c>
      <c r="AR221" s="133"/>
      <c r="AT221" s="184"/>
      <c r="AU221" s="132"/>
    </row>
    <row r="222" spans="1:47" s="25" customFormat="1" ht="18.75" customHeight="1">
      <c r="A222" s="251"/>
      <c r="B222" s="252"/>
      <c r="C222" s="252"/>
      <c r="D222" s="252"/>
      <c r="E222" s="116" t="str">
        <f>IF(A222:A222&gt;0,VLOOKUP(A222,'BASE FEDERAÇÃO'!$B:$M,2,FALSE),"")</f>
        <v/>
      </c>
      <c r="F222" s="220" t="str">
        <f>IF(A222:A222&gt;0,VLOOKUP(A222,'BASE FEDERAÇÃO'!$B:$M,3,FALSE),"")</f>
        <v/>
      </c>
      <c r="G222" s="88" t="str">
        <f>IF(A222:A222&gt;0,VLOOKUP(A222,'BASE FEDERAÇÃO'!$B:$M,4,FALSE),"")</f>
        <v/>
      </c>
      <c r="H222" s="88" t="str">
        <f>IF(A222:A222&gt;0,VLOOKUP(A222,'BASE FEDERAÇÃO'!$B:$O,5,FALSE),"")</f>
        <v/>
      </c>
      <c r="I222" s="117" t="str">
        <f>IF(A222:A222&gt;0,VLOOKUP(A222,'BASE FEDERAÇÃO'!$B:$M,6,FALSE),"")</f>
        <v/>
      </c>
      <c r="J222" s="88" t="str">
        <f>IF(A222:A222&gt;0,VLOOKUP(A222,'BASE FEDERAÇÃO'!$B:$M,7,FALSE),"")</f>
        <v/>
      </c>
      <c r="K222" s="88" t="str">
        <f>IF(A222:A222&gt;0,VLOOKUP(A222,'BASE FEDERAÇÃO'!$B:$M,8,FALSE),"")</f>
        <v/>
      </c>
      <c r="L222" s="88" t="str">
        <f>IF(A222:A222&gt;0,VLOOKUP(A222,'BASE FEDERAÇÃO'!$B:$M,9,FALSE),"")</f>
        <v/>
      </c>
      <c r="M222" s="116" t="str">
        <f>IF(A222:A222&gt;0,VLOOKUP(A222,'BASE FEDERAÇÃO'!$B:$O,10,FALSE),"")</f>
        <v/>
      </c>
      <c r="N222" s="88" t="str">
        <f>IF(A222:A222&gt;0,VLOOKUP(A222,'BASE FEDERAÇÃO'!$B:$O,11,FALSE),"")</f>
        <v/>
      </c>
      <c r="O222" s="89"/>
      <c r="P222" s="89"/>
      <c r="Q222" s="90" t="str">
        <f t="shared" si="71"/>
        <v/>
      </c>
      <c r="R222" s="91"/>
      <c r="S222" s="91"/>
      <c r="T222" s="91"/>
      <c r="U222" s="91"/>
      <c r="V222" s="92"/>
      <c r="W222" s="92"/>
      <c r="X222" s="92"/>
      <c r="Y222" s="92"/>
      <c r="Z222" s="93">
        <f>IF(R222&gt;0,VLOOKUP(R222,Base!$A:$B,2,0),0)</f>
        <v>0</v>
      </c>
      <c r="AA222" s="94">
        <f>IF(S222&gt;0,VLOOKUP(S222,Base!$A:$B,2,0),0)</f>
        <v>0</v>
      </c>
      <c r="AB222" s="94">
        <f>IF(T222&gt;0,VLOOKUP(T222,Base!$A:$B,2,0),0)</f>
        <v>0</v>
      </c>
      <c r="AC222" s="94">
        <f>IF(U222&gt;0,VLOOKUP(U222,Base!$A:$B,2,0),0)</f>
        <v>0</v>
      </c>
      <c r="AD222" s="94">
        <f>IF(V222&gt;0,VLOOKUP(V222,Base!$D:$E,2,0),0)</f>
        <v>0</v>
      </c>
      <c r="AE222" s="94">
        <f>IF(W222&gt;0,VLOOKUP(W222,Base!$D:$E,2,0),0)</f>
        <v>0</v>
      </c>
      <c r="AF222" s="94">
        <f>IF(X222&gt;0,VLOOKUP(X222,Base!$D:$E,2,0),0)</f>
        <v>0</v>
      </c>
      <c r="AG222" s="94">
        <f>IF(Y222&gt;0,VLOOKUP(Y222,Base!$D:$E,2,0),0)</f>
        <v>0</v>
      </c>
      <c r="AH222" s="88" t="str">
        <f t="shared" si="72"/>
        <v/>
      </c>
      <c r="AI222" s="90" t="str">
        <f t="shared" si="73"/>
        <v/>
      </c>
      <c r="AJ222" s="95" t="str">
        <f t="shared" si="74"/>
        <v/>
      </c>
      <c r="AK222" s="94" t="str">
        <f t="shared" si="75"/>
        <v/>
      </c>
      <c r="AL222" s="88" t="str">
        <f t="shared" si="76"/>
        <v/>
      </c>
      <c r="AM222" s="94" t="str">
        <f t="shared" si="77"/>
        <v xml:space="preserve"> </v>
      </c>
      <c r="AN222" s="88" t="str">
        <f t="shared" si="78"/>
        <v/>
      </c>
      <c r="AO222" s="88" t="str">
        <f t="shared" si="79"/>
        <v/>
      </c>
      <c r="AP222" s="24"/>
      <c r="AR222" s="135"/>
      <c r="AT222" s="184"/>
      <c r="AU222" s="136"/>
    </row>
    <row r="223" spans="1:47" s="25" customFormat="1" ht="18.75" customHeight="1">
      <c r="A223" s="86" t="s">
        <v>431</v>
      </c>
      <c r="B223" s="87" t="s">
        <v>877</v>
      </c>
      <c r="C223" s="87" t="s">
        <v>488</v>
      </c>
      <c r="D223" s="87" t="s">
        <v>51</v>
      </c>
      <c r="E223" s="116" t="str">
        <f>IF(A223:A223&gt;0,VLOOKUP(A223,'BASE FEDERAÇÃO'!$B:$M,2,FALSE),"")</f>
        <v>SHIMURA</v>
      </c>
      <c r="F223" s="220" t="str">
        <f>IF(A223:A223&gt;0,VLOOKUP(A223,'BASE FEDERAÇÃO'!$B:$M,3,FALSE),"")</f>
        <v>JUSCELINO</v>
      </c>
      <c r="G223" s="88" t="str">
        <f>IF(A223:A223&gt;0,VLOOKUP(A223,'BASE FEDERAÇÃO'!$B:$M,4,FALSE),"")</f>
        <v>M</v>
      </c>
      <c r="H223" s="88" t="str">
        <f>IF(A223:A223&gt;0,VLOOKUP(A223,'BASE FEDERAÇÃO'!$B:$O,5,FALSE),"")</f>
        <v>07. GSP</v>
      </c>
      <c r="I223" s="117">
        <f>IF(A223:A223&gt;0,VLOOKUP(A223,'BASE FEDERAÇÃO'!$B:$M,6,FALSE),"")</f>
        <v>20561</v>
      </c>
      <c r="J223" s="88">
        <f>IF(A223:A223&gt;0,VLOOKUP(A223,'BASE FEDERAÇÃO'!$B:$M,7,FALSE),"")</f>
        <v>9</v>
      </c>
      <c r="K223" s="88" t="str">
        <f>IF(A223:A223&gt;0,VLOOKUP(A223,'BASE FEDERAÇÃO'!$B:$M,8,FALSE),"")</f>
        <v>B</v>
      </c>
      <c r="L223" s="88" t="str">
        <f>IF(A223:A223&gt;0,VLOOKUP(A223,'BASE FEDERAÇÃO'!$B:$M,9,FALSE),"")</f>
        <v>NSR</v>
      </c>
      <c r="M223" s="116" t="str">
        <f>IF(A223:A223&gt;0,VLOOKUP(A223,'BASE FEDERAÇÃO'!$B:$O,10,FALSE),"")</f>
        <v>X</v>
      </c>
      <c r="N223" s="88" t="str">
        <f>IF(A223:A223&gt;0,VLOOKUP(A223,'BASE FEDERAÇÃO'!$B:$O,11,FALSE),"")</f>
        <v>LIB2026</v>
      </c>
      <c r="O223" s="89">
        <v>58</v>
      </c>
      <c r="P223" s="89">
        <v>59</v>
      </c>
      <c r="Q223" s="90">
        <f t="shared" si="71"/>
        <v>117</v>
      </c>
      <c r="R223" s="91"/>
      <c r="S223" s="91"/>
      <c r="T223" s="91"/>
      <c r="U223" s="91"/>
      <c r="V223" s="92"/>
      <c r="W223" s="92"/>
      <c r="X223" s="92"/>
      <c r="Y223" s="92"/>
      <c r="Z223" s="93">
        <f>IF(R223&gt;0,VLOOKUP(R223,Base!$A:$B,2,0),0)</f>
        <v>0</v>
      </c>
      <c r="AA223" s="94">
        <f>IF(S223&gt;0,VLOOKUP(S223,Base!$A:$B,2,0),0)</f>
        <v>0</v>
      </c>
      <c r="AB223" s="94">
        <f>IF(T223&gt;0,VLOOKUP(T223,Base!$A:$B,2,0),0)</f>
        <v>0</v>
      </c>
      <c r="AC223" s="94">
        <f>IF(U223&gt;0,VLOOKUP(U223,Base!$A:$B,2,0),0)</f>
        <v>0</v>
      </c>
      <c r="AD223" s="94">
        <f>IF(V223&gt;0,VLOOKUP(V223,Base!$D:$E,2,0),0)</f>
        <v>0</v>
      </c>
      <c r="AE223" s="94">
        <f>IF(W223&gt;0,VLOOKUP(W223,Base!$D:$E,2,0),0)</f>
        <v>0</v>
      </c>
      <c r="AF223" s="94">
        <f>IF(X223&gt;0,VLOOKUP(X223,Base!$D:$E,2,0),0)</f>
        <v>0</v>
      </c>
      <c r="AG223" s="94">
        <f>IF(Y223&gt;0,VLOOKUP(Y223,Base!$D:$E,2,0),0)</f>
        <v>0</v>
      </c>
      <c r="AH223" s="88" t="str">
        <f t="shared" si="72"/>
        <v/>
      </c>
      <c r="AI223" s="90">
        <f t="shared" si="73"/>
        <v>99</v>
      </c>
      <c r="AJ223" s="95">
        <f t="shared" si="74"/>
        <v>20561</v>
      </c>
      <c r="AK223" s="94">
        <f t="shared" si="75"/>
        <v>883.08997843899999</v>
      </c>
      <c r="AL223" s="88">
        <f t="shared" si="76"/>
        <v>107</v>
      </c>
      <c r="AM223" s="94">
        <f t="shared" si="77"/>
        <v>901.02979339000001</v>
      </c>
      <c r="AN223" s="88">
        <f t="shared" si="78"/>
        <v>69</v>
      </c>
      <c r="AO223" s="88" t="str">
        <f t="shared" si="79"/>
        <v/>
      </c>
      <c r="AP223" s="24"/>
      <c r="AQ223" s="133">
        <f t="shared" ref="AQ223:AQ226" ca="1" si="85">(TODAY()-I223)/365</f>
        <v>69.917808219178085</v>
      </c>
      <c r="AR223" s="133"/>
      <c r="AT223" s="184"/>
      <c r="AU223" s="132"/>
    </row>
    <row r="224" spans="1:47" s="25" customFormat="1" ht="18.75" customHeight="1">
      <c r="A224" s="86" t="s">
        <v>831</v>
      </c>
      <c r="B224" s="87" t="s">
        <v>877</v>
      </c>
      <c r="C224" s="87" t="s">
        <v>488</v>
      </c>
      <c r="D224" s="87" t="s">
        <v>51</v>
      </c>
      <c r="E224" s="116" t="str">
        <f>IF(A224:A224&gt;0,VLOOKUP(A224,'BASE FEDERAÇÃO'!$B:$M,2,FALSE),"")</f>
        <v>UEMURA</v>
      </c>
      <c r="F224" s="220" t="str">
        <f>IF(A224:A224&gt;0,VLOOKUP(A224,'BASE FEDERAÇÃO'!$B:$M,3,FALSE),"")</f>
        <v>YOSHIO</v>
      </c>
      <c r="G224" s="88" t="str">
        <f>IF(A224:A224&gt;0,VLOOKUP(A224,'BASE FEDERAÇÃO'!$B:$M,4,FALSE),"")</f>
        <v>M</v>
      </c>
      <c r="H224" s="88" t="str">
        <f>IF(A224:A224&gt;0,VLOOKUP(A224,'BASE FEDERAÇÃO'!$B:$O,5,FALSE),"")</f>
        <v>11. NCC</v>
      </c>
      <c r="I224" s="117">
        <f>IF(A224:A224&gt;0,VLOOKUP(A224,'BASE FEDERAÇÃO'!$B:$M,6,FALSE),"")</f>
        <v>16850</v>
      </c>
      <c r="J224" s="88">
        <f>IF(A224:A224&gt;0,VLOOKUP(A224,'BASE FEDERAÇÃO'!$B:$M,7,FALSE),"")</f>
        <v>9</v>
      </c>
      <c r="K224" s="88" t="str">
        <f>IF(A224:A224&gt;0,VLOOKUP(A224,'BASE FEDERAÇÃO'!$B:$M,8,FALSE),"")</f>
        <v>B</v>
      </c>
      <c r="L224" s="88" t="str">
        <f>IF(A224:A224&gt;0,VLOOKUP(A224,'BASE FEDERAÇÃO'!$B:$M,9,FALSE),"")</f>
        <v>SR</v>
      </c>
      <c r="M224" s="116" t="str">
        <f>IF(A224:A224&gt;0,VLOOKUP(A224,'BASE FEDERAÇÃO'!$B:$O,10,FALSE),"")</f>
        <v/>
      </c>
      <c r="N224" s="88" t="str">
        <f>IF(A224:A224&gt;0,VLOOKUP(A224,'BASE FEDERAÇÃO'!$B:$O,11,FALSE),"")</f>
        <v>LIB2026</v>
      </c>
      <c r="O224" s="89">
        <v>59</v>
      </c>
      <c r="P224" s="89">
        <v>54</v>
      </c>
      <c r="Q224" s="90">
        <f t="shared" si="71"/>
        <v>113</v>
      </c>
      <c r="R224" s="91"/>
      <c r="S224" s="91"/>
      <c r="T224" s="91"/>
      <c r="U224" s="91"/>
      <c r="V224" s="92"/>
      <c r="W224" s="92"/>
      <c r="X224" s="92"/>
      <c r="Y224" s="92"/>
      <c r="Z224" s="93">
        <f>IF(R224&gt;0,VLOOKUP(R224,Base!$A:$B,2,0),0)</f>
        <v>0</v>
      </c>
      <c r="AA224" s="94">
        <f>IF(S224&gt;0,VLOOKUP(S224,Base!$A:$B,2,0),0)</f>
        <v>0</v>
      </c>
      <c r="AB224" s="94">
        <f>IF(T224&gt;0,VLOOKUP(T224,Base!$A:$B,2,0),0)</f>
        <v>0</v>
      </c>
      <c r="AC224" s="94">
        <f>IF(U224&gt;0,VLOOKUP(U224,Base!$A:$B,2,0),0)</f>
        <v>0</v>
      </c>
      <c r="AD224" s="94">
        <f>IF(V224&gt;0,VLOOKUP(V224,Base!$D:$E,2,0),0)</f>
        <v>0</v>
      </c>
      <c r="AE224" s="94">
        <f>IF(W224&gt;0,VLOOKUP(W224,Base!$D:$E,2,0),0)</f>
        <v>0</v>
      </c>
      <c r="AF224" s="94">
        <f>IF(X224&gt;0,VLOOKUP(X224,Base!$D:$E,2,0),0)</f>
        <v>0</v>
      </c>
      <c r="AG224" s="94">
        <f>IF(Y224&gt;0,VLOOKUP(Y224,Base!$D:$E,2,0),0)</f>
        <v>0</v>
      </c>
      <c r="AH224" s="88" t="str">
        <f t="shared" si="72"/>
        <v/>
      </c>
      <c r="AI224" s="90">
        <f t="shared" si="73"/>
        <v>95</v>
      </c>
      <c r="AJ224" s="95">
        <f t="shared" si="74"/>
        <v>16850</v>
      </c>
      <c r="AK224" s="94">
        <f t="shared" si="75"/>
        <v>887.08998215000008</v>
      </c>
      <c r="AL224" s="88">
        <f t="shared" si="76"/>
        <v>75</v>
      </c>
      <c r="AM224" s="94">
        <f t="shared" si="77"/>
        <v>905.0298305</v>
      </c>
      <c r="AN224" s="88">
        <f t="shared" si="78"/>
        <v>26</v>
      </c>
      <c r="AO224" s="88" t="str">
        <f t="shared" si="79"/>
        <v/>
      </c>
      <c r="AP224" s="24"/>
      <c r="AQ224" s="133">
        <f t="shared" ca="1" si="85"/>
        <v>80.084931506849315</v>
      </c>
      <c r="AR224" s="133"/>
      <c r="AT224" s="184"/>
      <c r="AU224" s="132"/>
    </row>
    <row r="225" spans="1:47" s="25" customFormat="1" ht="18.75" customHeight="1">
      <c r="A225" s="86" t="s">
        <v>139</v>
      </c>
      <c r="B225" s="87" t="s">
        <v>877</v>
      </c>
      <c r="C225" s="87" t="s">
        <v>488</v>
      </c>
      <c r="D225" s="87" t="s">
        <v>51</v>
      </c>
      <c r="E225" s="116" t="str">
        <f>IF(A225:A225&gt;0,VLOOKUP(A225,'BASE FEDERAÇÃO'!$B:$M,2,FALSE),"")</f>
        <v>HIRANO</v>
      </c>
      <c r="F225" s="220" t="str">
        <f>IF(A225:A225&gt;0,VLOOKUP(A225,'BASE FEDERAÇÃO'!$B:$M,3,FALSE),"")</f>
        <v>KAZUNORI</v>
      </c>
      <c r="G225" s="88" t="str">
        <f>IF(A225:A225&gt;0,VLOOKUP(A225,'BASE FEDERAÇÃO'!$B:$M,4,FALSE),"")</f>
        <v>M</v>
      </c>
      <c r="H225" s="88" t="str">
        <f>IF(A225:A225&gt;0,VLOOKUP(A225,'BASE FEDERAÇÃO'!$B:$O,5,FALSE),"")</f>
        <v>15. BIR</v>
      </c>
      <c r="I225" s="117">
        <f>IF(A225:A225&gt;0,VLOOKUP(A225,'BASE FEDERAÇÃO'!$B:$M,6,FALSE),"")</f>
        <v>16804</v>
      </c>
      <c r="J225" s="88">
        <f>IF(A225:A225&gt;0,VLOOKUP(A225,'BASE FEDERAÇÃO'!$B:$M,7,FALSE),"")</f>
        <v>8</v>
      </c>
      <c r="K225" s="88" t="str">
        <f>IF(A225:A225&gt;0,VLOOKUP(A225,'BASE FEDERAÇÃO'!$B:$M,8,FALSE),"")</f>
        <v>B</v>
      </c>
      <c r="L225" s="88" t="str">
        <f>IF(A225:A225&gt;0,VLOOKUP(A225,'BASE FEDERAÇÃO'!$B:$M,9,FALSE),"")</f>
        <v>SR</v>
      </c>
      <c r="M225" s="116" t="str">
        <f>IF(A225:A225&gt;0,VLOOKUP(A225,'BASE FEDERAÇÃO'!$B:$O,10,FALSE),"")</f>
        <v>X</v>
      </c>
      <c r="N225" s="88" t="str">
        <f>IF(A225:A225&gt;0,VLOOKUP(A225,'BASE FEDERAÇÃO'!$B:$O,11,FALSE),"")</f>
        <v>LIB2026</v>
      </c>
      <c r="O225" s="89">
        <v>61</v>
      </c>
      <c r="P225" s="89">
        <v>59</v>
      </c>
      <c r="Q225" s="90">
        <f t="shared" si="71"/>
        <v>120</v>
      </c>
      <c r="R225" s="91"/>
      <c r="S225" s="91"/>
      <c r="T225" s="91"/>
      <c r="U225" s="91"/>
      <c r="V225" s="92"/>
      <c r="W225" s="92"/>
      <c r="X225" s="92"/>
      <c r="Y225" s="92"/>
      <c r="Z225" s="93">
        <f>IF(R225&gt;0,VLOOKUP(R225,Base!$A:$B,2,0),0)</f>
        <v>0</v>
      </c>
      <c r="AA225" s="94">
        <f>IF(S225&gt;0,VLOOKUP(S225,Base!$A:$B,2,0),0)</f>
        <v>0</v>
      </c>
      <c r="AB225" s="94">
        <f>IF(T225&gt;0,VLOOKUP(T225,Base!$A:$B,2,0),0)</f>
        <v>0</v>
      </c>
      <c r="AC225" s="94">
        <f>IF(U225&gt;0,VLOOKUP(U225,Base!$A:$B,2,0),0)</f>
        <v>0</v>
      </c>
      <c r="AD225" s="94">
        <f>IF(V225&gt;0,VLOOKUP(V225,Base!$D:$E,2,0),0)</f>
        <v>0</v>
      </c>
      <c r="AE225" s="94">
        <f>IF(W225&gt;0,VLOOKUP(W225,Base!$D:$E,2,0),0)</f>
        <v>0</v>
      </c>
      <c r="AF225" s="94">
        <f>IF(X225&gt;0,VLOOKUP(X225,Base!$D:$E,2,0),0)</f>
        <v>0</v>
      </c>
      <c r="AG225" s="94">
        <f>IF(Y225&gt;0,VLOOKUP(Y225,Base!$D:$E,2,0),0)</f>
        <v>0</v>
      </c>
      <c r="AH225" s="88" t="str">
        <f t="shared" si="72"/>
        <v/>
      </c>
      <c r="AI225" s="90">
        <f t="shared" si="73"/>
        <v>104</v>
      </c>
      <c r="AJ225" s="95">
        <f t="shared" si="74"/>
        <v>16804</v>
      </c>
      <c r="AK225" s="94">
        <f t="shared" si="75"/>
        <v>880.07998219600006</v>
      </c>
      <c r="AL225" s="88">
        <f t="shared" si="76"/>
        <v>129</v>
      </c>
      <c r="AM225" s="94">
        <f t="shared" si="77"/>
        <v>896.03983096000002</v>
      </c>
      <c r="AN225" s="88">
        <f t="shared" si="78"/>
        <v>133</v>
      </c>
      <c r="AO225" s="88" t="str">
        <f t="shared" si="79"/>
        <v/>
      </c>
      <c r="AP225" s="24"/>
      <c r="AQ225" s="133">
        <f t="shared" ca="1" si="85"/>
        <v>80.210958904109589</v>
      </c>
      <c r="AR225" s="133"/>
      <c r="AT225" s="184"/>
      <c r="AU225" s="132"/>
    </row>
    <row r="226" spans="1:47" s="25" customFormat="1" ht="18.75" customHeight="1">
      <c r="A226" s="86" t="s">
        <v>60</v>
      </c>
      <c r="B226" s="87" t="s">
        <v>877</v>
      </c>
      <c r="C226" s="87" t="s">
        <v>488</v>
      </c>
      <c r="D226" s="87" t="s">
        <v>51</v>
      </c>
      <c r="E226" s="116" t="str">
        <f>IF(A226:A226&gt;0,VLOOKUP(A226,'BASE FEDERAÇÃO'!$B:$M,2,FALSE),"")</f>
        <v>SHIMIZU</v>
      </c>
      <c r="F226" s="220" t="str">
        <f>IF(A226:A226&gt;0,VLOOKUP(A226,'BASE FEDERAÇÃO'!$B:$M,3,FALSE),"")</f>
        <v>HIDEO</v>
      </c>
      <c r="G226" s="88" t="str">
        <f>IF(A226:A226&gt;0,VLOOKUP(A226,'BASE FEDERAÇÃO'!$B:$M,4,FALSE),"")</f>
        <v>M</v>
      </c>
      <c r="H226" s="88" t="str">
        <f>IF(A226:A226&gt;0,VLOOKUP(A226,'BASE FEDERAÇÃO'!$B:$O,5,FALSE),"")</f>
        <v>03. IBI</v>
      </c>
      <c r="I226" s="117">
        <f>IF(A226:A226&gt;0,VLOOKUP(A226,'BASE FEDERAÇÃO'!$B:$M,6,FALSE),"")</f>
        <v>15076</v>
      </c>
      <c r="J226" s="88">
        <f>IF(A226:A226&gt;0,VLOOKUP(A226,'BASE FEDERAÇÃO'!$B:$M,7,FALSE),"")</f>
        <v>9</v>
      </c>
      <c r="K226" s="88" t="str">
        <f>IF(A226:A226&gt;0,VLOOKUP(A226,'BASE FEDERAÇÃO'!$B:$M,8,FALSE),"")</f>
        <v>B</v>
      </c>
      <c r="L226" s="88" t="str">
        <f>IF(A226:A226&gt;0,VLOOKUP(A226,'BASE FEDERAÇÃO'!$B:$M,9,FALSE),"")</f>
        <v>MR</v>
      </c>
      <c r="M226" s="116" t="str">
        <f>IF(A226:A226&gt;0,VLOOKUP(A226,'BASE FEDERAÇÃO'!$B:$O,10,FALSE),"")</f>
        <v/>
      </c>
      <c r="N226" s="88" t="str">
        <f>IF(A226:A226&gt;0,VLOOKUP(A226,'BASE FEDERAÇÃO'!$B:$O,11,FALSE),"")</f>
        <v>LIB2026</v>
      </c>
      <c r="O226" s="89">
        <v>64</v>
      </c>
      <c r="P226" s="89">
        <v>72</v>
      </c>
      <c r="Q226" s="90">
        <f t="shared" si="71"/>
        <v>136</v>
      </c>
      <c r="R226" s="91"/>
      <c r="S226" s="91"/>
      <c r="T226" s="91"/>
      <c r="U226" s="91"/>
      <c r="V226" s="92"/>
      <c r="W226" s="92"/>
      <c r="X226" s="92"/>
      <c r="Y226" s="92"/>
      <c r="Z226" s="93">
        <f>IF(R226&gt;0,VLOOKUP(R226,Base!$A:$B,2,0),0)</f>
        <v>0</v>
      </c>
      <c r="AA226" s="94">
        <f>IF(S226&gt;0,VLOOKUP(S226,Base!$A:$B,2,0),0)</f>
        <v>0</v>
      </c>
      <c r="AB226" s="94">
        <f>IF(T226&gt;0,VLOOKUP(T226,Base!$A:$B,2,0),0)</f>
        <v>0</v>
      </c>
      <c r="AC226" s="94">
        <f>IF(U226&gt;0,VLOOKUP(U226,Base!$A:$B,2,0),0)</f>
        <v>0</v>
      </c>
      <c r="AD226" s="94">
        <f>IF(V226&gt;0,VLOOKUP(V226,Base!$D:$E,2,0),0)</f>
        <v>0</v>
      </c>
      <c r="AE226" s="94">
        <f>IF(W226&gt;0,VLOOKUP(W226,Base!$D:$E,2,0),0)</f>
        <v>0</v>
      </c>
      <c r="AF226" s="94">
        <f>IF(X226&gt;0,VLOOKUP(X226,Base!$D:$E,2,0),0)</f>
        <v>0</v>
      </c>
      <c r="AG226" s="94">
        <f>IF(Y226&gt;0,VLOOKUP(Y226,Base!$D:$E,2,0),0)</f>
        <v>0</v>
      </c>
      <c r="AH226" s="88" t="str">
        <f t="shared" si="72"/>
        <v/>
      </c>
      <c r="AI226" s="90">
        <f t="shared" si="73"/>
        <v>118</v>
      </c>
      <c r="AJ226" s="95">
        <f t="shared" si="74"/>
        <v>15076</v>
      </c>
      <c r="AK226" s="94">
        <f t="shared" si="75"/>
        <v>864.08998392400008</v>
      </c>
      <c r="AL226" s="88">
        <f t="shared" si="76"/>
        <v>192</v>
      </c>
      <c r="AM226" s="94">
        <f t="shared" si="77"/>
        <v>882.02984823999998</v>
      </c>
      <c r="AN226" s="88">
        <f t="shared" si="78"/>
        <v>194</v>
      </c>
      <c r="AO226" s="88" t="str">
        <f t="shared" si="79"/>
        <v/>
      </c>
      <c r="AP226" s="24"/>
      <c r="AQ226" s="133">
        <f t="shared" ca="1" si="85"/>
        <v>84.945205479452056</v>
      </c>
      <c r="AR226" s="133"/>
      <c r="AT226" s="184"/>
      <c r="AU226" s="132"/>
    </row>
    <row r="227" spans="1:47" s="25" customFormat="1" ht="18.75" customHeight="1">
      <c r="A227" s="251"/>
      <c r="B227" s="252"/>
      <c r="C227" s="252"/>
      <c r="D227" s="252"/>
      <c r="E227" s="116" t="str">
        <f>IF(A227:A227&gt;0,VLOOKUP(A227,'BASE FEDERAÇÃO'!$B:$M,2,FALSE),"")</f>
        <v/>
      </c>
      <c r="F227" s="220" t="str">
        <f>IF(A227:A227&gt;0,VLOOKUP(A227,'BASE FEDERAÇÃO'!$B:$M,3,FALSE),"")</f>
        <v/>
      </c>
      <c r="G227" s="88" t="str">
        <f>IF(A227:A227&gt;0,VLOOKUP(A227,'BASE FEDERAÇÃO'!$B:$M,4,FALSE),"")</f>
        <v/>
      </c>
      <c r="H227" s="88" t="str">
        <f>IF(A227:A227&gt;0,VLOOKUP(A227,'BASE FEDERAÇÃO'!$B:$O,5,FALSE),"")</f>
        <v/>
      </c>
      <c r="I227" s="117" t="str">
        <f>IF(A227:A227&gt;0,VLOOKUP(A227,'BASE FEDERAÇÃO'!$B:$M,6,FALSE),"")</f>
        <v/>
      </c>
      <c r="J227" s="88" t="str">
        <f>IF(A227:A227&gt;0,VLOOKUP(A227,'BASE FEDERAÇÃO'!$B:$M,7,FALSE),"")</f>
        <v/>
      </c>
      <c r="K227" s="88" t="str">
        <f>IF(A227:A227&gt;0,VLOOKUP(A227,'BASE FEDERAÇÃO'!$B:$M,8,FALSE),"")</f>
        <v/>
      </c>
      <c r="L227" s="88" t="str">
        <f>IF(A227:A227&gt;0,VLOOKUP(A227,'BASE FEDERAÇÃO'!$B:$M,9,FALSE),"")</f>
        <v/>
      </c>
      <c r="M227" s="116" t="str">
        <f>IF(A227:A227&gt;0,VLOOKUP(A227,'BASE FEDERAÇÃO'!$B:$O,10,FALSE),"")</f>
        <v/>
      </c>
      <c r="N227" s="88" t="str">
        <f>IF(A227:A227&gt;0,VLOOKUP(A227,'BASE FEDERAÇÃO'!$B:$O,11,FALSE),"")</f>
        <v/>
      </c>
      <c r="O227" s="89"/>
      <c r="P227" s="89"/>
      <c r="Q227" s="90" t="str">
        <f t="shared" si="71"/>
        <v/>
      </c>
      <c r="R227" s="91"/>
      <c r="S227" s="91"/>
      <c r="T227" s="91"/>
      <c r="U227" s="91"/>
      <c r="V227" s="92"/>
      <c r="W227" s="92"/>
      <c r="X227" s="92"/>
      <c r="Y227" s="92"/>
      <c r="Z227" s="93">
        <f>IF(R227&gt;0,VLOOKUP(R227,Base!$A:$B,2,0),0)</f>
        <v>0</v>
      </c>
      <c r="AA227" s="94">
        <f>IF(S227&gt;0,VLOOKUP(S227,Base!$A:$B,2,0),0)</f>
        <v>0</v>
      </c>
      <c r="AB227" s="94">
        <f>IF(T227&gt;0,VLOOKUP(T227,Base!$A:$B,2,0),0)</f>
        <v>0</v>
      </c>
      <c r="AC227" s="94">
        <f>IF(U227&gt;0,VLOOKUP(U227,Base!$A:$B,2,0),0)</f>
        <v>0</v>
      </c>
      <c r="AD227" s="94">
        <f>IF(V227&gt;0,VLOOKUP(V227,Base!$D:$E,2,0),0)</f>
        <v>0</v>
      </c>
      <c r="AE227" s="94">
        <f>IF(W227&gt;0,VLOOKUP(W227,Base!$D:$E,2,0),0)</f>
        <v>0</v>
      </c>
      <c r="AF227" s="94">
        <f>IF(X227&gt;0,VLOOKUP(X227,Base!$D:$E,2,0),0)</f>
        <v>0</v>
      </c>
      <c r="AG227" s="94">
        <f>IF(Y227&gt;0,VLOOKUP(Y227,Base!$D:$E,2,0),0)</f>
        <v>0</v>
      </c>
      <c r="AH227" s="88" t="str">
        <f t="shared" si="72"/>
        <v/>
      </c>
      <c r="AI227" s="90" t="str">
        <f t="shared" si="73"/>
        <v/>
      </c>
      <c r="AJ227" s="95" t="str">
        <f t="shared" si="74"/>
        <v/>
      </c>
      <c r="AK227" s="94" t="str">
        <f t="shared" si="75"/>
        <v/>
      </c>
      <c r="AL227" s="88" t="str">
        <f t="shared" si="76"/>
        <v/>
      </c>
      <c r="AM227" s="94" t="str">
        <f t="shared" si="77"/>
        <v xml:space="preserve"> </v>
      </c>
      <c r="AN227" s="88" t="str">
        <f t="shared" si="78"/>
        <v/>
      </c>
      <c r="AO227" s="88" t="str">
        <f t="shared" si="79"/>
        <v/>
      </c>
      <c r="AP227" s="24"/>
      <c r="AR227" s="135"/>
      <c r="AT227" s="184"/>
      <c r="AU227" s="136"/>
    </row>
    <row r="228" spans="1:47" s="25" customFormat="1" ht="18.75" customHeight="1">
      <c r="A228" s="86" t="s">
        <v>865</v>
      </c>
      <c r="B228" s="87" t="s">
        <v>878</v>
      </c>
      <c r="C228" s="87" t="s">
        <v>488</v>
      </c>
      <c r="D228" s="87" t="s">
        <v>124</v>
      </c>
      <c r="E228" s="116" t="str">
        <f>IF(A228:A228&gt;0,VLOOKUP(A228,'BASE FEDERAÇÃO'!$B:$M,2,FALSE),"")</f>
        <v>DE ARAUJO A. GOMES</v>
      </c>
      <c r="F228" s="220" t="str">
        <f>IF(A228:A228&gt;0,VLOOKUP(A228,'BASE FEDERAÇÃO'!$B:$M,3,FALSE),"")</f>
        <v>ROSIMAR</v>
      </c>
      <c r="G228" s="88" t="str">
        <f>IF(A228:A228&gt;0,VLOOKUP(A228,'BASE FEDERAÇÃO'!$B:$M,4,FALSE),"")</f>
        <v>F</v>
      </c>
      <c r="H228" s="88" t="str">
        <f>IF(A228:A228&gt;0,VLOOKUP(A228,'BASE FEDERAÇÃO'!$B:$O,5,FALSE),"")</f>
        <v>11. NCC</v>
      </c>
      <c r="I228" s="117">
        <f>IF(A228:A228&gt;0,VLOOKUP(A228,'BASE FEDERAÇÃO'!$B:$M,6,FALSE),"")</f>
        <v>23484</v>
      </c>
      <c r="J228" s="88">
        <f>IF(A228:A228&gt;0,VLOOKUP(A228,'BASE FEDERAÇÃO'!$B:$M,7,FALSE),"")</f>
        <v>9</v>
      </c>
      <c r="K228" s="88" t="str">
        <f>IF(A228:A228&gt;0,VLOOKUP(A228,'BASE FEDERAÇÃO'!$B:$M,8,FALSE),"")</f>
        <v>B</v>
      </c>
      <c r="L228" s="88" t="str">
        <f>IF(A228:A228&gt;0,VLOOKUP(A228,'BASE FEDERAÇÃO'!$B:$M,9,FALSE),"")</f>
        <v>NSR</v>
      </c>
      <c r="M228" s="116" t="str">
        <f>IF(A228:A228&gt;0,VLOOKUP(A228,'BASE FEDERAÇÃO'!$B:$O,10,FALSE),"")</f>
        <v>X</v>
      </c>
      <c r="N228" s="88" t="str">
        <f>IF(A228:A228&gt;0,VLOOKUP(A228,'BASE FEDERAÇÃO'!$B:$O,11,FALSE),"")</f>
        <v>LIB2026</v>
      </c>
      <c r="O228" s="89">
        <v>62</v>
      </c>
      <c r="P228" s="89">
        <v>58</v>
      </c>
      <c r="Q228" s="90">
        <f t="shared" si="71"/>
        <v>120</v>
      </c>
      <c r="R228" s="91"/>
      <c r="S228" s="91"/>
      <c r="T228" s="91"/>
      <c r="U228" s="91"/>
      <c r="V228" s="92"/>
      <c r="W228" s="92"/>
      <c r="X228" s="92"/>
      <c r="Y228" s="92"/>
      <c r="Z228" s="93">
        <f>IF(R228&gt;0,VLOOKUP(R228,Base!$A:$B,2,0),0)</f>
        <v>0</v>
      </c>
      <c r="AA228" s="94">
        <f>IF(S228&gt;0,VLOOKUP(S228,Base!$A:$B,2,0),0)</f>
        <v>0</v>
      </c>
      <c r="AB228" s="94">
        <f>IF(T228&gt;0,VLOOKUP(T228,Base!$A:$B,2,0),0)</f>
        <v>0</v>
      </c>
      <c r="AC228" s="94">
        <f>IF(U228&gt;0,VLOOKUP(U228,Base!$A:$B,2,0),0)</f>
        <v>0</v>
      </c>
      <c r="AD228" s="94">
        <f>IF(V228&gt;0,VLOOKUP(V228,Base!$D:$E,2,0),0)</f>
        <v>0</v>
      </c>
      <c r="AE228" s="94">
        <f>IF(W228&gt;0,VLOOKUP(W228,Base!$D:$E,2,0),0)</f>
        <v>0</v>
      </c>
      <c r="AF228" s="94">
        <f>IF(X228&gt;0,VLOOKUP(X228,Base!$D:$E,2,0),0)</f>
        <v>0</v>
      </c>
      <c r="AG228" s="94">
        <f>IF(Y228&gt;0,VLOOKUP(Y228,Base!$D:$E,2,0),0)</f>
        <v>0</v>
      </c>
      <c r="AH228" s="88" t="str">
        <f t="shared" si="72"/>
        <v/>
      </c>
      <c r="AI228" s="90">
        <f t="shared" si="73"/>
        <v>102</v>
      </c>
      <c r="AJ228" s="95">
        <f t="shared" si="74"/>
        <v>23484</v>
      </c>
      <c r="AK228" s="94">
        <f t="shared" si="75"/>
        <v>880.08997551599998</v>
      </c>
      <c r="AL228" s="88">
        <f t="shared" si="76"/>
        <v>128</v>
      </c>
      <c r="AM228" s="94">
        <f t="shared" si="77"/>
        <v>898.02976416000001</v>
      </c>
      <c r="AN228" s="88">
        <f t="shared" si="78"/>
        <v>114</v>
      </c>
      <c r="AO228" s="88" t="str">
        <f t="shared" si="79"/>
        <v/>
      </c>
      <c r="AP228" s="24"/>
      <c r="AQ228" s="133">
        <f t="shared" ref="AQ228:AQ231" ca="1" si="86">(TODAY()-I228)/365</f>
        <v>61.909589041095892</v>
      </c>
      <c r="AR228" s="133"/>
      <c r="AT228" s="184"/>
      <c r="AU228" s="132"/>
    </row>
    <row r="229" spans="1:47" s="25" customFormat="1" ht="18.75" customHeight="1">
      <c r="A229" s="86" t="s">
        <v>817</v>
      </c>
      <c r="B229" s="87" t="s">
        <v>878</v>
      </c>
      <c r="C229" s="87" t="s">
        <v>488</v>
      </c>
      <c r="D229" s="87" t="s">
        <v>124</v>
      </c>
      <c r="E229" s="116" t="str">
        <f>IF(A229:A229&gt;0,VLOOKUP(A229,'BASE FEDERAÇÃO'!$B:$M,2,FALSE),"")</f>
        <v>I. YOKOYAMA</v>
      </c>
      <c r="F229" s="220" t="str">
        <f>IF(A229:A229&gt;0,VLOOKUP(A229,'BASE FEDERAÇÃO'!$B:$M,3,FALSE),"")</f>
        <v>ELISA MASSAE</v>
      </c>
      <c r="G229" s="88" t="str">
        <f>IF(A229:A229&gt;0,VLOOKUP(A229,'BASE FEDERAÇÃO'!$B:$M,4,FALSE),"")</f>
        <v>F</v>
      </c>
      <c r="H229" s="88" t="str">
        <f>IF(A229:A229&gt;0,VLOOKUP(A229,'BASE FEDERAÇÃO'!$B:$O,5,FALSE),"")</f>
        <v>07. GSP</v>
      </c>
      <c r="I229" s="117">
        <f>IF(A229:A229&gt;0,VLOOKUP(A229,'BASE FEDERAÇÃO'!$B:$M,6,FALSE),"")</f>
        <v>20981</v>
      </c>
      <c r="J229" s="88">
        <f>IF(A229:A229&gt;0,VLOOKUP(A229,'BASE FEDERAÇÃO'!$B:$M,7,FALSE),"")</f>
        <v>7</v>
      </c>
      <c r="K229" s="88" t="str">
        <f>IF(A229:A229&gt;0,VLOOKUP(A229,'BASE FEDERAÇÃO'!$B:$M,8,FALSE),"")</f>
        <v>B</v>
      </c>
      <c r="L229" s="88" t="str">
        <f>IF(A229:A229&gt;0,VLOOKUP(A229,'BASE FEDERAÇÃO'!$B:$M,9,FALSE),"")</f>
        <v>NSR</v>
      </c>
      <c r="M229" s="116" t="str">
        <f>IF(A229:A229&gt;0,VLOOKUP(A229,'BASE FEDERAÇÃO'!$B:$O,10,FALSE),"")</f>
        <v/>
      </c>
      <c r="N229" s="88" t="str">
        <f>IF(A229:A229&gt;0,VLOOKUP(A229,'BASE FEDERAÇÃO'!$B:$O,11,FALSE),"")</f>
        <v>LIB2026</v>
      </c>
      <c r="O229" s="89">
        <v>60</v>
      </c>
      <c r="P229" s="89">
        <v>57</v>
      </c>
      <c r="Q229" s="90">
        <f t="shared" si="71"/>
        <v>117</v>
      </c>
      <c r="R229" s="91"/>
      <c r="S229" s="91"/>
      <c r="T229" s="91"/>
      <c r="U229" s="91"/>
      <c r="V229" s="92"/>
      <c r="W229" s="92"/>
      <c r="X229" s="92"/>
      <c r="Y229" s="92"/>
      <c r="Z229" s="93">
        <f>IF(R229&gt;0,VLOOKUP(R229,Base!$A:$B,2,0),0)</f>
        <v>0</v>
      </c>
      <c r="AA229" s="94">
        <f>IF(S229&gt;0,VLOOKUP(S229,Base!$A:$B,2,0),0)</f>
        <v>0</v>
      </c>
      <c r="AB229" s="94">
        <f>IF(T229&gt;0,VLOOKUP(T229,Base!$A:$B,2,0),0)</f>
        <v>0</v>
      </c>
      <c r="AC229" s="94">
        <f>IF(U229&gt;0,VLOOKUP(U229,Base!$A:$B,2,0),0)</f>
        <v>0</v>
      </c>
      <c r="AD229" s="94">
        <f>IF(V229&gt;0,VLOOKUP(V229,Base!$D:$E,2,0),0)</f>
        <v>0</v>
      </c>
      <c r="AE229" s="94">
        <f>IF(W229&gt;0,VLOOKUP(W229,Base!$D:$E,2,0),0)</f>
        <v>0</v>
      </c>
      <c r="AF229" s="94">
        <f>IF(X229&gt;0,VLOOKUP(X229,Base!$D:$E,2,0),0)</f>
        <v>0</v>
      </c>
      <c r="AG229" s="94">
        <f>IF(Y229&gt;0,VLOOKUP(Y229,Base!$D:$E,2,0),0)</f>
        <v>0</v>
      </c>
      <c r="AH229" s="88" t="str">
        <f t="shared" si="72"/>
        <v/>
      </c>
      <c r="AI229" s="90">
        <f t="shared" si="73"/>
        <v>103</v>
      </c>
      <c r="AJ229" s="95">
        <f t="shared" si="74"/>
        <v>20981</v>
      </c>
      <c r="AK229" s="94">
        <f t="shared" si="75"/>
        <v>883.06997801900002</v>
      </c>
      <c r="AL229" s="88">
        <f t="shared" si="76"/>
        <v>108</v>
      </c>
      <c r="AM229" s="94">
        <f t="shared" si="77"/>
        <v>897.04978918999996</v>
      </c>
      <c r="AN229" s="88">
        <f t="shared" si="78"/>
        <v>121</v>
      </c>
      <c r="AO229" s="88" t="str">
        <f t="shared" si="79"/>
        <v/>
      </c>
      <c r="AP229" s="24"/>
      <c r="AQ229" s="133">
        <f t="shared" ca="1" si="86"/>
        <v>68.767123287671239</v>
      </c>
      <c r="AR229" s="133"/>
      <c r="AT229" s="184"/>
      <c r="AU229" s="132"/>
    </row>
    <row r="230" spans="1:47" s="25" customFormat="1" ht="18.75" customHeight="1">
      <c r="A230" s="86" t="s">
        <v>636</v>
      </c>
      <c r="B230" s="87" t="s">
        <v>878</v>
      </c>
      <c r="C230" s="87" t="s">
        <v>488</v>
      </c>
      <c r="D230" s="87" t="s">
        <v>124</v>
      </c>
      <c r="E230" s="116" t="str">
        <f>IF(A230:A230&gt;0,VLOOKUP(A230,'BASE FEDERAÇÃO'!$B:$M,2,FALSE),"")</f>
        <v>TAKAMUNE</v>
      </c>
      <c r="F230" s="220" t="str">
        <f>IF(A230:A230&gt;0,VLOOKUP(A230,'BASE FEDERAÇÃO'!$B:$M,3,FALSE),"")</f>
        <v>ATSUSHI</v>
      </c>
      <c r="G230" s="88" t="str">
        <f>IF(A230:A230&gt;0,VLOOKUP(A230,'BASE FEDERAÇÃO'!$B:$M,4,FALSE),"")</f>
        <v>M</v>
      </c>
      <c r="H230" s="88" t="str">
        <f>IF(A230:A230&gt;0,VLOOKUP(A230,'BASE FEDERAÇÃO'!$B:$O,5,FALSE),"")</f>
        <v>01. PIE</v>
      </c>
      <c r="I230" s="117">
        <f>IF(A230:A230&gt;0,VLOOKUP(A230,'BASE FEDERAÇÃO'!$B:$M,6,FALSE),"")</f>
        <v>16893</v>
      </c>
      <c r="J230" s="88">
        <f>IF(A230:A230&gt;0,VLOOKUP(A230,'BASE FEDERAÇÃO'!$B:$M,7,FALSE),"")</f>
        <v>8</v>
      </c>
      <c r="K230" s="88" t="str">
        <f>IF(A230:A230&gt;0,VLOOKUP(A230,'BASE FEDERAÇÃO'!$B:$M,8,FALSE),"")</f>
        <v>B</v>
      </c>
      <c r="L230" s="88" t="str">
        <f>IF(A230:A230&gt;0,VLOOKUP(A230,'BASE FEDERAÇÃO'!$B:$M,9,FALSE),"")</f>
        <v>SR</v>
      </c>
      <c r="M230" s="116" t="str">
        <f>IF(A230:A230&gt;0,VLOOKUP(A230,'BASE FEDERAÇÃO'!$B:$O,10,FALSE),"")</f>
        <v/>
      </c>
      <c r="N230" s="88" t="str">
        <f>IF(A230:A230&gt;0,VLOOKUP(A230,'BASE FEDERAÇÃO'!$B:$O,11,FALSE),"")</f>
        <v>LIB2026</v>
      </c>
      <c r="O230" s="89">
        <v>55</v>
      </c>
      <c r="P230" s="89">
        <v>59</v>
      </c>
      <c r="Q230" s="90">
        <f t="shared" si="71"/>
        <v>114</v>
      </c>
      <c r="R230" s="91"/>
      <c r="S230" s="91"/>
      <c r="T230" s="91"/>
      <c r="U230" s="91"/>
      <c r="V230" s="92"/>
      <c r="W230" s="92"/>
      <c r="X230" s="92"/>
      <c r="Y230" s="92"/>
      <c r="Z230" s="93">
        <f>IF(R230&gt;0,VLOOKUP(R230,Base!$A:$B,2,0),0)</f>
        <v>0</v>
      </c>
      <c r="AA230" s="94">
        <f>IF(S230&gt;0,VLOOKUP(S230,Base!$A:$B,2,0),0)</f>
        <v>0</v>
      </c>
      <c r="AB230" s="94">
        <f>IF(T230&gt;0,VLOOKUP(T230,Base!$A:$B,2,0),0)</f>
        <v>0</v>
      </c>
      <c r="AC230" s="94">
        <f>IF(U230&gt;0,VLOOKUP(U230,Base!$A:$B,2,0),0)</f>
        <v>0</v>
      </c>
      <c r="AD230" s="94">
        <f>IF(V230&gt;0,VLOOKUP(V230,Base!$D:$E,2,0),0)</f>
        <v>0</v>
      </c>
      <c r="AE230" s="94">
        <f>IF(W230&gt;0,VLOOKUP(W230,Base!$D:$E,2,0),0)</f>
        <v>0</v>
      </c>
      <c r="AF230" s="94">
        <f>IF(X230&gt;0,VLOOKUP(X230,Base!$D:$E,2,0),0)</f>
        <v>0</v>
      </c>
      <c r="AG230" s="94">
        <f>IF(Y230&gt;0,VLOOKUP(Y230,Base!$D:$E,2,0),0)</f>
        <v>0</v>
      </c>
      <c r="AH230" s="88" t="str">
        <f t="shared" si="72"/>
        <v/>
      </c>
      <c r="AI230" s="90">
        <f t="shared" si="73"/>
        <v>98</v>
      </c>
      <c r="AJ230" s="95">
        <f t="shared" si="74"/>
        <v>16893</v>
      </c>
      <c r="AK230" s="94">
        <f t="shared" si="75"/>
        <v>886.07998210700009</v>
      </c>
      <c r="AL230" s="88">
        <f t="shared" si="76"/>
        <v>88</v>
      </c>
      <c r="AM230" s="94">
        <f t="shared" si="77"/>
        <v>902.03983006999999</v>
      </c>
      <c r="AN230" s="88">
        <f t="shared" si="78"/>
        <v>53</v>
      </c>
      <c r="AO230" s="88" t="str">
        <f t="shared" si="79"/>
        <v/>
      </c>
      <c r="AP230" s="24"/>
      <c r="AQ230" s="133">
        <f t="shared" ca="1" si="86"/>
        <v>79.967123287671228</v>
      </c>
      <c r="AR230" s="133"/>
      <c r="AT230" s="184"/>
      <c r="AU230" s="132"/>
    </row>
    <row r="231" spans="1:47" s="25" customFormat="1" ht="18.75" customHeight="1">
      <c r="A231" s="86" t="s">
        <v>396</v>
      </c>
      <c r="B231" s="87" t="s">
        <v>878</v>
      </c>
      <c r="C231" s="87" t="s">
        <v>488</v>
      </c>
      <c r="D231" s="87" t="s">
        <v>124</v>
      </c>
      <c r="E231" s="116" t="str">
        <f>IF(A231:A231&gt;0,VLOOKUP(A231,'BASE FEDERAÇÃO'!$B:$M,2,FALSE),"")</f>
        <v>MORIYA</v>
      </c>
      <c r="F231" s="220" t="str">
        <f>IF(A231:A231&gt;0,VLOOKUP(A231,'BASE FEDERAÇÃO'!$B:$M,3,FALSE),"")</f>
        <v>KAZUO</v>
      </c>
      <c r="G231" s="88" t="str">
        <f>IF(A231:A231&gt;0,VLOOKUP(A231,'BASE FEDERAÇÃO'!$B:$M,4,FALSE),"")</f>
        <v>M</v>
      </c>
      <c r="H231" s="88" t="str">
        <f>IF(A231:A231&gt;0,VLOOKUP(A231,'BASE FEDERAÇÃO'!$B:$O,5,FALSE),"")</f>
        <v>15. BIR</v>
      </c>
      <c r="I231" s="117">
        <f>IF(A231:A231&gt;0,VLOOKUP(A231,'BASE FEDERAÇÃO'!$B:$M,6,FALSE),"")</f>
        <v>15211</v>
      </c>
      <c r="J231" s="88">
        <f>IF(A231:A231&gt;0,VLOOKUP(A231,'BASE FEDERAÇÃO'!$B:$M,7,FALSE),"")</f>
        <v>9</v>
      </c>
      <c r="K231" s="88" t="str">
        <f>IF(A231:A231&gt;0,VLOOKUP(A231,'BASE FEDERAÇÃO'!$B:$M,8,FALSE),"")</f>
        <v>B</v>
      </c>
      <c r="L231" s="88" t="str">
        <f>IF(A231:A231&gt;0,VLOOKUP(A231,'BASE FEDERAÇÃO'!$B:$M,9,FALSE),"")</f>
        <v>MR</v>
      </c>
      <c r="M231" s="116" t="str">
        <f>IF(A231:A231&gt;0,VLOOKUP(A231,'BASE FEDERAÇÃO'!$B:$O,10,FALSE),"")</f>
        <v>X</v>
      </c>
      <c r="N231" s="88" t="str">
        <f>IF(A231:A231&gt;0,VLOOKUP(A231,'BASE FEDERAÇÃO'!$B:$O,11,FALSE),"")</f>
        <v>LIB2026</v>
      </c>
      <c r="O231" s="89">
        <v>60</v>
      </c>
      <c r="P231" s="89">
        <v>57</v>
      </c>
      <c r="Q231" s="90">
        <f t="shared" si="71"/>
        <v>117</v>
      </c>
      <c r="R231" s="91"/>
      <c r="S231" s="91"/>
      <c r="T231" s="91"/>
      <c r="U231" s="91"/>
      <c r="V231" s="92"/>
      <c r="W231" s="92"/>
      <c r="X231" s="92"/>
      <c r="Y231" s="92"/>
      <c r="Z231" s="93">
        <f>IF(R231&gt;0,VLOOKUP(R231,Base!$A:$B,2,0),0)</f>
        <v>0</v>
      </c>
      <c r="AA231" s="94">
        <f>IF(S231&gt;0,VLOOKUP(S231,Base!$A:$B,2,0),0)</f>
        <v>0</v>
      </c>
      <c r="AB231" s="94">
        <f>IF(T231&gt;0,VLOOKUP(T231,Base!$A:$B,2,0),0)</f>
        <v>0</v>
      </c>
      <c r="AC231" s="94">
        <f>IF(U231&gt;0,VLOOKUP(U231,Base!$A:$B,2,0),0)</f>
        <v>0</v>
      </c>
      <c r="AD231" s="94">
        <f>IF(V231&gt;0,VLOOKUP(V231,Base!$D:$E,2,0),0)</f>
        <v>0</v>
      </c>
      <c r="AE231" s="94">
        <f>IF(W231&gt;0,VLOOKUP(W231,Base!$D:$E,2,0),0)</f>
        <v>0</v>
      </c>
      <c r="AF231" s="94">
        <f>IF(X231&gt;0,VLOOKUP(X231,Base!$D:$E,2,0),0)</f>
        <v>0</v>
      </c>
      <c r="AG231" s="94">
        <f>IF(Y231&gt;0,VLOOKUP(Y231,Base!$D:$E,2,0),0)</f>
        <v>0</v>
      </c>
      <c r="AH231" s="88" t="str">
        <f t="shared" si="72"/>
        <v/>
      </c>
      <c r="AI231" s="90">
        <f t="shared" si="73"/>
        <v>99</v>
      </c>
      <c r="AJ231" s="95">
        <f t="shared" si="74"/>
        <v>15211</v>
      </c>
      <c r="AK231" s="94">
        <f t="shared" si="75"/>
        <v>883.08998378900003</v>
      </c>
      <c r="AL231" s="88">
        <f t="shared" si="76"/>
        <v>106</v>
      </c>
      <c r="AM231" s="94">
        <f t="shared" si="77"/>
        <v>901.02984688999993</v>
      </c>
      <c r="AN231" s="88">
        <f t="shared" si="78"/>
        <v>68</v>
      </c>
      <c r="AO231" s="88" t="str">
        <f t="shared" si="79"/>
        <v/>
      </c>
      <c r="AP231" s="24"/>
      <c r="AQ231" s="133">
        <f t="shared" ca="1" si="86"/>
        <v>84.575342465753423</v>
      </c>
      <c r="AR231" s="133"/>
      <c r="AT231" s="184"/>
      <c r="AU231" s="132"/>
    </row>
    <row r="232" spans="1:47" s="25" customFormat="1" ht="18.75" customHeight="1">
      <c r="A232" s="251"/>
      <c r="B232" s="252"/>
      <c r="C232" s="252"/>
      <c r="D232" s="252"/>
      <c r="E232" s="116" t="str">
        <f>IF(A232:A232&gt;0,VLOOKUP(A232,'BASE FEDERAÇÃO'!$B:$M,2,FALSE),"")</f>
        <v/>
      </c>
      <c r="F232" s="220" t="str">
        <f>IF(A232:A232&gt;0,VLOOKUP(A232,'BASE FEDERAÇÃO'!$B:$M,3,FALSE),"")</f>
        <v/>
      </c>
      <c r="G232" s="88" t="str">
        <f>IF(A232:A232&gt;0,VLOOKUP(A232,'BASE FEDERAÇÃO'!$B:$M,4,FALSE),"")</f>
        <v/>
      </c>
      <c r="H232" s="88" t="str">
        <f>IF(A232:A232&gt;0,VLOOKUP(A232,'BASE FEDERAÇÃO'!$B:$O,5,FALSE),"")</f>
        <v/>
      </c>
      <c r="I232" s="117" t="str">
        <f>IF(A232:A232&gt;0,VLOOKUP(A232,'BASE FEDERAÇÃO'!$B:$M,6,FALSE),"")</f>
        <v/>
      </c>
      <c r="J232" s="88" t="str">
        <f>IF(A232:A232&gt;0,VLOOKUP(A232,'BASE FEDERAÇÃO'!$B:$M,7,FALSE),"")</f>
        <v/>
      </c>
      <c r="K232" s="88" t="str">
        <f>IF(A232:A232&gt;0,VLOOKUP(A232,'BASE FEDERAÇÃO'!$B:$M,8,FALSE),"")</f>
        <v/>
      </c>
      <c r="L232" s="88" t="str">
        <f>IF(A232:A232&gt;0,VLOOKUP(A232,'BASE FEDERAÇÃO'!$B:$M,9,FALSE),"")</f>
        <v/>
      </c>
      <c r="M232" s="116" t="str">
        <f>IF(A232:A232&gt;0,VLOOKUP(A232,'BASE FEDERAÇÃO'!$B:$O,10,FALSE),"")</f>
        <v/>
      </c>
      <c r="N232" s="88" t="str">
        <f>IF(A232:A232&gt;0,VLOOKUP(A232,'BASE FEDERAÇÃO'!$B:$O,11,FALSE),"")</f>
        <v/>
      </c>
      <c r="O232" s="89"/>
      <c r="P232" s="89"/>
      <c r="Q232" s="90" t="str">
        <f t="shared" si="71"/>
        <v/>
      </c>
      <c r="R232" s="91"/>
      <c r="S232" s="91"/>
      <c r="T232" s="91"/>
      <c r="U232" s="91"/>
      <c r="V232" s="92"/>
      <c r="W232" s="92"/>
      <c r="X232" s="92"/>
      <c r="Y232" s="92"/>
      <c r="Z232" s="93">
        <f>IF(R232&gt;0,VLOOKUP(R232,Base!$A:$B,2,0),0)</f>
        <v>0</v>
      </c>
      <c r="AA232" s="94">
        <f>IF(S232&gt;0,VLOOKUP(S232,Base!$A:$B,2,0),0)</f>
        <v>0</v>
      </c>
      <c r="AB232" s="94">
        <f>IF(T232&gt;0,VLOOKUP(T232,Base!$A:$B,2,0),0)</f>
        <v>0</v>
      </c>
      <c r="AC232" s="94">
        <f>IF(U232&gt;0,VLOOKUP(U232,Base!$A:$B,2,0),0)</f>
        <v>0</v>
      </c>
      <c r="AD232" s="94">
        <f>IF(V232&gt;0,VLOOKUP(V232,Base!$D:$E,2,0),0)</f>
        <v>0</v>
      </c>
      <c r="AE232" s="94">
        <f>IF(W232&gt;0,VLOOKUP(W232,Base!$D:$E,2,0),0)</f>
        <v>0</v>
      </c>
      <c r="AF232" s="94">
        <f>IF(X232&gt;0,VLOOKUP(X232,Base!$D:$E,2,0),0)</f>
        <v>0</v>
      </c>
      <c r="AG232" s="94">
        <f>IF(Y232&gt;0,VLOOKUP(Y232,Base!$D:$E,2,0),0)</f>
        <v>0</v>
      </c>
      <c r="AH232" s="88" t="str">
        <f t="shared" si="72"/>
        <v/>
      </c>
      <c r="AI232" s="90" t="str">
        <f t="shared" si="73"/>
        <v/>
      </c>
      <c r="AJ232" s="95" t="str">
        <f t="shared" si="74"/>
        <v/>
      </c>
      <c r="AK232" s="94" t="str">
        <f t="shared" si="75"/>
        <v/>
      </c>
      <c r="AL232" s="88" t="str">
        <f t="shared" si="76"/>
        <v/>
      </c>
      <c r="AM232" s="94" t="str">
        <f t="shared" si="77"/>
        <v xml:space="preserve"> </v>
      </c>
      <c r="AN232" s="88" t="str">
        <f t="shared" si="78"/>
        <v/>
      </c>
      <c r="AO232" s="88" t="str">
        <f t="shared" si="79"/>
        <v/>
      </c>
      <c r="AP232" s="24"/>
      <c r="AR232" s="135"/>
      <c r="AT232" s="184"/>
      <c r="AU232" s="136"/>
    </row>
    <row r="233" spans="1:47" s="25" customFormat="1" ht="18.75" customHeight="1">
      <c r="A233" s="86" t="s">
        <v>581</v>
      </c>
      <c r="B233" s="87" t="s">
        <v>879</v>
      </c>
      <c r="C233" s="87" t="s">
        <v>488</v>
      </c>
      <c r="D233" s="87" t="s">
        <v>204</v>
      </c>
      <c r="E233" s="116" t="str">
        <f>IF(A233:A233&gt;0,VLOOKUP(A233,'BASE FEDERAÇÃO'!$B:$M,2,FALSE),"")</f>
        <v>TOYONAGA</v>
      </c>
      <c r="F233" s="220" t="str">
        <f>IF(A233:A233&gt;0,VLOOKUP(A233,'BASE FEDERAÇÃO'!$B:$M,3,FALSE),"")</f>
        <v>SEIJIN</v>
      </c>
      <c r="G233" s="88" t="str">
        <f>IF(A233:A233&gt;0,VLOOKUP(A233,'BASE FEDERAÇÃO'!$B:$M,4,FALSE),"")</f>
        <v>M</v>
      </c>
      <c r="H233" s="88" t="str">
        <f>IF(A233:A233&gt;0,VLOOKUP(A233,'BASE FEDERAÇÃO'!$B:$O,5,FALSE),"")</f>
        <v>16. SUM</v>
      </c>
      <c r="I233" s="117">
        <f>IF(A233:A233&gt;0,VLOOKUP(A233,'BASE FEDERAÇÃO'!$B:$M,6,FALSE),"")</f>
        <v>19733</v>
      </c>
      <c r="J233" s="88">
        <f>IF(A233:A233&gt;0,VLOOKUP(A233,'BASE FEDERAÇÃO'!$B:$M,7,FALSE),"")</f>
        <v>9</v>
      </c>
      <c r="K233" s="88" t="str">
        <f>IF(A233:A233&gt;0,VLOOKUP(A233,'BASE FEDERAÇÃO'!$B:$M,8,FALSE),"")</f>
        <v>B</v>
      </c>
      <c r="L233" s="88" t="str">
        <f>IF(A233:A233&gt;0,VLOOKUP(A233,'BASE FEDERAÇÃO'!$B:$M,9,FALSE),"")</f>
        <v>NSR</v>
      </c>
      <c r="M233" s="116" t="str">
        <f>IF(A233:A233&gt;0,VLOOKUP(A233,'BASE FEDERAÇÃO'!$B:$O,10,FALSE),"")</f>
        <v>X</v>
      </c>
      <c r="N233" s="88" t="str">
        <f>IF(A233:A233&gt;0,VLOOKUP(A233,'BASE FEDERAÇÃO'!$B:$O,11,FALSE),"")</f>
        <v>LIB2026</v>
      </c>
      <c r="O233" s="89">
        <v>60</v>
      </c>
      <c r="P233" s="89">
        <v>54</v>
      </c>
      <c r="Q233" s="90">
        <f t="shared" si="71"/>
        <v>114</v>
      </c>
      <c r="R233" s="91"/>
      <c r="S233" s="91"/>
      <c r="T233" s="91"/>
      <c r="U233" s="91"/>
      <c r="V233" s="92"/>
      <c r="W233" s="92"/>
      <c r="X233" s="92"/>
      <c r="Y233" s="92"/>
      <c r="Z233" s="93">
        <f>IF(R233&gt;0,VLOOKUP(R233,Base!$A:$B,2,0),0)</f>
        <v>0</v>
      </c>
      <c r="AA233" s="94">
        <f>IF(S233&gt;0,VLOOKUP(S233,Base!$A:$B,2,0),0)</f>
        <v>0</v>
      </c>
      <c r="AB233" s="94">
        <f>IF(T233&gt;0,VLOOKUP(T233,Base!$A:$B,2,0),0)</f>
        <v>0</v>
      </c>
      <c r="AC233" s="94">
        <f>IF(U233&gt;0,VLOOKUP(U233,Base!$A:$B,2,0),0)</f>
        <v>0</v>
      </c>
      <c r="AD233" s="94">
        <f>IF(V233&gt;0,VLOOKUP(V233,Base!$D:$E,2,0),0)</f>
        <v>0</v>
      </c>
      <c r="AE233" s="94">
        <f>IF(W233&gt;0,VLOOKUP(W233,Base!$D:$E,2,0),0)</f>
        <v>0</v>
      </c>
      <c r="AF233" s="94">
        <f>IF(X233&gt;0,VLOOKUP(X233,Base!$D:$E,2,0),0)</f>
        <v>0</v>
      </c>
      <c r="AG233" s="94">
        <f>IF(Y233&gt;0,VLOOKUP(Y233,Base!$D:$E,2,0),0)</f>
        <v>0</v>
      </c>
      <c r="AH233" s="88" t="str">
        <f t="shared" si="72"/>
        <v/>
      </c>
      <c r="AI233" s="90">
        <f t="shared" si="73"/>
        <v>96</v>
      </c>
      <c r="AJ233" s="95">
        <f t="shared" si="74"/>
        <v>19733</v>
      </c>
      <c r="AK233" s="94">
        <f t="shared" si="75"/>
        <v>886.08997926699999</v>
      </c>
      <c r="AL233" s="88">
        <f t="shared" si="76"/>
        <v>84</v>
      </c>
      <c r="AM233" s="94">
        <f t="shared" si="77"/>
        <v>904.02980166999998</v>
      </c>
      <c r="AN233" s="88">
        <f t="shared" si="78"/>
        <v>34</v>
      </c>
      <c r="AO233" s="88" t="str">
        <f t="shared" si="79"/>
        <v/>
      </c>
      <c r="AP233" s="24"/>
      <c r="AQ233" s="133">
        <f t="shared" ref="AQ233:AQ236" ca="1" si="87">(TODAY()-I233)/365</f>
        <v>72.186301369863017</v>
      </c>
      <c r="AR233" s="133"/>
      <c r="AT233" s="184"/>
      <c r="AU233" s="132"/>
    </row>
    <row r="234" spans="1:47" s="25" customFormat="1" ht="18.75" customHeight="1">
      <c r="A234" s="86" t="s">
        <v>754</v>
      </c>
      <c r="B234" s="87" t="s">
        <v>879</v>
      </c>
      <c r="C234" s="87" t="s">
        <v>488</v>
      </c>
      <c r="D234" s="87" t="s">
        <v>204</v>
      </c>
      <c r="E234" s="116" t="str">
        <f>IF(A234:A234&gt;0,VLOOKUP(A234,'BASE FEDERAÇÃO'!$B:$M,2,FALSE),"")</f>
        <v>TAKAHASHI</v>
      </c>
      <c r="F234" s="220" t="str">
        <f>IF(A234:A234&gt;0,VLOOKUP(A234,'BASE FEDERAÇÃO'!$B:$M,3,FALSE),"")</f>
        <v>KATUMI</v>
      </c>
      <c r="G234" s="88" t="str">
        <f>IF(A234:A234&gt;0,VLOOKUP(A234,'BASE FEDERAÇÃO'!$B:$M,4,FALSE),"")</f>
        <v>F</v>
      </c>
      <c r="H234" s="88" t="str">
        <f>IF(A234:A234&gt;0,VLOOKUP(A234,'BASE FEDERAÇÃO'!$B:$O,5,FALSE),"")</f>
        <v>12. COO</v>
      </c>
      <c r="I234" s="117">
        <f>IF(A234:A234&gt;0,VLOOKUP(A234,'BASE FEDERAÇÃO'!$B:$M,6,FALSE),"")</f>
        <v>16757</v>
      </c>
      <c r="J234" s="88">
        <f>IF(A234:A234&gt;0,VLOOKUP(A234,'BASE FEDERAÇÃO'!$B:$M,7,FALSE),"")</f>
        <v>9</v>
      </c>
      <c r="K234" s="88" t="str">
        <f>IF(A234:A234&gt;0,VLOOKUP(A234,'BASE FEDERAÇÃO'!$B:$M,8,FALSE),"")</f>
        <v>B</v>
      </c>
      <c r="L234" s="88" t="str">
        <f>IF(A234:A234&gt;0,VLOOKUP(A234,'BASE FEDERAÇÃO'!$B:$M,9,FALSE),"")</f>
        <v>SR</v>
      </c>
      <c r="M234" s="116" t="str">
        <f>IF(A234:A234&gt;0,VLOOKUP(A234,'BASE FEDERAÇÃO'!$B:$O,10,FALSE),"")</f>
        <v/>
      </c>
      <c r="N234" s="88" t="str">
        <f>IF(A234:A234&gt;0,VLOOKUP(A234,'BASE FEDERAÇÃO'!$B:$O,11,FALSE),"")</f>
        <v>LIB2026</v>
      </c>
      <c r="O234" s="89">
        <v>62</v>
      </c>
      <c r="P234" s="89">
        <v>61</v>
      </c>
      <c r="Q234" s="90">
        <f t="shared" si="71"/>
        <v>123</v>
      </c>
      <c r="R234" s="91"/>
      <c r="S234" s="91"/>
      <c r="T234" s="91"/>
      <c r="U234" s="91"/>
      <c r="V234" s="92"/>
      <c r="W234" s="92"/>
      <c r="X234" s="92"/>
      <c r="Y234" s="92"/>
      <c r="Z234" s="93">
        <f>IF(R234&gt;0,VLOOKUP(R234,Base!$A:$B,2,0),0)</f>
        <v>0</v>
      </c>
      <c r="AA234" s="94">
        <f>IF(S234&gt;0,VLOOKUP(S234,Base!$A:$B,2,0),0)</f>
        <v>0</v>
      </c>
      <c r="AB234" s="94">
        <f>IF(T234&gt;0,VLOOKUP(T234,Base!$A:$B,2,0),0)</f>
        <v>0</v>
      </c>
      <c r="AC234" s="94">
        <f>IF(U234&gt;0,VLOOKUP(U234,Base!$A:$B,2,0),0)</f>
        <v>0</v>
      </c>
      <c r="AD234" s="94">
        <f>IF(V234&gt;0,VLOOKUP(V234,Base!$D:$E,2,0),0)</f>
        <v>0</v>
      </c>
      <c r="AE234" s="94">
        <f>IF(W234&gt;0,VLOOKUP(W234,Base!$D:$E,2,0),0)</f>
        <v>0</v>
      </c>
      <c r="AF234" s="94">
        <f>IF(X234&gt;0,VLOOKUP(X234,Base!$D:$E,2,0),0)</f>
        <v>0</v>
      </c>
      <c r="AG234" s="94">
        <f>IF(Y234&gt;0,VLOOKUP(Y234,Base!$D:$E,2,0),0)</f>
        <v>0</v>
      </c>
      <c r="AH234" s="88" t="str">
        <f t="shared" si="72"/>
        <v/>
      </c>
      <c r="AI234" s="90">
        <f t="shared" si="73"/>
        <v>105</v>
      </c>
      <c r="AJ234" s="95">
        <f t="shared" si="74"/>
        <v>16757</v>
      </c>
      <c r="AK234" s="94">
        <f t="shared" si="75"/>
        <v>877.08998224300001</v>
      </c>
      <c r="AL234" s="88">
        <f t="shared" si="76"/>
        <v>143</v>
      </c>
      <c r="AM234" s="94">
        <f t="shared" si="77"/>
        <v>895.02983142999994</v>
      </c>
      <c r="AN234" s="88">
        <f t="shared" si="78"/>
        <v>147</v>
      </c>
      <c r="AO234" s="88" t="str">
        <f t="shared" si="79"/>
        <v/>
      </c>
      <c r="AP234" s="24"/>
      <c r="AQ234" s="133">
        <f t="shared" ca="1" si="87"/>
        <v>80.339726027397262</v>
      </c>
      <c r="AR234" s="133"/>
      <c r="AT234" s="184"/>
      <c r="AU234" s="132"/>
    </row>
    <row r="235" spans="1:47" s="25" customFormat="1" ht="18.75" customHeight="1">
      <c r="A235" s="86" t="s">
        <v>960</v>
      </c>
      <c r="B235" s="87" t="s">
        <v>879</v>
      </c>
      <c r="C235" s="87" t="s">
        <v>488</v>
      </c>
      <c r="D235" s="87" t="s">
        <v>204</v>
      </c>
      <c r="E235" s="116" t="str">
        <f>IF(A235:A235&gt;0,VLOOKUP(A235,'BASE FEDERAÇÃO'!$B:$M,2,FALSE),"")</f>
        <v>MISOBUSHI</v>
      </c>
      <c r="F235" s="220" t="str">
        <f>IF(A235:A235&gt;0,VLOOKUP(A235,'BASE FEDERAÇÃO'!$B:$M,3,FALSE),"")</f>
        <v>ARMANDO KOMI</v>
      </c>
      <c r="G235" s="88" t="str">
        <f>IF(A235:A235&gt;0,VLOOKUP(A235,'BASE FEDERAÇÃO'!$B:$M,4,FALSE),"")</f>
        <v>M</v>
      </c>
      <c r="H235" s="88" t="str">
        <f>IF(A235:A235&gt;0,VLOOKUP(A235,'BASE FEDERAÇÃO'!$B:$O,5,FALSE),"")</f>
        <v>01. PIE</v>
      </c>
      <c r="I235" s="117">
        <f>IF(A235:A235&gt;0,VLOOKUP(A235,'BASE FEDERAÇÃO'!$B:$M,6,FALSE),"")</f>
        <v>21065</v>
      </c>
      <c r="J235" s="88">
        <f>IF(A235:A235&gt;0,VLOOKUP(A235,'BASE FEDERAÇÃO'!$B:$M,7,FALSE),"")</f>
        <v>11</v>
      </c>
      <c r="K235" s="88" t="str">
        <f>IF(A235:A235&gt;0,VLOOKUP(A235,'BASE FEDERAÇÃO'!$B:$M,8,FALSE),"")</f>
        <v>C</v>
      </c>
      <c r="L235" s="88" t="str">
        <f>IF(A235:A235&gt;0,VLOOKUP(A235,'BASE FEDERAÇÃO'!$B:$M,9,FALSE),"")</f>
        <v>NSR</v>
      </c>
      <c r="M235" s="116" t="str">
        <f>IF(A235:A235&gt;0,VLOOKUP(A235,'BASE FEDERAÇÃO'!$B:$O,10,FALSE),"")</f>
        <v>X</v>
      </c>
      <c r="N235" s="88" t="str">
        <f>IF(A235:A235&gt;0,VLOOKUP(A235,'BASE FEDERAÇÃO'!$B:$O,11,FALSE),"")</f>
        <v>LIB2026</v>
      </c>
      <c r="O235" s="89">
        <v>60</v>
      </c>
      <c r="P235" s="89">
        <v>61</v>
      </c>
      <c r="Q235" s="90">
        <f t="shared" si="71"/>
        <v>121</v>
      </c>
      <c r="R235" s="91"/>
      <c r="S235" s="91"/>
      <c r="T235" s="91"/>
      <c r="U235" s="91"/>
      <c r="V235" s="92"/>
      <c r="W235" s="92"/>
      <c r="X235" s="92"/>
      <c r="Y235" s="92"/>
      <c r="Z235" s="93">
        <f>IF(R235&gt;0,VLOOKUP(R235,Base!$A:$B,2,0),0)</f>
        <v>0</v>
      </c>
      <c r="AA235" s="94">
        <f>IF(S235&gt;0,VLOOKUP(S235,Base!$A:$B,2,0),0)</f>
        <v>0</v>
      </c>
      <c r="AB235" s="94">
        <f>IF(T235&gt;0,VLOOKUP(T235,Base!$A:$B,2,0),0)</f>
        <v>0</v>
      </c>
      <c r="AC235" s="94">
        <f>IF(U235&gt;0,VLOOKUP(U235,Base!$A:$B,2,0),0)</f>
        <v>0</v>
      </c>
      <c r="AD235" s="94">
        <f>IF(V235&gt;0,VLOOKUP(V235,Base!$D:$E,2,0),0)</f>
        <v>0</v>
      </c>
      <c r="AE235" s="94">
        <f>IF(W235&gt;0,VLOOKUP(W235,Base!$D:$E,2,0),0)</f>
        <v>0</v>
      </c>
      <c r="AF235" s="94">
        <f>IF(X235&gt;0,VLOOKUP(X235,Base!$D:$E,2,0),0)</f>
        <v>0</v>
      </c>
      <c r="AG235" s="94">
        <f>IF(Y235&gt;0,VLOOKUP(Y235,Base!$D:$E,2,0),0)</f>
        <v>0</v>
      </c>
      <c r="AH235" s="88" t="str">
        <f t="shared" si="72"/>
        <v/>
      </c>
      <c r="AI235" s="90">
        <f t="shared" si="73"/>
        <v>99</v>
      </c>
      <c r="AJ235" s="95">
        <f t="shared" si="74"/>
        <v>21065</v>
      </c>
      <c r="AK235" s="94">
        <f t="shared" si="75"/>
        <v>879.10997793499996</v>
      </c>
      <c r="AL235" s="88">
        <f t="shared" si="76"/>
        <v>131</v>
      </c>
      <c r="AM235" s="94">
        <f t="shared" si="77"/>
        <v>901.00978835000001</v>
      </c>
      <c r="AN235" s="88">
        <f t="shared" si="78"/>
        <v>70</v>
      </c>
      <c r="AO235" s="88" t="str">
        <f t="shared" si="79"/>
        <v/>
      </c>
      <c r="AP235" s="24"/>
      <c r="AQ235" s="133">
        <f t="shared" ca="1" si="87"/>
        <v>68.536986301369865</v>
      </c>
      <c r="AR235" s="133"/>
      <c r="AT235" s="184"/>
      <c r="AU235" s="132"/>
    </row>
    <row r="236" spans="1:47" s="25" customFormat="1" ht="18.75" customHeight="1">
      <c r="A236" s="86" t="s">
        <v>968</v>
      </c>
      <c r="B236" s="87" t="s">
        <v>879</v>
      </c>
      <c r="C236" s="87" t="s">
        <v>488</v>
      </c>
      <c r="D236" s="87" t="s">
        <v>204</v>
      </c>
      <c r="E236" s="116" t="str">
        <f>IF(A236:A236&gt;0,VLOOKUP(A236,'BASE FEDERAÇÃO'!$B:$M,2,FALSE),"")</f>
        <v>HIRAKAWA</v>
      </c>
      <c r="F236" s="220" t="str">
        <f>IF(A236:A236&gt;0,VLOOKUP(A236,'BASE FEDERAÇÃO'!$B:$M,3,FALSE),"")</f>
        <v>ISAO</v>
      </c>
      <c r="G236" s="88" t="str">
        <f>IF(A236:A236&gt;0,VLOOKUP(A236,'BASE FEDERAÇÃO'!$B:$M,4,FALSE),"")</f>
        <v>M</v>
      </c>
      <c r="H236" s="88" t="str">
        <f>IF(A236:A236&gt;0,VLOOKUP(A236,'BASE FEDERAÇÃO'!$B:$O,5,FALSE),"")</f>
        <v>06. KOK</v>
      </c>
      <c r="I236" s="117">
        <f>IF(A236:A236&gt;0,VLOOKUP(A236,'BASE FEDERAÇÃO'!$B:$M,6,FALSE),"")</f>
        <v>17410</v>
      </c>
      <c r="J236" s="88">
        <f>IF(A236:A236&gt;0,VLOOKUP(A236,'BASE FEDERAÇÃO'!$B:$M,7,FALSE),"")</f>
        <v>12</v>
      </c>
      <c r="K236" s="88" t="str">
        <f>IF(A236:A236&gt;0,VLOOKUP(A236,'BASE FEDERAÇÃO'!$B:$M,8,FALSE),"")</f>
        <v>C</v>
      </c>
      <c r="L236" s="88" t="str">
        <f>IF(A236:A236&gt;0,VLOOKUP(A236,'BASE FEDERAÇÃO'!$B:$M,9,FALSE),"")</f>
        <v>SR</v>
      </c>
      <c r="M236" s="116" t="str">
        <f>IF(A236:A236&gt;0,VLOOKUP(A236,'BASE FEDERAÇÃO'!$B:$O,10,FALSE),"")</f>
        <v/>
      </c>
      <c r="N236" s="88" t="str">
        <f>IF(A236:A236&gt;0,VLOOKUP(A236,'BASE FEDERAÇÃO'!$B:$O,11,FALSE),"")</f>
        <v>LIB2026</v>
      </c>
      <c r="O236" s="89">
        <v>67</v>
      </c>
      <c r="P236" s="89">
        <v>69</v>
      </c>
      <c r="Q236" s="90">
        <f t="shared" si="71"/>
        <v>136</v>
      </c>
      <c r="R236" s="91"/>
      <c r="S236" s="91"/>
      <c r="T236" s="91"/>
      <c r="U236" s="91"/>
      <c r="V236" s="92"/>
      <c r="W236" s="92"/>
      <c r="X236" s="92"/>
      <c r="Y236" s="92"/>
      <c r="Z236" s="93">
        <f>IF(R236&gt;0,VLOOKUP(R236,Base!$A:$B,2,0),0)</f>
        <v>0</v>
      </c>
      <c r="AA236" s="94">
        <f>IF(S236&gt;0,VLOOKUP(S236,Base!$A:$B,2,0),0)</f>
        <v>0</v>
      </c>
      <c r="AB236" s="94">
        <f>IF(T236&gt;0,VLOOKUP(T236,Base!$A:$B,2,0),0)</f>
        <v>0</v>
      </c>
      <c r="AC236" s="94">
        <f>IF(U236&gt;0,VLOOKUP(U236,Base!$A:$B,2,0),0)</f>
        <v>0</v>
      </c>
      <c r="AD236" s="94">
        <f>IF(V236&gt;0,VLOOKUP(V236,Base!$D:$E,2,0),0)</f>
        <v>0</v>
      </c>
      <c r="AE236" s="94">
        <f>IF(W236&gt;0,VLOOKUP(W236,Base!$D:$E,2,0),0)</f>
        <v>0</v>
      </c>
      <c r="AF236" s="94">
        <f>IF(X236&gt;0,VLOOKUP(X236,Base!$D:$E,2,0),0)</f>
        <v>0</v>
      </c>
      <c r="AG236" s="94">
        <f>IF(Y236&gt;0,VLOOKUP(Y236,Base!$D:$E,2,0),0)</f>
        <v>0</v>
      </c>
      <c r="AH236" s="88" t="str">
        <f t="shared" si="72"/>
        <v/>
      </c>
      <c r="AI236" s="90">
        <f t="shared" si="73"/>
        <v>112</v>
      </c>
      <c r="AJ236" s="95">
        <f t="shared" si="74"/>
        <v>17410</v>
      </c>
      <c r="AK236" s="94">
        <f t="shared" si="75"/>
        <v>864.11998158999995</v>
      </c>
      <c r="AL236" s="88">
        <f t="shared" si="76"/>
        <v>190</v>
      </c>
      <c r="AM236" s="94">
        <f t="shared" si="77"/>
        <v>887.99982490000002</v>
      </c>
      <c r="AN236" s="88">
        <f t="shared" si="78"/>
        <v>184</v>
      </c>
      <c r="AO236" s="88" t="str">
        <f t="shared" si="79"/>
        <v/>
      </c>
      <c r="AP236" s="24"/>
      <c r="AQ236" s="133">
        <f t="shared" ca="1" si="87"/>
        <v>78.550684931506851</v>
      </c>
      <c r="AR236" s="133"/>
      <c r="AT236" s="184"/>
      <c r="AU236" s="132"/>
    </row>
    <row r="237" spans="1:47" s="25" customFormat="1" ht="18.75" customHeight="1">
      <c r="A237" s="251"/>
      <c r="B237" s="252"/>
      <c r="C237" s="252"/>
      <c r="D237" s="252"/>
      <c r="E237" s="116" t="str">
        <f>IF(A237:A237&gt;0,VLOOKUP(A237,'BASE FEDERAÇÃO'!$B:$M,2,FALSE),"")</f>
        <v/>
      </c>
      <c r="F237" s="220" t="str">
        <f>IF(A237:A237&gt;0,VLOOKUP(A237,'BASE FEDERAÇÃO'!$B:$M,3,FALSE),"")</f>
        <v/>
      </c>
      <c r="G237" s="88" t="str">
        <f>IF(A237:A237&gt;0,VLOOKUP(A237,'BASE FEDERAÇÃO'!$B:$M,4,FALSE),"")</f>
        <v/>
      </c>
      <c r="H237" s="88" t="str">
        <f>IF(A237:A237&gt;0,VLOOKUP(A237,'BASE FEDERAÇÃO'!$B:$O,5,FALSE),"")</f>
        <v/>
      </c>
      <c r="I237" s="117" t="str">
        <f>IF(A237:A237&gt;0,VLOOKUP(A237,'BASE FEDERAÇÃO'!$B:$M,6,FALSE),"")</f>
        <v/>
      </c>
      <c r="J237" s="88" t="str">
        <f>IF(A237:A237&gt;0,VLOOKUP(A237,'BASE FEDERAÇÃO'!$B:$M,7,FALSE),"")</f>
        <v/>
      </c>
      <c r="K237" s="88" t="str">
        <f>IF(A237:A237&gt;0,VLOOKUP(A237,'BASE FEDERAÇÃO'!$B:$M,8,FALSE),"")</f>
        <v/>
      </c>
      <c r="L237" s="88" t="str">
        <f>IF(A237:A237&gt;0,VLOOKUP(A237,'BASE FEDERAÇÃO'!$B:$M,9,FALSE),"")</f>
        <v/>
      </c>
      <c r="M237" s="116" t="str">
        <f>IF(A237:A237&gt;0,VLOOKUP(A237,'BASE FEDERAÇÃO'!$B:$O,10,FALSE),"")</f>
        <v/>
      </c>
      <c r="N237" s="88" t="str">
        <f>IF(A237:A237&gt;0,VLOOKUP(A237,'BASE FEDERAÇÃO'!$B:$O,11,FALSE),"")</f>
        <v/>
      </c>
      <c r="O237" s="89"/>
      <c r="P237" s="89"/>
      <c r="Q237" s="90" t="str">
        <f t="shared" si="71"/>
        <v/>
      </c>
      <c r="R237" s="91"/>
      <c r="S237" s="91"/>
      <c r="T237" s="91"/>
      <c r="U237" s="91"/>
      <c r="V237" s="92"/>
      <c r="W237" s="92"/>
      <c r="X237" s="92"/>
      <c r="Y237" s="92"/>
      <c r="Z237" s="93">
        <f>IF(R237&gt;0,VLOOKUP(R237,Base!$A:$B,2,0),0)</f>
        <v>0</v>
      </c>
      <c r="AA237" s="94">
        <f>IF(S237&gt;0,VLOOKUP(S237,Base!$A:$B,2,0),0)</f>
        <v>0</v>
      </c>
      <c r="AB237" s="94">
        <f>IF(T237&gt;0,VLOOKUP(T237,Base!$A:$B,2,0),0)</f>
        <v>0</v>
      </c>
      <c r="AC237" s="94">
        <f>IF(U237&gt;0,VLOOKUP(U237,Base!$A:$B,2,0),0)</f>
        <v>0</v>
      </c>
      <c r="AD237" s="94">
        <f>IF(V237&gt;0,VLOOKUP(V237,Base!$D:$E,2,0),0)</f>
        <v>0</v>
      </c>
      <c r="AE237" s="94">
        <f>IF(W237&gt;0,VLOOKUP(W237,Base!$D:$E,2,0),0)</f>
        <v>0</v>
      </c>
      <c r="AF237" s="94">
        <f>IF(X237&gt;0,VLOOKUP(X237,Base!$D:$E,2,0),0)</f>
        <v>0</v>
      </c>
      <c r="AG237" s="94">
        <f>IF(Y237&gt;0,VLOOKUP(Y237,Base!$D:$E,2,0),0)</f>
        <v>0</v>
      </c>
      <c r="AH237" s="88" t="str">
        <f t="shared" si="72"/>
        <v/>
      </c>
      <c r="AI237" s="90" t="str">
        <f t="shared" si="73"/>
        <v/>
      </c>
      <c r="AJ237" s="95" t="str">
        <f t="shared" si="74"/>
        <v/>
      </c>
      <c r="AK237" s="94" t="str">
        <f t="shared" si="75"/>
        <v/>
      </c>
      <c r="AL237" s="88" t="str">
        <f t="shared" si="76"/>
        <v/>
      </c>
      <c r="AM237" s="94" t="str">
        <f t="shared" si="77"/>
        <v xml:space="preserve"> </v>
      </c>
      <c r="AN237" s="88" t="str">
        <f t="shared" si="78"/>
        <v/>
      </c>
      <c r="AO237" s="88" t="str">
        <f t="shared" si="79"/>
        <v/>
      </c>
      <c r="AP237" s="24"/>
      <c r="AR237" s="135"/>
      <c r="AT237" s="184"/>
      <c r="AU237" s="136"/>
    </row>
    <row r="238" spans="1:47" ht="18.75" customHeight="1">
      <c r="A238" s="86" t="s">
        <v>52</v>
      </c>
      <c r="B238" s="87" t="s">
        <v>880</v>
      </c>
      <c r="C238" s="87" t="s">
        <v>488</v>
      </c>
      <c r="D238" s="87" t="s">
        <v>257</v>
      </c>
      <c r="E238" s="116" t="str">
        <f>IF(A238:A238&gt;0,VLOOKUP(A238,'BASE FEDERAÇÃO'!$B:$M,2,FALSE),"")</f>
        <v>SAITO</v>
      </c>
      <c r="F238" s="220" t="str">
        <f>IF(A238:A238&gt;0,VLOOKUP(A238,'BASE FEDERAÇÃO'!$B:$M,3,FALSE),"")</f>
        <v>SETSUKO</v>
      </c>
      <c r="G238" s="88" t="str">
        <f>IF(A238:A238&gt;0,VLOOKUP(A238,'BASE FEDERAÇÃO'!$B:$M,4,FALSE),"")</f>
        <v>F</v>
      </c>
      <c r="H238" s="88" t="str">
        <f>IF(A238:A238&gt;0,VLOOKUP(A238,'BASE FEDERAÇÃO'!$B:$O,5,FALSE),"")</f>
        <v>03. IBI</v>
      </c>
      <c r="I238" s="117">
        <f>IF(A238:A238&gt;0,VLOOKUP(A238,'BASE FEDERAÇÃO'!$B:$M,6,FALSE),"")</f>
        <v>15412</v>
      </c>
      <c r="J238" s="88">
        <f>IF(A238:A238&gt;0,VLOOKUP(A238,'BASE FEDERAÇÃO'!$B:$M,7,FALSE),"")</f>
        <v>7</v>
      </c>
      <c r="K238" s="88" t="str">
        <f>IF(A238:A238&gt;0,VLOOKUP(A238,'BASE FEDERAÇÃO'!$B:$M,8,FALSE),"")</f>
        <v>B</v>
      </c>
      <c r="L238" s="88" t="str">
        <f>IF(A238:A238&gt;0,VLOOKUP(A238,'BASE FEDERAÇÃO'!$B:$M,9,FALSE),"")</f>
        <v>SR</v>
      </c>
      <c r="M238" s="116" t="str">
        <f>IF(A238:A238&gt;0,VLOOKUP(A238,'BASE FEDERAÇÃO'!$B:$O,10,FALSE),"")</f>
        <v>X</v>
      </c>
      <c r="N238" s="88" t="str">
        <f>IF(A238:A238&gt;0,VLOOKUP(A238,'BASE FEDERAÇÃO'!$B:$O,11,FALSE),"")</f>
        <v>LIB2026</v>
      </c>
      <c r="O238" s="89">
        <v>61</v>
      </c>
      <c r="P238" s="89">
        <v>57</v>
      </c>
      <c r="Q238" s="90">
        <f t="shared" si="71"/>
        <v>118</v>
      </c>
      <c r="R238" s="91"/>
      <c r="S238" s="91"/>
      <c r="T238" s="91"/>
      <c r="U238" s="91"/>
      <c r="V238" s="92"/>
      <c r="W238" s="92"/>
      <c r="X238" s="92"/>
      <c r="Y238" s="92"/>
      <c r="Z238" s="93">
        <f>IF(R238&gt;0,VLOOKUP(R238,Base!$A:$B,2,0),0)</f>
        <v>0</v>
      </c>
      <c r="AA238" s="94">
        <f>IF(S238&gt;0,VLOOKUP(S238,Base!$A:$B,2,0),0)</f>
        <v>0</v>
      </c>
      <c r="AB238" s="94">
        <f>IF(T238&gt;0,VLOOKUP(T238,Base!$A:$B,2,0),0)</f>
        <v>0</v>
      </c>
      <c r="AC238" s="94">
        <f>IF(U238&gt;0,VLOOKUP(U238,Base!$A:$B,2,0),0)</f>
        <v>0</v>
      </c>
      <c r="AD238" s="94">
        <f>IF(V238&gt;0,VLOOKUP(V238,Base!$D:$E,2,0),0)</f>
        <v>0</v>
      </c>
      <c r="AE238" s="94">
        <f>IF(W238&gt;0,VLOOKUP(W238,Base!$D:$E,2,0),0)</f>
        <v>0</v>
      </c>
      <c r="AF238" s="94">
        <f>IF(X238&gt;0,VLOOKUP(X238,Base!$D:$E,2,0),0)</f>
        <v>0</v>
      </c>
      <c r="AG238" s="94">
        <f>IF(Y238&gt;0,VLOOKUP(Y238,Base!$D:$E,2,0),0)</f>
        <v>0</v>
      </c>
      <c r="AH238" s="88" t="str">
        <f t="shared" si="72"/>
        <v/>
      </c>
      <c r="AI238" s="90">
        <f t="shared" si="73"/>
        <v>104</v>
      </c>
      <c r="AJ238" s="95">
        <f t="shared" si="74"/>
        <v>15412</v>
      </c>
      <c r="AK238" s="94">
        <f t="shared" si="75"/>
        <v>882.06998358800001</v>
      </c>
      <c r="AL238" s="88">
        <f t="shared" si="76"/>
        <v>117</v>
      </c>
      <c r="AM238" s="94">
        <f t="shared" si="77"/>
        <v>896.04984487999991</v>
      </c>
      <c r="AN238" s="88">
        <f t="shared" si="78"/>
        <v>132</v>
      </c>
      <c r="AO238" s="88" t="str">
        <f t="shared" si="79"/>
        <v/>
      </c>
      <c r="AQ238" s="133">
        <f t="shared" ref="AQ238:AQ239" ca="1" si="88">(TODAY()-I238)/365</f>
        <v>84.024657534246572</v>
      </c>
    </row>
    <row r="239" spans="1:47" ht="18.75" customHeight="1">
      <c r="A239" s="86" t="s">
        <v>221</v>
      </c>
      <c r="B239" s="87" t="s">
        <v>880</v>
      </c>
      <c r="C239" s="87" t="s">
        <v>488</v>
      </c>
      <c r="D239" s="87" t="s">
        <v>257</v>
      </c>
      <c r="E239" s="116" t="str">
        <f>IF(A239:A239&gt;0,VLOOKUP(A239,'BASE FEDERAÇÃO'!$B:$M,2,FALSE),"")</f>
        <v>OGATA</v>
      </c>
      <c r="F239" s="220" t="str">
        <f>IF(A239:A239&gt;0,VLOOKUP(A239,'BASE FEDERAÇÃO'!$B:$M,3,FALSE),"")</f>
        <v>MEGUMI</v>
      </c>
      <c r="G239" s="88" t="str">
        <f>IF(A239:A239&gt;0,VLOOKUP(A239,'BASE FEDERAÇÃO'!$B:$M,4,FALSE),"")</f>
        <v>F</v>
      </c>
      <c r="H239" s="88" t="str">
        <f>IF(A239:A239&gt;0,VLOOKUP(A239,'BASE FEDERAÇÃO'!$B:$O,5,FALSE),"")</f>
        <v>07. GSP</v>
      </c>
      <c r="I239" s="117">
        <f>IF(A239:A239&gt;0,VLOOKUP(A239,'BASE FEDERAÇÃO'!$B:$M,6,FALSE),"")</f>
        <v>19169</v>
      </c>
      <c r="J239" s="88">
        <f>IF(A239:A239&gt;0,VLOOKUP(A239,'BASE FEDERAÇÃO'!$B:$M,7,FALSE),"")</f>
        <v>9</v>
      </c>
      <c r="K239" s="88" t="str">
        <f>IF(A239:A239&gt;0,VLOOKUP(A239,'BASE FEDERAÇÃO'!$B:$M,8,FALSE),"")</f>
        <v>B</v>
      </c>
      <c r="L239" s="88" t="str">
        <f>IF(A239:A239&gt;0,VLOOKUP(A239,'BASE FEDERAÇÃO'!$B:$M,9,FALSE),"")</f>
        <v>NSR</v>
      </c>
      <c r="M239" s="116" t="str">
        <f>IF(A239:A239&gt;0,VLOOKUP(A239,'BASE FEDERAÇÃO'!$B:$O,10,FALSE),"")</f>
        <v/>
      </c>
      <c r="N239" s="88" t="str">
        <f>IF(A239:A239&gt;0,VLOOKUP(A239,'BASE FEDERAÇÃO'!$B:$O,11,FALSE),"")</f>
        <v>LIB2026</v>
      </c>
      <c r="O239" s="89">
        <v>62</v>
      </c>
      <c r="P239" s="89">
        <v>63</v>
      </c>
      <c r="Q239" s="90">
        <f t="shared" si="71"/>
        <v>125</v>
      </c>
      <c r="R239" s="91"/>
      <c r="S239" s="91"/>
      <c r="T239" s="91"/>
      <c r="U239" s="91"/>
      <c r="V239" s="92"/>
      <c r="W239" s="92"/>
      <c r="X239" s="92"/>
      <c r="Y239" s="92"/>
      <c r="Z239" s="93">
        <f>IF(R239&gt;0,VLOOKUP(R239,Base!$A:$B,2,0),0)</f>
        <v>0</v>
      </c>
      <c r="AA239" s="94">
        <f>IF(S239&gt;0,VLOOKUP(S239,Base!$A:$B,2,0),0)</f>
        <v>0</v>
      </c>
      <c r="AB239" s="94">
        <f>IF(T239&gt;0,VLOOKUP(T239,Base!$A:$B,2,0),0)</f>
        <v>0</v>
      </c>
      <c r="AC239" s="94">
        <f>IF(U239&gt;0,VLOOKUP(U239,Base!$A:$B,2,0),0)</f>
        <v>0</v>
      </c>
      <c r="AD239" s="94">
        <f>IF(V239&gt;0,VLOOKUP(V239,Base!$D:$E,2,0),0)</f>
        <v>0</v>
      </c>
      <c r="AE239" s="94">
        <f>IF(W239&gt;0,VLOOKUP(W239,Base!$D:$E,2,0),0)</f>
        <v>0</v>
      </c>
      <c r="AF239" s="94">
        <f>IF(X239&gt;0,VLOOKUP(X239,Base!$D:$E,2,0),0)</f>
        <v>0</v>
      </c>
      <c r="AG239" s="94">
        <f>IF(Y239&gt;0,VLOOKUP(Y239,Base!$D:$E,2,0),0)</f>
        <v>0</v>
      </c>
      <c r="AH239" s="88" t="str">
        <f t="shared" si="72"/>
        <v/>
      </c>
      <c r="AI239" s="90">
        <f t="shared" si="73"/>
        <v>107</v>
      </c>
      <c r="AJ239" s="95">
        <f t="shared" si="74"/>
        <v>19169</v>
      </c>
      <c r="AK239" s="94">
        <f t="shared" si="75"/>
        <v>875.08997983100005</v>
      </c>
      <c r="AL239" s="88">
        <f t="shared" si="76"/>
        <v>152</v>
      </c>
      <c r="AM239" s="94">
        <f t="shared" si="77"/>
        <v>893.02980731000002</v>
      </c>
      <c r="AN239" s="88">
        <f t="shared" si="78"/>
        <v>161</v>
      </c>
      <c r="AO239" s="88" t="str">
        <f t="shared" si="79"/>
        <v/>
      </c>
      <c r="AQ239" s="133">
        <f t="shared" ca="1" si="88"/>
        <v>73.731506849315068</v>
      </c>
    </row>
    <row r="240" spans="1:47" s="291" customFormat="1" ht="18.75" customHeight="1">
      <c r="A240" s="274"/>
      <c r="B240" s="275" t="s">
        <v>880</v>
      </c>
      <c r="C240" s="275" t="s">
        <v>488</v>
      </c>
      <c r="D240" s="275" t="s">
        <v>257</v>
      </c>
      <c r="E240" s="116" t="str">
        <f>IF(A240:A240&gt;0,VLOOKUP(A240,'BASE FEDERAÇÃO'!$B:$M,2,FALSE),"")</f>
        <v/>
      </c>
      <c r="F240" s="220" t="str">
        <f>IF(A240:A240&gt;0,VLOOKUP(A240,'BASE FEDERAÇÃO'!$B:$M,3,FALSE),"")</f>
        <v/>
      </c>
      <c r="G240" s="88" t="str">
        <f>IF(A240:A240&gt;0,VLOOKUP(A240,'BASE FEDERAÇÃO'!$B:$M,4,FALSE),"")</f>
        <v/>
      </c>
      <c r="H240" s="88" t="str">
        <f>IF(A240:A240&gt;0,VLOOKUP(A240,'BASE FEDERAÇÃO'!$B:$O,5,FALSE),"")</f>
        <v/>
      </c>
      <c r="I240" s="117" t="str">
        <f>IF(A240:A240&gt;0,VLOOKUP(A240,'BASE FEDERAÇÃO'!$B:$M,6,FALSE),"")</f>
        <v/>
      </c>
      <c r="J240" s="88" t="str">
        <f>IF(A240:A240&gt;0,VLOOKUP(A240,'BASE FEDERAÇÃO'!$B:$M,7,FALSE),"")</f>
        <v/>
      </c>
      <c r="K240" s="88" t="str">
        <f>IF(A240:A240&gt;0,VLOOKUP(A240,'BASE FEDERAÇÃO'!$B:$M,8,FALSE),"")</f>
        <v/>
      </c>
      <c r="L240" s="88" t="str">
        <f>IF(A240:A240&gt;0,VLOOKUP(A240,'BASE FEDERAÇÃO'!$B:$M,9,FALSE),"")</f>
        <v/>
      </c>
      <c r="M240" s="116" t="str">
        <f>IF(A240:A240&gt;0,VLOOKUP(A240,'BASE FEDERAÇÃO'!$B:$O,10,FALSE),"")</f>
        <v/>
      </c>
      <c r="N240" s="88" t="str">
        <f>IF(A240:A240&gt;0,VLOOKUP(A240,'BASE FEDERAÇÃO'!$B:$O,11,FALSE),"")</f>
        <v/>
      </c>
      <c r="O240" s="288"/>
      <c r="P240" s="288"/>
      <c r="Q240" s="90" t="str">
        <f t="shared" si="71"/>
        <v/>
      </c>
      <c r="R240" s="289"/>
      <c r="S240" s="289"/>
      <c r="T240" s="289"/>
      <c r="U240" s="289"/>
      <c r="V240" s="289"/>
      <c r="W240" s="289"/>
      <c r="X240" s="289"/>
      <c r="Y240" s="289"/>
      <c r="Z240" s="289">
        <f>IF(R240&gt;0,VLOOKUP(R240,Base!$A:$B,2,0),0)</f>
        <v>0</v>
      </c>
      <c r="AA240" s="287">
        <f>IF(S240&gt;0,VLOOKUP(S240,Base!$A:$B,2,0),0)</f>
        <v>0</v>
      </c>
      <c r="AB240" s="287">
        <f>IF(T240&gt;0,VLOOKUP(T240,Base!$A:$B,2,0),0)</f>
        <v>0</v>
      </c>
      <c r="AC240" s="287">
        <f>IF(U240&gt;0,VLOOKUP(U240,Base!$A:$B,2,0),0)</f>
        <v>0</v>
      </c>
      <c r="AD240" s="287">
        <f>IF(V240&gt;0,VLOOKUP(V240,Base!$D:$E,2,0),0)</f>
        <v>0</v>
      </c>
      <c r="AE240" s="287">
        <f>IF(W240&gt;0,VLOOKUP(W240,Base!$D:$E,2,0),0)</f>
        <v>0</v>
      </c>
      <c r="AF240" s="287">
        <f>IF(X240&gt;0,VLOOKUP(X240,Base!$D:$E,2,0),0)</f>
        <v>0</v>
      </c>
      <c r="AG240" s="287">
        <f>IF(Y240&gt;0,VLOOKUP(Y240,Base!$D:$E,2,0),0)</f>
        <v>0</v>
      </c>
      <c r="AH240" s="88" t="str">
        <f t="shared" si="72"/>
        <v/>
      </c>
      <c r="AI240" s="90" t="str">
        <f t="shared" si="73"/>
        <v/>
      </c>
      <c r="AJ240" s="95" t="str">
        <f t="shared" si="74"/>
        <v/>
      </c>
      <c r="AK240" s="94" t="str">
        <f t="shared" si="75"/>
        <v/>
      </c>
      <c r="AL240" s="88" t="str">
        <f t="shared" si="76"/>
        <v/>
      </c>
      <c r="AM240" s="94" t="str">
        <f t="shared" si="77"/>
        <v xml:space="preserve"> </v>
      </c>
      <c r="AN240" s="88" t="str">
        <f t="shared" si="78"/>
        <v/>
      </c>
      <c r="AO240" s="88" t="str">
        <f t="shared" si="79"/>
        <v/>
      </c>
      <c r="AP240" s="292" t="s">
        <v>1211</v>
      </c>
      <c r="AT240" s="290"/>
    </row>
    <row r="241" spans="1:43" ht="18.75" customHeight="1">
      <c r="A241" s="86" t="s">
        <v>895</v>
      </c>
      <c r="B241" s="87" t="s">
        <v>880</v>
      </c>
      <c r="C241" s="87" t="s">
        <v>488</v>
      </c>
      <c r="D241" s="87" t="s">
        <v>257</v>
      </c>
      <c r="E241" s="116" t="str">
        <f>IF(A241:A241&gt;0,VLOOKUP(A241,'BASE FEDERAÇÃO'!$B:$M,2,FALSE),"")</f>
        <v>OKUYAMA</v>
      </c>
      <c r="F241" s="220" t="str">
        <f>IF(A241:A241&gt;0,VLOOKUP(A241,'BASE FEDERAÇÃO'!$B:$M,3,FALSE),"")</f>
        <v>NOBORU</v>
      </c>
      <c r="G241" s="88" t="str">
        <f>IF(A241:A241&gt;0,VLOOKUP(A241,'BASE FEDERAÇÃO'!$B:$M,4,FALSE),"")</f>
        <v>M</v>
      </c>
      <c r="H241" s="88" t="str">
        <f>IF(A241:A241&gt;0,VLOOKUP(A241,'BASE FEDERAÇÃO'!$B:$O,5,FALSE),"")</f>
        <v>06. KOK</v>
      </c>
      <c r="I241" s="117">
        <f>IF(A241:A241&gt;0,VLOOKUP(A241,'BASE FEDERAÇÃO'!$B:$M,6,FALSE),"")</f>
        <v>17489</v>
      </c>
      <c r="J241" s="88">
        <f>IF(A241:A241&gt;0,VLOOKUP(A241,'BASE FEDERAÇÃO'!$B:$M,7,FALSE),"")</f>
        <v>12</v>
      </c>
      <c r="K241" s="88" t="str">
        <f>IF(A241:A241&gt;0,VLOOKUP(A241,'BASE FEDERAÇÃO'!$B:$M,8,FALSE),"")</f>
        <v>C</v>
      </c>
      <c r="L241" s="88" t="str">
        <f>IF(A241:A241&gt;0,VLOOKUP(A241,'BASE FEDERAÇÃO'!$B:$M,9,FALSE),"")</f>
        <v>SR</v>
      </c>
      <c r="M241" s="116" t="str">
        <f>IF(A241:A241&gt;0,VLOOKUP(A241,'BASE FEDERAÇÃO'!$B:$O,10,FALSE),"")</f>
        <v/>
      </c>
      <c r="N241" s="88" t="str">
        <f>IF(A241:A241&gt;0,VLOOKUP(A241,'BASE FEDERAÇÃO'!$B:$O,11,FALSE),"")</f>
        <v>LIB2026</v>
      </c>
      <c r="O241" s="89">
        <v>65</v>
      </c>
      <c r="P241" s="89">
        <v>61</v>
      </c>
      <c r="Q241" s="90">
        <f t="shared" si="71"/>
        <v>126</v>
      </c>
      <c r="R241" s="91"/>
      <c r="S241" s="91"/>
      <c r="T241" s="91"/>
      <c r="U241" s="91"/>
      <c r="V241" s="92"/>
      <c r="W241" s="92"/>
      <c r="X241" s="92"/>
      <c r="Y241" s="92"/>
      <c r="Z241" s="93">
        <f>IF(R241&gt;0,VLOOKUP(R241,Base!$A:$B,2,0),0)</f>
        <v>0</v>
      </c>
      <c r="AA241" s="94">
        <f>IF(S241&gt;0,VLOOKUP(S241,Base!$A:$B,2,0),0)</f>
        <v>0</v>
      </c>
      <c r="AB241" s="94">
        <f>IF(T241&gt;0,VLOOKUP(T241,Base!$A:$B,2,0),0)</f>
        <v>0</v>
      </c>
      <c r="AC241" s="94">
        <f>IF(U241&gt;0,VLOOKUP(U241,Base!$A:$B,2,0),0)</f>
        <v>0</v>
      </c>
      <c r="AD241" s="94">
        <f>IF(V241&gt;0,VLOOKUP(V241,Base!$D:$E,2,0),0)</f>
        <v>0</v>
      </c>
      <c r="AE241" s="94">
        <f>IF(W241&gt;0,VLOOKUP(W241,Base!$D:$E,2,0),0)</f>
        <v>0</v>
      </c>
      <c r="AF241" s="94">
        <f>IF(X241&gt;0,VLOOKUP(X241,Base!$D:$E,2,0),0)</f>
        <v>0</v>
      </c>
      <c r="AG241" s="94">
        <f>IF(Y241&gt;0,VLOOKUP(Y241,Base!$D:$E,2,0),0)</f>
        <v>0</v>
      </c>
      <c r="AH241" s="88" t="str">
        <f t="shared" si="72"/>
        <v/>
      </c>
      <c r="AI241" s="90">
        <f t="shared" si="73"/>
        <v>102</v>
      </c>
      <c r="AJ241" s="95">
        <f t="shared" si="74"/>
        <v>17489</v>
      </c>
      <c r="AK241" s="94">
        <f t="shared" si="75"/>
        <v>874.11998151099999</v>
      </c>
      <c r="AL241" s="88">
        <f t="shared" si="76"/>
        <v>154</v>
      </c>
      <c r="AM241" s="94">
        <f t="shared" si="77"/>
        <v>897.99982410999996</v>
      </c>
      <c r="AN241" s="88">
        <f t="shared" si="78"/>
        <v>115</v>
      </c>
      <c r="AO241" s="88" t="str">
        <f t="shared" si="79"/>
        <v/>
      </c>
      <c r="AQ241" s="133">
        <f ca="1">(TODAY()-I241)/365</f>
        <v>78.334246575342462</v>
      </c>
    </row>
    <row r="242" spans="1:43" ht="18.75" customHeight="1">
      <c r="A242" s="251"/>
      <c r="B242" s="252"/>
      <c r="C242" s="252"/>
      <c r="D242" s="252"/>
      <c r="E242" s="116" t="str">
        <f>IF(A242:A242&gt;0,VLOOKUP(A242,'BASE FEDERAÇÃO'!$B:$M,2,FALSE),"")</f>
        <v/>
      </c>
      <c r="F242" s="220" t="str">
        <f>IF(A242:A242&gt;0,VLOOKUP(A242,'BASE FEDERAÇÃO'!$B:$M,3,FALSE),"")</f>
        <v/>
      </c>
      <c r="G242" s="88" t="str">
        <f>IF(A242:A242&gt;0,VLOOKUP(A242,'BASE FEDERAÇÃO'!$B:$M,4,FALSE),"")</f>
        <v/>
      </c>
      <c r="H242" s="88" t="str">
        <f>IF(A242:A242&gt;0,VLOOKUP(A242,'BASE FEDERAÇÃO'!$B:$O,5,FALSE),"")</f>
        <v/>
      </c>
      <c r="I242" s="117" t="str">
        <f>IF(A242:A242&gt;0,VLOOKUP(A242,'BASE FEDERAÇÃO'!$B:$M,6,FALSE),"")</f>
        <v/>
      </c>
      <c r="J242" s="88" t="str">
        <f>IF(A242:A242&gt;0,VLOOKUP(A242,'BASE FEDERAÇÃO'!$B:$M,7,FALSE),"")</f>
        <v/>
      </c>
      <c r="K242" s="88" t="str">
        <f>IF(A242:A242&gt;0,VLOOKUP(A242,'BASE FEDERAÇÃO'!$B:$M,8,FALSE),"")</f>
        <v/>
      </c>
      <c r="L242" s="88" t="str">
        <f>IF(A242:A242&gt;0,VLOOKUP(A242,'BASE FEDERAÇÃO'!$B:$M,9,FALSE),"")</f>
        <v/>
      </c>
      <c r="M242" s="116" t="str">
        <f>IF(A242:A242&gt;0,VLOOKUP(A242,'BASE FEDERAÇÃO'!$B:$O,10,FALSE),"")</f>
        <v/>
      </c>
      <c r="N242" s="88" t="str">
        <f>IF(A242:A242&gt;0,VLOOKUP(A242,'BASE FEDERAÇÃO'!$B:$O,11,FALSE),"")</f>
        <v/>
      </c>
      <c r="O242" s="89"/>
      <c r="P242" s="89"/>
      <c r="Q242" s="90" t="str">
        <f t="shared" si="71"/>
        <v/>
      </c>
      <c r="R242" s="91"/>
      <c r="S242" s="91"/>
      <c r="T242" s="91"/>
      <c r="U242" s="91"/>
      <c r="V242" s="92"/>
      <c r="W242" s="92"/>
      <c r="X242" s="92"/>
      <c r="Y242" s="92"/>
      <c r="Z242" s="93">
        <f>IF(R242&gt;0,VLOOKUP(R242,Base!$A:$B,2,0),0)</f>
        <v>0</v>
      </c>
      <c r="AA242" s="94">
        <f>IF(S242&gt;0,VLOOKUP(S242,Base!$A:$B,2,0),0)</f>
        <v>0</v>
      </c>
      <c r="AB242" s="94">
        <f>IF(T242&gt;0,VLOOKUP(T242,Base!$A:$B,2,0),0)</f>
        <v>0</v>
      </c>
      <c r="AC242" s="94">
        <f>IF(U242&gt;0,VLOOKUP(U242,Base!$A:$B,2,0),0)</f>
        <v>0</v>
      </c>
      <c r="AD242" s="94">
        <f>IF(V242&gt;0,VLOOKUP(V242,Base!$D:$E,2,0),0)</f>
        <v>0</v>
      </c>
      <c r="AE242" s="94">
        <f>IF(W242&gt;0,VLOOKUP(W242,Base!$D:$E,2,0),0)</f>
        <v>0</v>
      </c>
      <c r="AF242" s="94">
        <f>IF(X242&gt;0,VLOOKUP(X242,Base!$D:$E,2,0),0)</f>
        <v>0</v>
      </c>
      <c r="AG242" s="94">
        <f>IF(Y242&gt;0,VLOOKUP(Y242,Base!$D:$E,2,0),0)</f>
        <v>0</v>
      </c>
      <c r="AH242" s="88" t="str">
        <f t="shared" si="72"/>
        <v/>
      </c>
      <c r="AI242" s="90" t="str">
        <f t="shared" si="73"/>
        <v/>
      </c>
      <c r="AJ242" s="95" t="str">
        <f t="shared" si="74"/>
        <v/>
      </c>
      <c r="AK242" s="94" t="str">
        <f t="shared" si="75"/>
        <v/>
      </c>
      <c r="AL242" s="88" t="str">
        <f t="shared" si="76"/>
        <v/>
      </c>
      <c r="AM242" s="94" t="str">
        <f t="shared" si="77"/>
        <v xml:space="preserve"> </v>
      </c>
      <c r="AN242" s="88" t="str">
        <f t="shared" si="78"/>
        <v/>
      </c>
      <c r="AO242" s="88" t="str">
        <f t="shared" si="79"/>
        <v/>
      </c>
      <c r="AQ242" s="54"/>
    </row>
    <row r="243" spans="1:43" ht="18.75" customHeight="1">
      <c r="A243" s="86" t="s">
        <v>977</v>
      </c>
      <c r="B243" s="87" t="s">
        <v>881</v>
      </c>
      <c r="C243" s="87" t="s">
        <v>488</v>
      </c>
      <c r="D243" s="87" t="s">
        <v>283</v>
      </c>
      <c r="E243" s="116" t="str">
        <f>IF(A243:A243&gt;0,VLOOKUP(A243,'BASE FEDERAÇÃO'!$B:$M,2,FALSE),"")</f>
        <v>YADOYA</v>
      </c>
      <c r="F243" s="220" t="str">
        <f>IF(A243:A243&gt;0,VLOOKUP(A243,'BASE FEDERAÇÃO'!$B:$M,3,FALSE),"")</f>
        <v>KITARO</v>
      </c>
      <c r="G243" s="88" t="str">
        <f>IF(A243:A243&gt;0,VLOOKUP(A243,'BASE FEDERAÇÃO'!$B:$M,4,FALSE),"")</f>
        <v>M</v>
      </c>
      <c r="H243" s="88" t="str">
        <f>IF(A243:A243&gt;0,VLOOKUP(A243,'BASE FEDERAÇÃO'!$B:$O,5,FALSE),"")</f>
        <v>07. GSP</v>
      </c>
      <c r="I243" s="117">
        <f>IF(A243:A243&gt;0,VLOOKUP(A243,'BASE FEDERAÇÃO'!$B:$M,6,FALSE),"")</f>
        <v>23259</v>
      </c>
      <c r="J243" s="88">
        <f>IF(A243:A243&gt;0,VLOOKUP(A243,'BASE FEDERAÇÃO'!$B:$M,7,FALSE),"")</f>
        <v>9</v>
      </c>
      <c r="K243" s="88" t="str">
        <f>IF(A243:A243&gt;0,VLOOKUP(A243,'BASE FEDERAÇÃO'!$B:$M,8,FALSE),"")</f>
        <v>B</v>
      </c>
      <c r="L243" s="88" t="str">
        <f>IF(A243:A243&gt;0,VLOOKUP(A243,'BASE FEDERAÇÃO'!$B:$M,9,FALSE),"")</f>
        <v>NSR</v>
      </c>
      <c r="M243" s="116" t="str">
        <f>IF(A243:A243&gt;0,VLOOKUP(A243,'BASE FEDERAÇÃO'!$B:$O,10,FALSE),"")</f>
        <v>X</v>
      </c>
      <c r="N243" s="88" t="str">
        <f>IF(A243:A243&gt;0,VLOOKUP(A243,'BASE FEDERAÇÃO'!$B:$O,11,FALSE),"")</f>
        <v>LIB2026</v>
      </c>
      <c r="O243" s="89">
        <v>59</v>
      </c>
      <c r="P243" s="89">
        <v>55</v>
      </c>
      <c r="Q243" s="90">
        <f t="shared" si="71"/>
        <v>114</v>
      </c>
      <c r="R243" s="91"/>
      <c r="S243" s="91"/>
      <c r="T243" s="91"/>
      <c r="U243" s="91"/>
      <c r="V243" s="92"/>
      <c r="W243" s="92"/>
      <c r="X243" s="92"/>
      <c r="Y243" s="92"/>
      <c r="Z243" s="93">
        <f>IF(R243&gt;0,VLOOKUP(R243,Base!$A:$B,2,0),0)</f>
        <v>0</v>
      </c>
      <c r="AA243" s="94">
        <f>IF(S243&gt;0,VLOOKUP(S243,Base!$A:$B,2,0),0)</f>
        <v>0</v>
      </c>
      <c r="AB243" s="94">
        <f>IF(T243&gt;0,VLOOKUP(T243,Base!$A:$B,2,0),0)</f>
        <v>0</v>
      </c>
      <c r="AC243" s="94">
        <f>IF(U243&gt;0,VLOOKUP(U243,Base!$A:$B,2,0),0)</f>
        <v>0</v>
      </c>
      <c r="AD243" s="94">
        <f>IF(V243&gt;0,VLOOKUP(V243,Base!$D:$E,2,0),0)</f>
        <v>0</v>
      </c>
      <c r="AE243" s="94">
        <f>IF(W243&gt;0,VLOOKUP(W243,Base!$D:$E,2,0),0)</f>
        <v>0</v>
      </c>
      <c r="AF243" s="94">
        <f>IF(X243&gt;0,VLOOKUP(X243,Base!$D:$E,2,0),0)</f>
        <v>0</v>
      </c>
      <c r="AG243" s="94">
        <f>IF(Y243&gt;0,VLOOKUP(Y243,Base!$D:$E,2,0),0)</f>
        <v>0</v>
      </c>
      <c r="AH243" s="88" t="str">
        <f t="shared" si="72"/>
        <v/>
      </c>
      <c r="AI243" s="90">
        <f t="shared" si="73"/>
        <v>96</v>
      </c>
      <c r="AJ243" s="95">
        <f t="shared" si="74"/>
        <v>23259</v>
      </c>
      <c r="AK243" s="94">
        <f t="shared" si="75"/>
        <v>886.08997574099999</v>
      </c>
      <c r="AL243" s="88">
        <f t="shared" si="76"/>
        <v>87</v>
      </c>
      <c r="AM243" s="94">
        <f t="shared" si="77"/>
        <v>904.02976640999998</v>
      </c>
      <c r="AN243" s="88">
        <f t="shared" si="78"/>
        <v>37</v>
      </c>
      <c r="AO243" s="88" t="str">
        <f t="shared" si="79"/>
        <v/>
      </c>
      <c r="AQ243" s="133">
        <f t="shared" ref="AQ243:AQ245" ca="1" si="89">(TODAY()-I243)/365</f>
        <v>62.526027397260272</v>
      </c>
    </row>
    <row r="244" spans="1:43" ht="18.75" customHeight="1">
      <c r="A244" s="86" t="s">
        <v>28</v>
      </c>
      <c r="B244" s="87" t="s">
        <v>881</v>
      </c>
      <c r="C244" s="87" t="s">
        <v>488</v>
      </c>
      <c r="D244" s="87" t="s">
        <v>283</v>
      </c>
      <c r="E244" s="116" t="str">
        <f>IF(A244:A244&gt;0,VLOOKUP(A244,'BASE FEDERAÇÃO'!$B:$M,2,FALSE),"")</f>
        <v>NISHIMURA</v>
      </c>
      <c r="F244" s="220" t="str">
        <f>IF(A244:A244&gt;0,VLOOKUP(A244,'BASE FEDERAÇÃO'!$B:$M,3,FALSE),"")</f>
        <v>MITIKO</v>
      </c>
      <c r="G244" s="88" t="str">
        <f>IF(A244:A244&gt;0,VLOOKUP(A244,'BASE FEDERAÇÃO'!$B:$M,4,FALSE),"")</f>
        <v>F</v>
      </c>
      <c r="H244" s="88" t="str">
        <f>IF(A244:A244&gt;0,VLOOKUP(A244,'BASE FEDERAÇÃO'!$B:$O,5,FALSE),"")</f>
        <v>01. PIE</v>
      </c>
      <c r="I244" s="117">
        <f>IF(A244:A244&gt;0,VLOOKUP(A244,'BASE FEDERAÇÃO'!$B:$M,6,FALSE),"")</f>
        <v>15668</v>
      </c>
      <c r="J244" s="88">
        <f>IF(A244:A244&gt;0,VLOOKUP(A244,'BASE FEDERAÇÃO'!$B:$M,7,FALSE),"")</f>
        <v>9</v>
      </c>
      <c r="K244" s="88" t="str">
        <f>IF(A244:A244&gt;0,VLOOKUP(A244,'BASE FEDERAÇÃO'!$B:$M,8,FALSE),"")</f>
        <v>B</v>
      </c>
      <c r="L244" s="88" t="str">
        <f>IF(A244:A244&gt;0,VLOOKUP(A244,'BASE FEDERAÇÃO'!$B:$M,9,FALSE),"")</f>
        <v>SR</v>
      </c>
      <c r="M244" s="116" t="str">
        <f>IF(A244:A244&gt;0,VLOOKUP(A244,'BASE FEDERAÇÃO'!$B:$O,10,FALSE),"")</f>
        <v/>
      </c>
      <c r="N244" s="88" t="str">
        <f>IF(A244:A244&gt;0,VLOOKUP(A244,'BASE FEDERAÇÃO'!$B:$O,11,FALSE),"")</f>
        <v>LIB2026</v>
      </c>
      <c r="O244" s="89">
        <v>60</v>
      </c>
      <c r="P244" s="89">
        <v>58</v>
      </c>
      <c r="Q244" s="90">
        <f t="shared" si="71"/>
        <v>118</v>
      </c>
      <c r="R244" s="91"/>
      <c r="S244" s="91"/>
      <c r="T244" s="91"/>
      <c r="U244" s="91"/>
      <c r="V244" s="92">
        <v>5</v>
      </c>
      <c r="W244" s="92"/>
      <c r="X244" s="92"/>
      <c r="Y244" s="92"/>
      <c r="Z244" s="93">
        <f>IF(R244&gt;0,VLOOKUP(R244,Base!$A:$B,2,0),0)</f>
        <v>0</v>
      </c>
      <c r="AA244" s="94">
        <f>IF(S244&gt;0,VLOOKUP(S244,Base!$A:$B,2,0),0)</f>
        <v>0</v>
      </c>
      <c r="AB244" s="94">
        <f>IF(T244&gt;0,VLOOKUP(T244,Base!$A:$B,2,0),0)</f>
        <v>0</v>
      </c>
      <c r="AC244" s="94">
        <f>IF(U244&gt;0,VLOOKUP(U244,Base!$A:$B,2,0),0)</f>
        <v>0</v>
      </c>
      <c r="AD244" s="94">
        <f>IF(V244&gt;0,VLOOKUP(V244,Base!$D:$E,2,0),0)</f>
        <v>14</v>
      </c>
      <c r="AE244" s="94">
        <f>IF(W244&gt;0,VLOOKUP(W244,Base!$D:$E,2,0),0)</f>
        <v>0</v>
      </c>
      <c r="AF244" s="94">
        <f>IF(X244&gt;0,VLOOKUP(X244,Base!$D:$E,2,0),0)</f>
        <v>0</v>
      </c>
      <c r="AG244" s="94">
        <f>IF(Y244&gt;0,VLOOKUP(Y244,Base!$D:$E,2,0),0)</f>
        <v>0</v>
      </c>
      <c r="AH244" s="88">
        <f t="shared" si="72"/>
        <v>14</v>
      </c>
      <c r="AI244" s="90">
        <f t="shared" si="73"/>
        <v>100</v>
      </c>
      <c r="AJ244" s="95">
        <f t="shared" si="74"/>
        <v>15668</v>
      </c>
      <c r="AK244" s="94">
        <f t="shared" si="75"/>
        <v>882.08998333200009</v>
      </c>
      <c r="AL244" s="88">
        <f t="shared" si="76"/>
        <v>115</v>
      </c>
      <c r="AM244" s="94">
        <f t="shared" si="77"/>
        <v>900.02984231999994</v>
      </c>
      <c r="AN244" s="88">
        <f t="shared" si="78"/>
        <v>89</v>
      </c>
      <c r="AO244" s="88">
        <f t="shared" si="79"/>
        <v>1</v>
      </c>
      <c r="AQ244" s="133">
        <f t="shared" ca="1" si="89"/>
        <v>83.323287671232876</v>
      </c>
    </row>
    <row r="245" spans="1:43" ht="18.75" customHeight="1">
      <c r="A245" s="86" t="s">
        <v>913</v>
      </c>
      <c r="B245" s="87" t="s">
        <v>881</v>
      </c>
      <c r="C245" s="87" t="s">
        <v>488</v>
      </c>
      <c r="D245" s="87" t="s">
        <v>283</v>
      </c>
      <c r="E245" s="116" t="str">
        <f>IF(A245:A245&gt;0,VLOOKUP(A245,'BASE FEDERAÇÃO'!$B:$M,2,FALSE),"")</f>
        <v>SHAKUDA</v>
      </c>
      <c r="F245" s="220" t="str">
        <f>IF(A245:A245&gt;0,VLOOKUP(A245,'BASE FEDERAÇÃO'!$B:$M,3,FALSE),"")</f>
        <v>MIYOKO</v>
      </c>
      <c r="G245" s="88" t="str">
        <f>IF(A245:A245&gt;0,VLOOKUP(A245,'BASE FEDERAÇÃO'!$B:$M,4,FALSE),"")</f>
        <v>F</v>
      </c>
      <c r="H245" s="88" t="str">
        <f>IF(A245:A245&gt;0,VLOOKUP(A245,'BASE FEDERAÇÃO'!$B:$O,5,FALSE),"")</f>
        <v>06. KOK</v>
      </c>
      <c r="I245" s="117">
        <f>IF(A245:A245&gt;0,VLOOKUP(A245,'BASE FEDERAÇÃO'!$B:$M,6,FALSE),"")</f>
        <v>15849</v>
      </c>
      <c r="J245" s="88">
        <f>IF(A245:A245&gt;0,VLOOKUP(A245,'BASE FEDERAÇÃO'!$B:$M,7,FALSE),"")</f>
        <v>12</v>
      </c>
      <c r="K245" s="88" t="str">
        <f>IF(A245:A245&gt;0,VLOOKUP(A245,'BASE FEDERAÇÃO'!$B:$M,8,FALSE),"")</f>
        <v>C</v>
      </c>
      <c r="L245" s="88" t="str">
        <f>IF(A245:A245&gt;0,VLOOKUP(A245,'BASE FEDERAÇÃO'!$B:$M,9,FALSE),"")</f>
        <v>SR</v>
      </c>
      <c r="M245" s="116" t="str">
        <f>IF(A245:A245&gt;0,VLOOKUP(A245,'BASE FEDERAÇÃO'!$B:$O,10,FALSE),"")</f>
        <v/>
      </c>
      <c r="N245" s="88" t="str">
        <f>IF(A245:A245&gt;0,VLOOKUP(A245,'BASE FEDERAÇÃO'!$B:$O,11,FALSE),"")</f>
        <v>LIB2026</v>
      </c>
      <c r="O245" s="89">
        <v>61</v>
      </c>
      <c r="P245" s="89">
        <v>58</v>
      </c>
      <c r="Q245" s="90">
        <f t="shared" si="71"/>
        <v>119</v>
      </c>
      <c r="R245" s="91"/>
      <c r="S245" s="91"/>
      <c r="T245" s="91"/>
      <c r="U245" s="91"/>
      <c r="V245" s="92"/>
      <c r="W245" s="92"/>
      <c r="X245" s="92"/>
      <c r="Y245" s="92"/>
      <c r="Z245" s="93">
        <f>IF(R245&gt;0,VLOOKUP(R245,Base!$A:$B,2,0),0)</f>
        <v>0</v>
      </c>
      <c r="AA245" s="94">
        <f>IF(S245&gt;0,VLOOKUP(S245,Base!$A:$B,2,0),0)</f>
        <v>0</v>
      </c>
      <c r="AB245" s="94">
        <f>IF(T245&gt;0,VLOOKUP(T245,Base!$A:$B,2,0),0)</f>
        <v>0</v>
      </c>
      <c r="AC245" s="94">
        <f>IF(U245&gt;0,VLOOKUP(U245,Base!$A:$B,2,0),0)</f>
        <v>0</v>
      </c>
      <c r="AD245" s="94">
        <f>IF(V245&gt;0,VLOOKUP(V245,Base!$D:$E,2,0),0)</f>
        <v>0</v>
      </c>
      <c r="AE245" s="94">
        <f>IF(W245&gt;0,VLOOKUP(W245,Base!$D:$E,2,0),0)</f>
        <v>0</v>
      </c>
      <c r="AF245" s="94">
        <f>IF(X245&gt;0,VLOOKUP(X245,Base!$D:$E,2,0),0)</f>
        <v>0</v>
      </c>
      <c r="AG245" s="94">
        <f>IF(Y245&gt;0,VLOOKUP(Y245,Base!$D:$E,2,0),0)</f>
        <v>0</v>
      </c>
      <c r="AH245" s="88" t="str">
        <f t="shared" si="72"/>
        <v/>
      </c>
      <c r="AI245" s="90">
        <f t="shared" si="73"/>
        <v>95</v>
      </c>
      <c r="AJ245" s="95">
        <f t="shared" si="74"/>
        <v>15849</v>
      </c>
      <c r="AK245" s="94">
        <f t="shared" si="75"/>
        <v>881.11998315100004</v>
      </c>
      <c r="AL245" s="88">
        <f t="shared" si="76"/>
        <v>118</v>
      </c>
      <c r="AM245" s="94">
        <f t="shared" si="77"/>
        <v>904.99984051000001</v>
      </c>
      <c r="AN245" s="88">
        <f t="shared" si="78"/>
        <v>27</v>
      </c>
      <c r="AO245" s="88" t="str">
        <f t="shared" si="79"/>
        <v/>
      </c>
      <c r="AQ245" s="133">
        <f t="shared" ca="1" si="89"/>
        <v>82.827397260273969</v>
      </c>
    </row>
    <row r="246" spans="1:43" ht="18.75" customHeight="1">
      <c r="A246" s="274"/>
      <c r="B246" s="275" t="s">
        <v>881</v>
      </c>
      <c r="C246" s="275" t="s">
        <v>488</v>
      </c>
      <c r="D246" s="275" t="s">
        <v>283</v>
      </c>
      <c r="E246" s="116" t="str">
        <f>IF(A246:A246&gt;0,VLOOKUP(A246,'BASE FEDERAÇÃO'!$B:$M,2,FALSE),"")</f>
        <v/>
      </c>
      <c r="F246" s="220" t="str">
        <f>IF(A246:A246&gt;0,VLOOKUP(A246,'BASE FEDERAÇÃO'!$B:$M,3,FALSE),"")</f>
        <v/>
      </c>
      <c r="G246" s="88" t="str">
        <f>IF(A246:A246&gt;0,VLOOKUP(A246,'BASE FEDERAÇÃO'!$B:$M,4,FALSE),"")</f>
        <v/>
      </c>
      <c r="H246" s="88" t="str">
        <f>IF(A246:A246&gt;0,VLOOKUP(A246,'BASE FEDERAÇÃO'!$B:$O,5,FALSE),"")</f>
        <v/>
      </c>
      <c r="I246" s="117" t="str">
        <f>IF(A246:A246&gt;0,VLOOKUP(A246,'BASE FEDERAÇÃO'!$B:$M,6,FALSE),"")</f>
        <v/>
      </c>
      <c r="J246" s="88" t="str">
        <f>IF(A246:A246&gt;0,VLOOKUP(A246,'BASE FEDERAÇÃO'!$B:$M,7,FALSE),"")</f>
        <v/>
      </c>
      <c r="K246" s="88" t="str">
        <f>IF(A246:A246&gt;0,VLOOKUP(A246,'BASE FEDERAÇÃO'!$B:$M,8,FALSE),"")</f>
        <v/>
      </c>
      <c r="L246" s="88" t="str">
        <f>IF(A246:A246&gt;0,VLOOKUP(A246,'BASE FEDERAÇÃO'!$B:$M,9,FALSE),"")</f>
        <v/>
      </c>
      <c r="M246" s="116" t="str">
        <f>IF(A246:A246&gt;0,VLOOKUP(A246,'BASE FEDERAÇÃO'!$B:$O,10,FALSE),"")</f>
        <v/>
      </c>
      <c r="N246" s="88" t="str">
        <f>IF(A246:A246&gt;0,VLOOKUP(A246,'BASE FEDERAÇÃO'!$B:$O,11,FALSE),"")</f>
        <v/>
      </c>
      <c r="O246" s="89"/>
      <c r="P246" s="89"/>
      <c r="Q246" s="90" t="str">
        <f t="shared" si="71"/>
        <v/>
      </c>
      <c r="R246" s="91"/>
      <c r="S246" s="91"/>
      <c r="T246" s="91"/>
      <c r="U246" s="91"/>
      <c r="V246" s="92"/>
      <c r="W246" s="92"/>
      <c r="X246" s="92"/>
      <c r="Y246" s="92"/>
      <c r="Z246" s="93">
        <f>IF(R246&gt;0,VLOOKUP(R246,Base!$A:$B,2,0),0)</f>
        <v>0</v>
      </c>
      <c r="AA246" s="94">
        <f>IF(S246&gt;0,VLOOKUP(S246,Base!$A:$B,2,0),0)</f>
        <v>0</v>
      </c>
      <c r="AB246" s="94">
        <f>IF(T246&gt;0,VLOOKUP(T246,Base!$A:$B,2,0),0)</f>
        <v>0</v>
      </c>
      <c r="AC246" s="94">
        <f>IF(U246&gt;0,VLOOKUP(U246,Base!$A:$B,2,0),0)</f>
        <v>0</v>
      </c>
      <c r="AD246" s="94">
        <f>IF(V246&gt;0,VLOOKUP(V246,Base!$D:$E,2,0),0)</f>
        <v>0</v>
      </c>
      <c r="AE246" s="94">
        <f>IF(W246&gt;0,VLOOKUP(W246,Base!$D:$E,2,0),0)</f>
        <v>0</v>
      </c>
      <c r="AF246" s="94">
        <f>IF(X246&gt;0,VLOOKUP(X246,Base!$D:$E,2,0),0)</f>
        <v>0</v>
      </c>
      <c r="AG246" s="94">
        <f>IF(Y246&gt;0,VLOOKUP(Y246,Base!$D:$E,2,0),0)</f>
        <v>0</v>
      </c>
      <c r="AH246" s="88" t="str">
        <f t="shared" si="72"/>
        <v/>
      </c>
      <c r="AI246" s="90" t="str">
        <f t="shared" si="73"/>
        <v/>
      </c>
      <c r="AJ246" s="95" t="str">
        <f t="shared" si="74"/>
        <v/>
      </c>
      <c r="AK246" s="94" t="str">
        <f t="shared" si="75"/>
        <v/>
      </c>
      <c r="AL246" s="88" t="str">
        <f t="shared" si="76"/>
        <v/>
      </c>
      <c r="AM246" s="94" t="str">
        <f t="shared" si="77"/>
        <v xml:space="preserve"> </v>
      </c>
      <c r="AN246" s="88" t="str">
        <f t="shared" si="78"/>
        <v/>
      </c>
      <c r="AO246" s="88" t="str">
        <f t="shared" si="79"/>
        <v/>
      </c>
      <c r="AQ246" s="54"/>
    </row>
    <row r="247" spans="1:43" ht="18.75" customHeight="1">
      <c r="A247" s="251"/>
      <c r="B247" s="252"/>
      <c r="C247" s="252"/>
      <c r="D247" s="252"/>
      <c r="E247" s="116" t="str">
        <f>IF(A247:A247&gt;0,VLOOKUP(A247,'BASE FEDERAÇÃO'!$B:$M,2,FALSE),"")</f>
        <v/>
      </c>
      <c r="F247" s="220" t="str">
        <f>IF(A247:A247&gt;0,VLOOKUP(A247,'BASE FEDERAÇÃO'!$B:$M,3,FALSE),"")</f>
        <v/>
      </c>
      <c r="G247" s="88" t="str">
        <f>IF(A247:A247&gt;0,VLOOKUP(A247,'BASE FEDERAÇÃO'!$B:$M,4,FALSE),"")</f>
        <v/>
      </c>
      <c r="H247" s="88" t="str">
        <f>IF(A247:A247&gt;0,VLOOKUP(A247,'BASE FEDERAÇÃO'!$B:$O,5,FALSE),"")</f>
        <v/>
      </c>
      <c r="I247" s="117" t="str">
        <f>IF(A247:A247&gt;0,VLOOKUP(A247,'BASE FEDERAÇÃO'!$B:$M,6,FALSE),"")</f>
        <v/>
      </c>
      <c r="J247" s="88" t="str">
        <f>IF(A247:A247&gt;0,VLOOKUP(A247,'BASE FEDERAÇÃO'!$B:$M,7,FALSE),"")</f>
        <v/>
      </c>
      <c r="K247" s="88" t="str">
        <f>IF(A247:A247&gt;0,VLOOKUP(A247,'BASE FEDERAÇÃO'!$B:$M,8,FALSE),"")</f>
        <v/>
      </c>
      <c r="L247" s="88" t="str">
        <f>IF(A247:A247&gt;0,VLOOKUP(A247,'BASE FEDERAÇÃO'!$B:$M,9,FALSE),"")</f>
        <v/>
      </c>
      <c r="M247" s="116" t="str">
        <f>IF(A247:A247&gt;0,VLOOKUP(A247,'BASE FEDERAÇÃO'!$B:$O,10,FALSE),"")</f>
        <v/>
      </c>
      <c r="N247" s="88" t="str">
        <f>IF(A247:A247&gt;0,VLOOKUP(A247,'BASE FEDERAÇÃO'!$B:$O,11,FALSE),"")</f>
        <v/>
      </c>
      <c r="O247" s="89"/>
      <c r="P247" s="89"/>
      <c r="Q247" s="90" t="str">
        <f t="shared" si="71"/>
        <v/>
      </c>
      <c r="R247" s="91"/>
      <c r="S247" s="91"/>
      <c r="T247" s="91"/>
      <c r="U247" s="91"/>
      <c r="V247" s="92"/>
      <c r="W247" s="92"/>
      <c r="X247" s="92"/>
      <c r="Y247" s="92"/>
      <c r="Z247" s="93">
        <f>IF(R247&gt;0,VLOOKUP(R247,Base!$A:$B,2,0),0)</f>
        <v>0</v>
      </c>
      <c r="AA247" s="94">
        <f>IF(S247&gt;0,VLOOKUP(S247,Base!$A:$B,2,0),0)</f>
        <v>0</v>
      </c>
      <c r="AB247" s="94">
        <f>IF(T247&gt;0,VLOOKUP(T247,Base!$A:$B,2,0),0)</f>
        <v>0</v>
      </c>
      <c r="AC247" s="94">
        <f>IF(U247&gt;0,VLOOKUP(U247,Base!$A:$B,2,0),0)</f>
        <v>0</v>
      </c>
      <c r="AD247" s="94">
        <f>IF(V247&gt;0,VLOOKUP(V247,Base!$D:$E,2,0),0)</f>
        <v>0</v>
      </c>
      <c r="AE247" s="94">
        <f>IF(W247&gt;0,VLOOKUP(W247,Base!$D:$E,2,0),0)</f>
        <v>0</v>
      </c>
      <c r="AF247" s="94">
        <f>IF(X247&gt;0,VLOOKUP(X247,Base!$D:$E,2,0),0)</f>
        <v>0</v>
      </c>
      <c r="AG247" s="94">
        <f>IF(Y247&gt;0,VLOOKUP(Y247,Base!$D:$E,2,0),0)</f>
        <v>0</v>
      </c>
      <c r="AH247" s="88" t="str">
        <f t="shared" si="72"/>
        <v/>
      </c>
      <c r="AI247" s="90" t="str">
        <f t="shared" si="73"/>
        <v/>
      </c>
      <c r="AJ247" s="95" t="str">
        <f t="shared" si="74"/>
        <v/>
      </c>
      <c r="AK247" s="94" t="str">
        <f t="shared" si="75"/>
        <v/>
      </c>
      <c r="AL247" s="88" t="str">
        <f t="shared" si="76"/>
        <v/>
      </c>
      <c r="AM247" s="94" t="str">
        <f t="shared" si="77"/>
        <v xml:space="preserve"> </v>
      </c>
      <c r="AN247" s="88" t="str">
        <f t="shared" si="78"/>
        <v/>
      </c>
      <c r="AO247" s="88" t="str">
        <f t="shared" si="79"/>
        <v/>
      </c>
      <c r="AQ247" s="54"/>
    </row>
    <row r="248" spans="1:43" ht="18.75" customHeight="1">
      <c r="A248" s="86" t="s">
        <v>668</v>
      </c>
      <c r="B248" s="87" t="s">
        <v>882</v>
      </c>
      <c r="C248" s="87" t="s">
        <v>488</v>
      </c>
      <c r="D248" s="87" t="s">
        <v>490</v>
      </c>
      <c r="E248" s="116" t="str">
        <f>IF(A248:A248&gt;0,VLOOKUP(A248,'BASE FEDERAÇÃO'!$B:$M,2,FALSE),"")</f>
        <v>TABATA</v>
      </c>
      <c r="F248" s="220" t="str">
        <f>IF(A248:A248&gt;0,VLOOKUP(A248,'BASE FEDERAÇÃO'!$B:$M,3,FALSE),"")</f>
        <v>MARIO KAZUNORI</v>
      </c>
      <c r="G248" s="88" t="str">
        <f>IF(A248:A248&gt;0,VLOOKUP(A248,'BASE FEDERAÇÃO'!$B:$M,4,FALSE),"")</f>
        <v>M</v>
      </c>
      <c r="H248" s="88" t="str">
        <f>IF(A248:A248&gt;0,VLOOKUP(A248,'BASE FEDERAÇÃO'!$B:$O,5,FALSE),"")</f>
        <v>07. GSP</v>
      </c>
      <c r="I248" s="117">
        <f>IF(A248:A248&gt;0,VLOOKUP(A248,'BASE FEDERAÇÃO'!$B:$M,6,FALSE),"")</f>
        <v>18853</v>
      </c>
      <c r="J248" s="88">
        <f>IF(A248:A248&gt;0,VLOOKUP(A248,'BASE FEDERAÇÃO'!$B:$M,7,FALSE),"")</f>
        <v>8</v>
      </c>
      <c r="K248" s="88" t="str">
        <f>IF(A248:A248&gt;0,VLOOKUP(A248,'BASE FEDERAÇÃO'!$B:$M,8,FALSE),"")</f>
        <v>B</v>
      </c>
      <c r="L248" s="88" t="str">
        <f>IF(A248:A248&gt;0,VLOOKUP(A248,'BASE FEDERAÇÃO'!$B:$M,9,FALSE),"")</f>
        <v>SR</v>
      </c>
      <c r="M248" s="116" t="str">
        <f>IF(A248:A248&gt;0,VLOOKUP(A248,'BASE FEDERAÇÃO'!$B:$O,10,FALSE),"")</f>
        <v>X</v>
      </c>
      <c r="N248" s="88" t="str">
        <f>IF(A248:A248&gt;0,VLOOKUP(A248,'BASE FEDERAÇÃO'!$B:$O,11,FALSE),"")</f>
        <v>LIB2026</v>
      </c>
      <c r="O248" s="89">
        <v>61</v>
      </c>
      <c r="P248" s="89">
        <v>61</v>
      </c>
      <c r="Q248" s="90">
        <f t="shared" si="71"/>
        <v>122</v>
      </c>
      <c r="R248" s="91"/>
      <c r="S248" s="91"/>
      <c r="T248" s="91"/>
      <c r="U248" s="91"/>
      <c r="V248" s="92"/>
      <c r="W248" s="92"/>
      <c r="X248" s="92"/>
      <c r="Y248" s="92"/>
      <c r="Z248" s="93">
        <f>IF(R248&gt;0,VLOOKUP(R248,Base!$A:$B,2,0),0)</f>
        <v>0</v>
      </c>
      <c r="AA248" s="94">
        <f>IF(S248&gt;0,VLOOKUP(S248,Base!$A:$B,2,0),0)</f>
        <v>0</v>
      </c>
      <c r="AB248" s="94">
        <f>IF(T248&gt;0,VLOOKUP(T248,Base!$A:$B,2,0),0)</f>
        <v>0</v>
      </c>
      <c r="AC248" s="94">
        <f>IF(U248&gt;0,VLOOKUP(U248,Base!$A:$B,2,0),0)</f>
        <v>0</v>
      </c>
      <c r="AD248" s="94">
        <f>IF(V248&gt;0,VLOOKUP(V248,Base!$D:$E,2,0),0)</f>
        <v>0</v>
      </c>
      <c r="AE248" s="94">
        <f>IF(W248&gt;0,VLOOKUP(W248,Base!$D:$E,2,0),0)</f>
        <v>0</v>
      </c>
      <c r="AF248" s="94">
        <f>IF(X248&gt;0,VLOOKUP(X248,Base!$D:$E,2,0),0)</f>
        <v>0</v>
      </c>
      <c r="AG248" s="94">
        <f>IF(Y248&gt;0,VLOOKUP(Y248,Base!$D:$E,2,0),0)</f>
        <v>0</v>
      </c>
      <c r="AH248" s="88" t="str">
        <f t="shared" si="72"/>
        <v/>
      </c>
      <c r="AI248" s="90">
        <f t="shared" si="73"/>
        <v>106</v>
      </c>
      <c r="AJ248" s="95">
        <f t="shared" si="74"/>
        <v>18853</v>
      </c>
      <c r="AK248" s="94">
        <f t="shared" si="75"/>
        <v>878.07998014700001</v>
      </c>
      <c r="AL248" s="88">
        <f t="shared" si="76"/>
        <v>139</v>
      </c>
      <c r="AM248" s="94">
        <f t="shared" si="77"/>
        <v>894.03981047000002</v>
      </c>
      <c r="AN248" s="88">
        <f t="shared" si="78"/>
        <v>152</v>
      </c>
      <c r="AO248" s="88" t="str">
        <f t="shared" si="79"/>
        <v/>
      </c>
      <c r="AQ248" s="133">
        <f t="shared" ref="AQ248:AQ250" ca="1" si="90">(TODAY()-I248)/365</f>
        <v>74.597260273972609</v>
      </c>
    </row>
    <row r="249" spans="1:43" ht="18.75" customHeight="1">
      <c r="A249" s="86" t="s">
        <v>886</v>
      </c>
      <c r="B249" s="87" t="s">
        <v>882</v>
      </c>
      <c r="C249" s="87" t="s">
        <v>488</v>
      </c>
      <c r="D249" s="87" t="s">
        <v>490</v>
      </c>
      <c r="E249" s="116" t="str">
        <f>IF(A249:A249&gt;0,VLOOKUP(A249,'BASE FEDERAÇÃO'!$B:$M,2,FALSE),"")</f>
        <v>OGATA</v>
      </c>
      <c r="F249" s="220" t="str">
        <f>IF(A249:A249&gt;0,VLOOKUP(A249,'BASE FEDERAÇÃO'!$B:$M,3,FALSE),"")</f>
        <v>YOSHITAKA</v>
      </c>
      <c r="G249" s="88" t="str">
        <f>IF(A249:A249&gt;0,VLOOKUP(A249,'BASE FEDERAÇÃO'!$B:$M,4,FALSE),"")</f>
        <v>M</v>
      </c>
      <c r="H249" s="88" t="str">
        <f>IF(A249:A249&gt;0,VLOOKUP(A249,'BASE FEDERAÇÃO'!$B:$O,5,FALSE),"")</f>
        <v>12. COO</v>
      </c>
      <c r="I249" s="117">
        <f>IF(A249:A249&gt;0,VLOOKUP(A249,'BASE FEDERAÇÃO'!$B:$M,6,FALSE),"")</f>
        <v>16971</v>
      </c>
      <c r="J249" s="88">
        <f>IF(A249:A249&gt;0,VLOOKUP(A249,'BASE FEDERAÇÃO'!$B:$M,7,FALSE),"")</f>
        <v>7</v>
      </c>
      <c r="K249" s="88" t="str">
        <f>IF(A249:A249&gt;0,VLOOKUP(A249,'BASE FEDERAÇÃO'!$B:$M,8,FALSE),"")</f>
        <v>B</v>
      </c>
      <c r="L249" s="88" t="str">
        <f>IF(A249:A249&gt;0,VLOOKUP(A249,'BASE FEDERAÇÃO'!$B:$M,9,FALSE),"")</f>
        <v>SR</v>
      </c>
      <c r="M249" s="116" t="str">
        <f>IF(A249:A249&gt;0,VLOOKUP(A249,'BASE FEDERAÇÃO'!$B:$O,10,FALSE),"")</f>
        <v>X</v>
      </c>
      <c r="N249" s="88" t="str">
        <f>IF(A249:A249&gt;0,VLOOKUP(A249,'BASE FEDERAÇÃO'!$B:$O,11,FALSE),"")</f>
        <v>LIB2026</v>
      </c>
      <c r="O249" s="89">
        <v>60</v>
      </c>
      <c r="P249" s="89">
        <v>54</v>
      </c>
      <c r="Q249" s="90">
        <f t="shared" si="71"/>
        <v>114</v>
      </c>
      <c r="R249" s="91"/>
      <c r="S249" s="91"/>
      <c r="T249" s="91"/>
      <c r="U249" s="91"/>
      <c r="V249" s="92"/>
      <c r="W249" s="92"/>
      <c r="X249" s="92"/>
      <c r="Y249" s="92"/>
      <c r="Z249" s="93">
        <f>IF(R249&gt;0,VLOOKUP(R249,Base!$A:$B,2,0),0)</f>
        <v>0</v>
      </c>
      <c r="AA249" s="94">
        <f>IF(S249&gt;0,VLOOKUP(S249,Base!$A:$B,2,0),0)</f>
        <v>0</v>
      </c>
      <c r="AB249" s="94">
        <f>IF(T249&gt;0,VLOOKUP(T249,Base!$A:$B,2,0),0)</f>
        <v>0</v>
      </c>
      <c r="AC249" s="94">
        <f>IF(U249&gt;0,VLOOKUP(U249,Base!$A:$B,2,0),0)</f>
        <v>0</v>
      </c>
      <c r="AD249" s="94">
        <f>IF(V249&gt;0,VLOOKUP(V249,Base!$D:$E,2,0),0)</f>
        <v>0</v>
      </c>
      <c r="AE249" s="94">
        <f>IF(W249&gt;0,VLOOKUP(W249,Base!$D:$E,2,0),0)</f>
        <v>0</v>
      </c>
      <c r="AF249" s="94">
        <f>IF(X249&gt;0,VLOOKUP(X249,Base!$D:$E,2,0),0)</f>
        <v>0</v>
      </c>
      <c r="AG249" s="94">
        <f>IF(Y249&gt;0,VLOOKUP(Y249,Base!$D:$E,2,0),0)</f>
        <v>0</v>
      </c>
      <c r="AH249" s="88" t="str">
        <f t="shared" si="72"/>
        <v/>
      </c>
      <c r="AI249" s="90">
        <f t="shared" si="73"/>
        <v>100</v>
      </c>
      <c r="AJ249" s="95">
        <f t="shared" si="74"/>
        <v>16971</v>
      </c>
      <c r="AK249" s="94">
        <f t="shared" si="75"/>
        <v>886.06998202900002</v>
      </c>
      <c r="AL249" s="88">
        <f t="shared" si="76"/>
        <v>90</v>
      </c>
      <c r="AM249" s="94">
        <f t="shared" si="77"/>
        <v>900.04982928999993</v>
      </c>
      <c r="AN249" s="88">
        <f t="shared" si="78"/>
        <v>84</v>
      </c>
      <c r="AO249" s="88" t="str">
        <f t="shared" si="79"/>
        <v/>
      </c>
      <c r="AQ249" s="133">
        <f t="shared" ca="1" si="90"/>
        <v>79.753424657534254</v>
      </c>
    </row>
    <row r="250" spans="1:43" ht="18.75" customHeight="1">
      <c r="A250" s="86" t="s">
        <v>599</v>
      </c>
      <c r="B250" s="87" t="s">
        <v>882</v>
      </c>
      <c r="C250" s="87" t="s">
        <v>488</v>
      </c>
      <c r="D250" s="87" t="s">
        <v>490</v>
      </c>
      <c r="E250" s="116" t="str">
        <f>IF(A250:A250&gt;0,VLOOKUP(A250,'BASE FEDERAÇÃO'!$B:$M,2,FALSE),"")</f>
        <v>ISHII</v>
      </c>
      <c r="F250" s="220" t="str">
        <f>IF(A250:A250&gt;0,VLOOKUP(A250,'BASE FEDERAÇÃO'!$B:$M,3,FALSE),"")</f>
        <v>HISANOBU</v>
      </c>
      <c r="G250" s="88" t="str">
        <f>IF(A250:A250&gt;0,VLOOKUP(A250,'BASE FEDERAÇÃO'!$B:$M,4,FALSE),"")</f>
        <v>M</v>
      </c>
      <c r="H250" s="88" t="str">
        <f>IF(A250:A250&gt;0,VLOOKUP(A250,'BASE FEDERAÇÃO'!$B:$O,5,FALSE),"")</f>
        <v>06. KOK</v>
      </c>
      <c r="I250" s="117">
        <f>IF(A250:A250&gt;0,VLOOKUP(A250,'BASE FEDERAÇÃO'!$B:$M,6,FALSE),"")</f>
        <v>14088</v>
      </c>
      <c r="J250" s="88">
        <f>IF(A250:A250&gt;0,VLOOKUP(A250,'BASE FEDERAÇÃO'!$B:$M,7,FALSE),"")</f>
        <v>9</v>
      </c>
      <c r="K250" s="88" t="str">
        <f>IF(A250:A250&gt;0,VLOOKUP(A250,'BASE FEDERAÇÃO'!$B:$M,8,FALSE),"")</f>
        <v>B</v>
      </c>
      <c r="L250" s="88" t="str">
        <f>IF(A250:A250&gt;0,VLOOKUP(A250,'BASE FEDERAÇÃO'!$B:$M,9,FALSE),"")</f>
        <v>MR</v>
      </c>
      <c r="M250" s="116" t="str">
        <f>IF(A250:A250&gt;0,VLOOKUP(A250,'BASE FEDERAÇÃO'!$B:$O,10,FALSE),"")</f>
        <v/>
      </c>
      <c r="N250" s="88" t="str">
        <f>IF(A250:A250&gt;0,VLOOKUP(A250,'BASE FEDERAÇÃO'!$B:$O,11,FALSE),"")</f>
        <v>LIB2026</v>
      </c>
      <c r="O250" s="89">
        <v>64</v>
      </c>
      <c r="P250" s="89">
        <v>65</v>
      </c>
      <c r="Q250" s="90">
        <f t="shared" si="71"/>
        <v>129</v>
      </c>
      <c r="R250" s="91"/>
      <c r="S250" s="91"/>
      <c r="T250" s="91"/>
      <c r="U250" s="91"/>
      <c r="V250" s="92"/>
      <c r="W250" s="92"/>
      <c r="X250" s="92"/>
      <c r="Y250" s="92"/>
      <c r="Z250" s="93">
        <f>IF(R250&gt;0,VLOOKUP(R250,Base!$A:$B,2,0),0)</f>
        <v>0</v>
      </c>
      <c r="AA250" s="94">
        <f>IF(S250&gt;0,VLOOKUP(S250,Base!$A:$B,2,0),0)</f>
        <v>0</v>
      </c>
      <c r="AB250" s="94">
        <f>IF(T250&gt;0,VLOOKUP(T250,Base!$A:$B,2,0),0)</f>
        <v>0</v>
      </c>
      <c r="AC250" s="94">
        <f>IF(U250&gt;0,VLOOKUP(U250,Base!$A:$B,2,0),0)</f>
        <v>0</v>
      </c>
      <c r="AD250" s="94">
        <f>IF(V250&gt;0,VLOOKUP(V250,Base!$D:$E,2,0),0)</f>
        <v>0</v>
      </c>
      <c r="AE250" s="94">
        <f>IF(W250&gt;0,VLOOKUP(W250,Base!$D:$E,2,0),0)</f>
        <v>0</v>
      </c>
      <c r="AF250" s="94">
        <f>IF(X250&gt;0,VLOOKUP(X250,Base!$D:$E,2,0),0)</f>
        <v>0</v>
      </c>
      <c r="AG250" s="94">
        <f>IF(Y250&gt;0,VLOOKUP(Y250,Base!$D:$E,2,0),0)</f>
        <v>0</v>
      </c>
      <c r="AH250" s="88" t="str">
        <f t="shared" si="72"/>
        <v/>
      </c>
      <c r="AI250" s="90">
        <f t="shared" si="73"/>
        <v>111</v>
      </c>
      <c r="AJ250" s="95">
        <f t="shared" si="74"/>
        <v>14088</v>
      </c>
      <c r="AK250" s="94">
        <f t="shared" si="75"/>
        <v>871.08998491200009</v>
      </c>
      <c r="AL250" s="88">
        <f t="shared" si="76"/>
        <v>173</v>
      </c>
      <c r="AM250" s="94">
        <f t="shared" si="77"/>
        <v>889.02985811999997</v>
      </c>
      <c r="AN250" s="88">
        <f t="shared" si="78"/>
        <v>177</v>
      </c>
      <c r="AO250" s="88" t="str">
        <f t="shared" si="79"/>
        <v/>
      </c>
      <c r="AQ250" s="132">
        <f t="shared" ca="1" si="90"/>
        <v>87.652054794520552</v>
      </c>
    </row>
    <row r="251" spans="1:43" ht="18.75" customHeight="1">
      <c r="A251" s="274"/>
      <c r="B251" s="275" t="s">
        <v>882</v>
      </c>
      <c r="C251" s="275" t="s">
        <v>488</v>
      </c>
      <c r="D251" s="275" t="s">
        <v>490</v>
      </c>
      <c r="E251" s="116" t="str">
        <f>IF(A251:A251&gt;0,VLOOKUP(A251,'BASE FEDERAÇÃO'!$B:$M,2,FALSE),"")</f>
        <v/>
      </c>
      <c r="F251" s="220" t="str">
        <f>IF(A251:A251&gt;0,VLOOKUP(A251,'BASE FEDERAÇÃO'!$B:$M,3,FALSE),"")</f>
        <v/>
      </c>
      <c r="G251" s="88" t="str">
        <f>IF(A251:A251&gt;0,VLOOKUP(A251,'BASE FEDERAÇÃO'!$B:$M,4,FALSE),"")</f>
        <v/>
      </c>
      <c r="H251" s="88" t="str">
        <f>IF(A251:A251&gt;0,VLOOKUP(A251,'BASE FEDERAÇÃO'!$B:$O,5,FALSE),"")</f>
        <v/>
      </c>
      <c r="I251" s="117" t="str">
        <f>IF(A251:A251&gt;0,VLOOKUP(A251,'BASE FEDERAÇÃO'!$B:$M,6,FALSE),"")</f>
        <v/>
      </c>
      <c r="J251" s="88" t="str">
        <f>IF(A251:A251&gt;0,VLOOKUP(A251,'BASE FEDERAÇÃO'!$B:$M,7,FALSE),"")</f>
        <v/>
      </c>
      <c r="K251" s="88" t="str">
        <f>IF(A251:A251&gt;0,VLOOKUP(A251,'BASE FEDERAÇÃO'!$B:$M,8,FALSE),"")</f>
        <v/>
      </c>
      <c r="L251" s="88" t="str">
        <f>IF(A251:A251&gt;0,VLOOKUP(A251,'BASE FEDERAÇÃO'!$B:$M,9,FALSE),"")</f>
        <v/>
      </c>
      <c r="M251" s="116" t="str">
        <f>IF(A251:A251&gt;0,VLOOKUP(A251,'BASE FEDERAÇÃO'!$B:$O,10,FALSE),"")</f>
        <v/>
      </c>
      <c r="N251" s="88" t="str">
        <f>IF(A251:A251&gt;0,VLOOKUP(A251,'BASE FEDERAÇÃO'!$B:$O,11,FALSE),"")</f>
        <v/>
      </c>
      <c r="O251" s="89"/>
      <c r="P251" s="89"/>
      <c r="Q251" s="90" t="str">
        <f t="shared" si="71"/>
        <v/>
      </c>
      <c r="R251" s="91"/>
      <c r="S251" s="91"/>
      <c r="T251" s="91"/>
      <c r="U251" s="91"/>
      <c r="V251" s="92"/>
      <c r="W251" s="92"/>
      <c r="X251" s="92"/>
      <c r="Y251" s="92"/>
      <c r="Z251" s="93">
        <f>IF(R251&gt;0,VLOOKUP(R251,Base!$A:$B,2,0),0)</f>
        <v>0</v>
      </c>
      <c r="AA251" s="94">
        <f>IF(S251&gt;0,VLOOKUP(S251,Base!$A:$B,2,0),0)</f>
        <v>0</v>
      </c>
      <c r="AB251" s="94">
        <f>IF(T251&gt;0,VLOOKUP(T251,Base!$A:$B,2,0),0)</f>
        <v>0</v>
      </c>
      <c r="AC251" s="94">
        <f>IF(U251&gt;0,VLOOKUP(U251,Base!$A:$B,2,0),0)</f>
        <v>0</v>
      </c>
      <c r="AD251" s="94">
        <f>IF(V251&gt;0,VLOOKUP(V251,Base!$D:$E,2,0),0)</f>
        <v>0</v>
      </c>
      <c r="AE251" s="94">
        <f>IF(W251&gt;0,VLOOKUP(W251,Base!$D:$E,2,0),0)</f>
        <v>0</v>
      </c>
      <c r="AF251" s="94">
        <f>IF(X251&gt;0,VLOOKUP(X251,Base!$D:$E,2,0),0)</f>
        <v>0</v>
      </c>
      <c r="AG251" s="94">
        <f>IF(Y251&gt;0,VLOOKUP(Y251,Base!$D:$E,2,0),0)</f>
        <v>0</v>
      </c>
      <c r="AH251" s="88" t="str">
        <f t="shared" si="72"/>
        <v/>
      </c>
      <c r="AI251" s="90" t="str">
        <f t="shared" si="73"/>
        <v/>
      </c>
      <c r="AJ251" s="95" t="str">
        <f t="shared" si="74"/>
        <v/>
      </c>
      <c r="AK251" s="94" t="str">
        <f t="shared" si="75"/>
        <v/>
      </c>
      <c r="AL251" s="88" t="str">
        <f t="shared" si="76"/>
        <v/>
      </c>
      <c r="AM251" s="94" t="str">
        <f t="shared" si="77"/>
        <v xml:space="preserve"> </v>
      </c>
      <c r="AN251" s="88" t="str">
        <f t="shared" si="78"/>
        <v/>
      </c>
      <c r="AO251" s="88" t="str">
        <f t="shared" si="79"/>
        <v/>
      </c>
      <c r="AQ251" s="54"/>
    </row>
    <row r="252" spans="1:43" ht="18.75" customHeight="1">
      <c r="A252" s="251"/>
      <c r="B252" s="252"/>
      <c r="C252" s="252"/>
      <c r="D252" s="252"/>
      <c r="E252" s="116" t="str">
        <f>IF(A252:A252&gt;0,VLOOKUP(A252,'BASE FEDERAÇÃO'!$B:$M,2,FALSE),"")</f>
        <v/>
      </c>
      <c r="F252" s="220" t="str">
        <f>IF(A252:A252&gt;0,VLOOKUP(A252,'BASE FEDERAÇÃO'!$B:$M,3,FALSE),"")</f>
        <v/>
      </c>
      <c r="G252" s="88" t="str">
        <f>IF(A252:A252&gt;0,VLOOKUP(A252,'BASE FEDERAÇÃO'!$B:$M,4,FALSE),"")</f>
        <v/>
      </c>
      <c r="H252" s="88" t="str">
        <f>IF(A252:A252&gt;0,VLOOKUP(A252,'BASE FEDERAÇÃO'!$B:$O,5,FALSE),"")</f>
        <v/>
      </c>
      <c r="I252" s="117" t="str">
        <f>IF(A252:A252&gt;0,VLOOKUP(A252,'BASE FEDERAÇÃO'!$B:$M,6,FALSE),"")</f>
        <v/>
      </c>
      <c r="J252" s="88" t="str">
        <f>IF(A252:A252&gt;0,VLOOKUP(A252,'BASE FEDERAÇÃO'!$B:$M,7,FALSE),"")</f>
        <v/>
      </c>
      <c r="K252" s="88" t="str">
        <f>IF(A252:A252&gt;0,VLOOKUP(A252,'BASE FEDERAÇÃO'!$B:$M,8,FALSE),"")</f>
        <v/>
      </c>
      <c r="L252" s="88" t="str">
        <f>IF(A252:A252&gt;0,VLOOKUP(A252,'BASE FEDERAÇÃO'!$B:$M,9,FALSE),"")</f>
        <v/>
      </c>
      <c r="M252" s="116" t="str">
        <f>IF(A252:A252&gt;0,VLOOKUP(A252,'BASE FEDERAÇÃO'!$B:$O,10,FALSE),"")</f>
        <v/>
      </c>
      <c r="N252" s="88" t="str">
        <f>IF(A252:A252&gt;0,VLOOKUP(A252,'BASE FEDERAÇÃO'!$B:$O,11,FALSE),"")</f>
        <v/>
      </c>
      <c r="O252" s="89"/>
      <c r="P252" s="89"/>
      <c r="Q252" s="90" t="str">
        <f t="shared" si="71"/>
        <v/>
      </c>
      <c r="R252" s="91"/>
      <c r="S252" s="91"/>
      <c r="T252" s="91"/>
      <c r="U252" s="91"/>
      <c r="V252" s="92"/>
      <c r="W252" s="92"/>
      <c r="X252" s="92"/>
      <c r="Y252" s="92"/>
      <c r="Z252" s="93">
        <f>IF(R252&gt;0,VLOOKUP(R252,Base!$A:$B,2,0),0)</f>
        <v>0</v>
      </c>
      <c r="AA252" s="94">
        <f>IF(S252&gt;0,VLOOKUP(S252,Base!$A:$B,2,0),0)</f>
        <v>0</v>
      </c>
      <c r="AB252" s="94">
        <f>IF(T252&gt;0,VLOOKUP(T252,Base!$A:$B,2,0),0)</f>
        <v>0</v>
      </c>
      <c r="AC252" s="94">
        <f>IF(U252&gt;0,VLOOKUP(U252,Base!$A:$B,2,0),0)</f>
        <v>0</v>
      </c>
      <c r="AD252" s="94">
        <f>IF(V252&gt;0,VLOOKUP(V252,Base!$D:$E,2,0),0)</f>
        <v>0</v>
      </c>
      <c r="AE252" s="94">
        <f>IF(W252&gt;0,VLOOKUP(W252,Base!$D:$E,2,0),0)</f>
        <v>0</v>
      </c>
      <c r="AF252" s="94">
        <f>IF(X252&gt;0,VLOOKUP(X252,Base!$D:$E,2,0),0)</f>
        <v>0</v>
      </c>
      <c r="AG252" s="94">
        <f>IF(Y252&gt;0,VLOOKUP(Y252,Base!$D:$E,2,0),0)</f>
        <v>0</v>
      </c>
      <c r="AH252" s="88" t="str">
        <f t="shared" si="72"/>
        <v/>
      </c>
      <c r="AI252" s="90" t="str">
        <f t="shared" si="73"/>
        <v/>
      </c>
      <c r="AJ252" s="95" t="str">
        <f t="shared" si="74"/>
        <v/>
      </c>
      <c r="AK252" s="94" t="str">
        <f t="shared" si="75"/>
        <v/>
      </c>
      <c r="AL252" s="88" t="str">
        <f t="shared" si="76"/>
        <v/>
      </c>
      <c r="AM252" s="94" t="str">
        <f t="shared" si="77"/>
        <v xml:space="preserve"> </v>
      </c>
      <c r="AN252" s="88" t="str">
        <f t="shared" si="78"/>
        <v/>
      </c>
      <c r="AO252" s="88" t="str">
        <f t="shared" si="79"/>
        <v/>
      </c>
      <c r="AQ252" s="54"/>
    </row>
    <row r="253" spans="1:43" ht="18.75" customHeight="1">
      <c r="A253" s="86" t="s">
        <v>892</v>
      </c>
      <c r="B253" s="87" t="s">
        <v>956</v>
      </c>
      <c r="C253" s="87" t="s">
        <v>488</v>
      </c>
      <c r="D253" s="87" t="s">
        <v>393</v>
      </c>
      <c r="E253" s="116" t="str">
        <f>IF(A253:A253&gt;0,VLOOKUP(A253,'BASE FEDERAÇÃO'!$B:$M,2,FALSE),"")</f>
        <v>SILVA</v>
      </c>
      <c r="F253" s="220" t="str">
        <f>IF(A253:A253&gt;0,VLOOKUP(A253,'BASE FEDERAÇÃO'!$B:$M,3,FALSE),"")</f>
        <v>MANOEL</v>
      </c>
      <c r="G253" s="88" t="str">
        <f>IF(A253:A253&gt;0,VLOOKUP(A253,'BASE FEDERAÇÃO'!$B:$M,4,FALSE),"")</f>
        <v>M</v>
      </c>
      <c r="H253" s="88" t="str">
        <f>IF(A253:A253&gt;0,VLOOKUP(A253,'BASE FEDERAÇÃO'!$B:$O,5,FALSE),"")</f>
        <v>06. KOK</v>
      </c>
      <c r="I253" s="117">
        <f>IF(A253:A253&gt;0,VLOOKUP(A253,'BASE FEDERAÇÃO'!$B:$M,6,FALSE),"")</f>
        <v>20205</v>
      </c>
      <c r="J253" s="88">
        <f>IF(A253:A253&gt;0,VLOOKUP(A253,'BASE FEDERAÇÃO'!$B:$M,7,FALSE),"")</f>
        <v>9</v>
      </c>
      <c r="K253" s="88" t="str">
        <f>IF(A253:A253&gt;0,VLOOKUP(A253,'BASE FEDERAÇÃO'!$B:$M,8,FALSE),"")</f>
        <v>B</v>
      </c>
      <c r="L253" s="88" t="str">
        <f>IF(A253:A253&gt;0,VLOOKUP(A253,'BASE FEDERAÇÃO'!$B:$M,9,FALSE),"")</f>
        <v>NSR</v>
      </c>
      <c r="M253" s="116" t="str">
        <f>IF(A253:A253&gt;0,VLOOKUP(A253,'BASE FEDERAÇÃO'!$B:$O,10,FALSE),"")</f>
        <v/>
      </c>
      <c r="N253" s="88" t="str">
        <f>IF(A253:A253&gt;0,VLOOKUP(A253,'BASE FEDERAÇÃO'!$B:$O,11,FALSE),"")</f>
        <v>LIB2026</v>
      </c>
      <c r="O253" s="89">
        <v>69</v>
      </c>
      <c r="P253" s="89">
        <v>61</v>
      </c>
      <c r="Q253" s="90">
        <f t="shared" si="71"/>
        <v>130</v>
      </c>
      <c r="R253" s="91"/>
      <c r="S253" s="91"/>
      <c r="T253" s="91"/>
      <c r="U253" s="91"/>
      <c r="V253" s="92"/>
      <c r="W253" s="92"/>
      <c r="X253" s="92"/>
      <c r="Y253" s="92"/>
      <c r="Z253" s="93">
        <f>IF(R253&gt;0,VLOOKUP(R253,Base!$A:$B,2,0),0)</f>
        <v>0</v>
      </c>
      <c r="AA253" s="94">
        <f>IF(S253&gt;0,VLOOKUP(S253,Base!$A:$B,2,0),0)</f>
        <v>0</v>
      </c>
      <c r="AB253" s="94">
        <f>IF(T253&gt;0,VLOOKUP(T253,Base!$A:$B,2,0),0)</f>
        <v>0</v>
      </c>
      <c r="AC253" s="94">
        <f>IF(U253&gt;0,VLOOKUP(U253,Base!$A:$B,2,0),0)</f>
        <v>0</v>
      </c>
      <c r="AD253" s="94">
        <f>IF(V253&gt;0,VLOOKUP(V253,Base!$D:$E,2,0),0)</f>
        <v>0</v>
      </c>
      <c r="AE253" s="94">
        <f>IF(W253&gt;0,VLOOKUP(W253,Base!$D:$E,2,0),0)</f>
        <v>0</v>
      </c>
      <c r="AF253" s="94">
        <f>IF(X253&gt;0,VLOOKUP(X253,Base!$D:$E,2,0),0)</f>
        <v>0</v>
      </c>
      <c r="AG253" s="94">
        <f>IF(Y253&gt;0,VLOOKUP(Y253,Base!$D:$E,2,0),0)</f>
        <v>0</v>
      </c>
      <c r="AH253" s="88" t="str">
        <f t="shared" si="72"/>
        <v/>
      </c>
      <c r="AI253" s="90">
        <f t="shared" si="73"/>
        <v>112</v>
      </c>
      <c r="AJ253" s="95">
        <f t="shared" si="74"/>
        <v>20205</v>
      </c>
      <c r="AK253" s="94">
        <f t="shared" si="75"/>
        <v>870.08997879499998</v>
      </c>
      <c r="AL253" s="88">
        <f t="shared" si="76"/>
        <v>178</v>
      </c>
      <c r="AM253" s="94">
        <f t="shared" si="77"/>
        <v>888.02979694999999</v>
      </c>
      <c r="AN253" s="88">
        <f t="shared" si="78"/>
        <v>182</v>
      </c>
      <c r="AO253" s="88" t="str">
        <f t="shared" si="79"/>
        <v/>
      </c>
      <c r="AQ253" s="133">
        <f t="shared" ref="AQ253:AQ256" ca="1" si="91">(TODAY()-I253)/365</f>
        <v>70.893150684931513</v>
      </c>
    </row>
    <row r="254" spans="1:43" ht="18.75" customHeight="1">
      <c r="A254" s="86" t="s">
        <v>759</v>
      </c>
      <c r="B254" s="87" t="s">
        <v>956</v>
      </c>
      <c r="C254" s="87" t="s">
        <v>488</v>
      </c>
      <c r="D254" s="87" t="s">
        <v>393</v>
      </c>
      <c r="E254" s="116" t="str">
        <f>IF(A254:A254&gt;0,VLOOKUP(A254,'BASE FEDERAÇÃO'!$B:$M,2,FALSE),"")</f>
        <v xml:space="preserve">KODA </v>
      </c>
      <c r="F254" s="220" t="str">
        <f>IF(A254:A254&gt;0,VLOOKUP(A254,'BASE FEDERAÇÃO'!$B:$M,3,FALSE),"")</f>
        <v>MASAO</v>
      </c>
      <c r="G254" s="88" t="str">
        <f>IF(A254:A254&gt;0,VLOOKUP(A254,'BASE FEDERAÇÃO'!$B:$M,4,FALSE),"")</f>
        <v>M</v>
      </c>
      <c r="H254" s="88" t="str">
        <f>IF(A254:A254&gt;0,VLOOKUP(A254,'BASE FEDERAÇÃO'!$B:$O,5,FALSE),"")</f>
        <v>12. COO</v>
      </c>
      <c r="I254" s="117">
        <f>IF(A254:A254&gt;0,VLOOKUP(A254,'BASE FEDERAÇÃO'!$B:$M,6,FALSE),"")</f>
        <v>16228</v>
      </c>
      <c r="J254" s="88">
        <f>IF(A254:A254&gt;0,VLOOKUP(A254,'BASE FEDERAÇÃO'!$B:$M,7,FALSE),"")</f>
        <v>7</v>
      </c>
      <c r="K254" s="88" t="str">
        <f>IF(A254:A254&gt;0,VLOOKUP(A254,'BASE FEDERAÇÃO'!$B:$M,8,FALSE),"")</f>
        <v>B</v>
      </c>
      <c r="L254" s="88" t="str">
        <f>IF(A254:A254&gt;0,VLOOKUP(A254,'BASE FEDERAÇÃO'!$B:$M,9,FALSE),"")</f>
        <v>SR</v>
      </c>
      <c r="M254" s="116" t="str">
        <f>IF(A254:A254&gt;0,VLOOKUP(A254,'BASE FEDERAÇÃO'!$B:$O,10,FALSE),"")</f>
        <v>X</v>
      </c>
      <c r="N254" s="88" t="str">
        <f>IF(A254:A254&gt;0,VLOOKUP(A254,'BASE FEDERAÇÃO'!$B:$O,11,FALSE),"")</f>
        <v>LIB2026</v>
      </c>
      <c r="O254" s="89">
        <v>56</v>
      </c>
      <c r="P254" s="89">
        <v>54</v>
      </c>
      <c r="Q254" s="90">
        <f t="shared" si="71"/>
        <v>110</v>
      </c>
      <c r="R254" s="91"/>
      <c r="S254" s="91"/>
      <c r="T254" s="91"/>
      <c r="U254" s="91"/>
      <c r="V254" s="92"/>
      <c r="W254" s="92"/>
      <c r="X254" s="92"/>
      <c r="Y254" s="92"/>
      <c r="Z254" s="93">
        <f>IF(R254&gt;0,VLOOKUP(R254,Base!$A:$B,2,0),0)</f>
        <v>0</v>
      </c>
      <c r="AA254" s="94">
        <f>IF(S254&gt;0,VLOOKUP(S254,Base!$A:$B,2,0),0)</f>
        <v>0</v>
      </c>
      <c r="AB254" s="94">
        <f>IF(T254&gt;0,VLOOKUP(T254,Base!$A:$B,2,0),0)</f>
        <v>0</v>
      </c>
      <c r="AC254" s="94">
        <f>IF(U254&gt;0,VLOOKUP(U254,Base!$A:$B,2,0),0)</f>
        <v>0</v>
      </c>
      <c r="AD254" s="94">
        <f>IF(V254&gt;0,VLOOKUP(V254,Base!$D:$E,2,0),0)</f>
        <v>0</v>
      </c>
      <c r="AE254" s="94">
        <f>IF(W254&gt;0,VLOOKUP(W254,Base!$D:$E,2,0),0)</f>
        <v>0</v>
      </c>
      <c r="AF254" s="94">
        <f>IF(X254&gt;0,VLOOKUP(X254,Base!$D:$E,2,0),0)</f>
        <v>0</v>
      </c>
      <c r="AG254" s="94">
        <f>IF(Y254&gt;0,VLOOKUP(Y254,Base!$D:$E,2,0),0)</f>
        <v>0</v>
      </c>
      <c r="AH254" s="88" t="str">
        <f t="shared" si="72"/>
        <v/>
      </c>
      <c r="AI254" s="90">
        <f t="shared" si="73"/>
        <v>96</v>
      </c>
      <c r="AJ254" s="95">
        <f t="shared" si="74"/>
        <v>16228</v>
      </c>
      <c r="AK254" s="94">
        <f t="shared" si="75"/>
        <v>890.069982772</v>
      </c>
      <c r="AL254" s="88">
        <f t="shared" si="76"/>
        <v>60</v>
      </c>
      <c r="AM254" s="94">
        <f t="shared" si="77"/>
        <v>904.04983671999992</v>
      </c>
      <c r="AN254" s="88">
        <f t="shared" si="78"/>
        <v>31</v>
      </c>
      <c r="AO254" s="88" t="str">
        <f t="shared" si="79"/>
        <v/>
      </c>
      <c r="AQ254" s="133">
        <f t="shared" ca="1" si="91"/>
        <v>81.789041095890411</v>
      </c>
    </row>
    <row r="255" spans="1:43" ht="18.75" customHeight="1">
      <c r="A255" s="86" t="s">
        <v>641</v>
      </c>
      <c r="B255" s="87" t="s">
        <v>956</v>
      </c>
      <c r="C255" s="87" t="s">
        <v>488</v>
      </c>
      <c r="D255" s="87" t="s">
        <v>393</v>
      </c>
      <c r="E255" s="116" t="str">
        <f>IF(A255:A255&gt;0,VLOOKUP(A255,'BASE FEDERAÇÃO'!$B:$M,2,FALSE),"")</f>
        <v>MATSUMURA</v>
      </c>
      <c r="F255" s="220" t="str">
        <f>IF(A255:A255&gt;0,VLOOKUP(A255,'BASE FEDERAÇÃO'!$B:$M,3,FALSE),"")</f>
        <v>TERUAKI</v>
      </c>
      <c r="G255" s="88" t="str">
        <f>IF(A255:A255&gt;0,VLOOKUP(A255,'BASE FEDERAÇÃO'!$B:$M,4,FALSE),"")</f>
        <v>M</v>
      </c>
      <c r="H255" s="88" t="str">
        <f>IF(A255:A255&gt;0,VLOOKUP(A255,'BASE FEDERAÇÃO'!$B:$O,5,FALSE),"")</f>
        <v>06. KOK</v>
      </c>
      <c r="I255" s="117">
        <f>IF(A255:A255&gt;0,VLOOKUP(A255,'BASE FEDERAÇÃO'!$B:$M,6,FALSE),"")</f>
        <v>15766</v>
      </c>
      <c r="J255" s="88">
        <f>IF(A255:A255&gt;0,VLOOKUP(A255,'BASE FEDERAÇÃO'!$B:$M,7,FALSE),"")</f>
        <v>9</v>
      </c>
      <c r="K255" s="88" t="str">
        <f>IF(A255:A255&gt;0,VLOOKUP(A255,'BASE FEDERAÇÃO'!$B:$M,8,FALSE),"")</f>
        <v>B</v>
      </c>
      <c r="L255" s="88" t="str">
        <f>IF(A255:A255&gt;0,VLOOKUP(A255,'BASE FEDERAÇÃO'!$B:$M,9,FALSE),"")</f>
        <v>SR</v>
      </c>
      <c r="M255" s="116" t="str">
        <f>IF(A255:A255&gt;0,VLOOKUP(A255,'BASE FEDERAÇÃO'!$B:$O,10,FALSE),"")</f>
        <v/>
      </c>
      <c r="N255" s="88" t="str">
        <f>IF(A255:A255&gt;0,VLOOKUP(A255,'BASE FEDERAÇÃO'!$B:$O,11,FALSE),"")</f>
        <v>LIB2026</v>
      </c>
      <c r="O255" s="89">
        <v>56</v>
      </c>
      <c r="P255" s="89">
        <v>56</v>
      </c>
      <c r="Q255" s="90">
        <f t="shared" si="71"/>
        <v>112</v>
      </c>
      <c r="R255" s="91"/>
      <c r="S255" s="91"/>
      <c r="T255" s="91"/>
      <c r="U255" s="91"/>
      <c r="V255" s="92"/>
      <c r="W255" s="92"/>
      <c r="X255" s="92"/>
      <c r="Y255" s="92"/>
      <c r="Z255" s="93">
        <f>IF(R255&gt;0,VLOOKUP(R255,Base!$A:$B,2,0),0)</f>
        <v>0</v>
      </c>
      <c r="AA255" s="94">
        <f>IF(S255&gt;0,VLOOKUP(S255,Base!$A:$B,2,0),0)</f>
        <v>0</v>
      </c>
      <c r="AB255" s="94">
        <f>IF(T255&gt;0,VLOOKUP(T255,Base!$A:$B,2,0),0)</f>
        <v>0</v>
      </c>
      <c r="AC255" s="94">
        <f>IF(U255&gt;0,VLOOKUP(U255,Base!$A:$B,2,0),0)</f>
        <v>0</v>
      </c>
      <c r="AD255" s="94">
        <f>IF(V255&gt;0,VLOOKUP(V255,Base!$D:$E,2,0),0)</f>
        <v>0</v>
      </c>
      <c r="AE255" s="94">
        <f>IF(W255&gt;0,VLOOKUP(W255,Base!$D:$E,2,0),0)</f>
        <v>0</v>
      </c>
      <c r="AF255" s="94">
        <f>IF(X255&gt;0,VLOOKUP(X255,Base!$D:$E,2,0),0)</f>
        <v>0</v>
      </c>
      <c r="AG255" s="94">
        <f>IF(Y255&gt;0,VLOOKUP(Y255,Base!$D:$E,2,0),0)</f>
        <v>0</v>
      </c>
      <c r="AH255" s="88" t="str">
        <f t="shared" si="72"/>
        <v/>
      </c>
      <c r="AI255" s="90">
        <f t="shared" si="73"/>
        <v>94</v>
      </c>
      <c r="AJ255" s="95">
        <f t="shared" si="74"/>
        <v>15766</v>
      </c>
      <c r="AK255" s="94">
        <f t="shared" si="75"/>
        <v>888.08998323399999</v>
      </c>
      <c r="AL255" s="88">
        <f t="shared" si="76"/>
        <v>68</v>
      </c>
      <c r="AM255" s="94">
        <f t="shared" si="77"/>
        <v>906.02984133999996</v>
      </c>
      <c r="AN255" s="88">
        <f t="shared" si="78"/>
        <v>22</v>
      </c>
      <c r="AO255" s="88" t="str">
        <f t="shared" si="79"/>
        <v/>
      </c>
      <c r="AQ255" s="133">
        <f t="shared" ca="1" si="91"/>
        <v>83.054794520547944</v>
      </c>
    </row>
    <row r="256" spans="1:43" ht="18.75" customHeight="1">
      <c r="A256" s="86" t="s">
        <v>533</v>
      </c>
      <c r="B256" s="87" t="s">
        <v>956</v>
      </c>
      <c r="C256" s="87" t="s">
        <v>488</v>
      </c>
      <c r="D256" s="87" t="s">
        <v>393</v>
      </c>
      <c r="E256" s="116" t="str">
        <f>IF(A256:A256&gt;0,VLOOKUP(A256,'BASE FEDERAÇÃO'!$B:$M,2,FALSE),"")</f>
        <v>UTSUMI</v>
      </c>
      <c r="F256" s="220" t="str">
        <f>IF(A256:A256&gt;0,VLOOKUP(A256,'BASE FEDERAÇÃO'!$B:$M,3,FALSE),"")</f>
        <v>KAZUKO</v>
      </c>
      <c r="G256" s="88" t="str">
        <f>IF(A256:A256&gt;0,VLOOKUP(A256,'BASE FEDERAÇÃO'!$B:$M,4,FALSE),"")</f>
        <v>F</v>
      </c>
      <c r="H256" s="88" t="str">
        <f>IF(A256:A256&gt;0,VLOOKUP(A256,'BASE FEDERAÇÃO'!$B:$O,5,FALSE),"")</f>
        <v>07. GSP</v>
      </c>
      <c r="I256" s="117">
        <f>IF(A256:A256&gt;0,VLOOKUP(A256,'BASE FEDERAÇÃO'!$B:$M,6,FALSE),"")</f>
        <v>15722</v>
      </c>
      <c r="J256" s="88">
        <f>IF(A256:A256&gt;0,VLOOKUP(A256,'BASE FEDERAÇÃO'!$B:$M,7,FALSE),"")</f>
        <v>12</v>
      </c>
      <c r="K256" s="88" t="str">
        <f>IF(A256:A256&gt;0,VLOOKUP(A256,'BASE FEDERAÇÃO'!$B:$M,8,FALSE),"")</f>
        <v>C</v>
      </c>
      <c r="L256" s="88" t="str">
        <f>IF(A256:A256&gt;0,VLOOKUP(A256,'BASE FEDERAÇÃO'!$B:$M,9,FALSE),"")</f>
        <v>SR</v>
      </c>
      <c r="M256" s="116" t="str">
        <f>IF(A256:A256&gt;0,VLOOKUP(A256,'BASE FEDERAÇÃO'!$B:$O,10,FALSE),"")</f>
        <v/>
      </c>
      <c r="N256" s="88" t="str">
        <f>IF(A256:A256&gt;0,VLOOKUP(A256,'BASE FEDERAÇÃO'!$B:$O,11,FALSE),"")</f>
        <v>LIB2026</v>
      </c>
      <c r="O256" s="89">
        <v>65</v>
      </c>
      <c r="P256" s="89">
        <v>64</v>
      </c>
      <c r="Q256" s="90">
        <f t="shared" si="71"/>
        <v>129</v>
      </c>
      <c r="R256" s="91"/>
      <c r="S256" s="91"/>
      <c r="T256" s="91"/>
      <c r="U256" s="91"/>
      <c r="V256" s="92"/>
      <c r="W256" s="92"/>
      <c r="X256" s="92"/>
      <c r="Y256" s="92"/>
      <c r="Z256" s="93">
        <f>IF(R256&gt;0,VLOOKUP(R256,Base!$A:$B,2,0),0)</f>
        <v>0</v>
      </c>
      <c r="AA256" s="94">
        <f>IF(S256&gt;0,VLOOKUP(S256,Base!$A:$B,2,0),0)</f>
        <v>0</v>
      </c>
      <c r="AB256" s="94">
        <f>IF(T256&gt;0,VLOOKUP(T256,Base!$A:$B,2,0),0)</f>
        <v>0</v>
      </c>
      <c r="AC256" s="94">
        <f>IF(U256&gt;0,VLOOKUP(U256,Base!$A:$B,2,0),0)</f>
        <v>0</v>
      </c>
      <c r="AD256" s="94">
        <f>IF(V256&gt;0,VLOOKUP(V256,Base!$D:$E,2,0),0)</f>
        <v>0</v>
      </c>
      <c r="AE256" s="94">
        <f>IF(W256&gt;0,VLOOKUP(W256,Base!$D:$E,2,0),0)</f>
        <v>0</v>
      </c>
      <c r="AF256" s="94">
        <f>IF(X256&gt;0,VLOOKUP(X256,Base!$D:$E,2,0),0)</f>
        <v>0</v>
      </c>
      <c r="AG256" s="94">
        <f>IF(Y256&gt;0,VLOOKUP(Y256,Base!$D:$E,2,0),0)</f>
        <v>0</v>
      </c>
      <c r="AH256" s="88" t="str">
        <f t="shared" si="72"/>
        <v/>
      </c>
      <c r="AI256" s="90">
        <f t="shared" si="73"/>
        <v>105</v>
      </c>
      <c r="AJ256" s="95">
        <f t="shared" si="74"/>
        <v>15722</v>
      </c>
      <c r="AK256" s="94">
        <f t="shared" si="75"/>
        <v>871.11998327800006</v>
      </c>
      <c r="AL256" s="88">
        <f t="shared" si="76"/>
        <v>169</v>
      </c>
      <c r="AM256" s="94">
        <f t="shared" si="77"/>
        <v>894.99984178</v>
      </c>
      <c r="AN256" s="88">
        <f t="shared" si="78"/>
        <v>148</v>
      </c>
      <c r="AO256" s="88" t="str">
        <f t="shared" si="79"/>
        <v/>
      </c>
      <c r="AQ256" s="133">
        <f t="shared" ca="1" si="91"/>
        <v>83.175342465753431</v>
      </c>
    </row>
  </sheetData>
  <autoFilter ref="A2:AU256" xr:uid="{00000000-0001-0000-0500-000000000000}">
    <filterColumn colId="17" showButton="0"/>
    <filterColumn colId="18" showButton="0"/>
    <filterColumn colId="19" showButton="0"/>
    <filterColumn colId="21" showButton="0"/>
    <filterColumn colId="22" showButton="0"/>
    <filterColumn colId="23" showButton="0"/>
    <filterColumn colId="25" showButton="0"/>
    <filterColumn colId="26" showButton="0"/>
    <filterColumn colId="27" showButton="0"/>
    <filterColumn colId="29" showButton="0"/>
    <filterColumn colId="30" showButton="0"/>
    <filterColumn colId="31" showButton="0"/>
  </autoFilter>
  <sortState xmlns:xlrd2="http://schemas.microsoft.com/office/spreadsheetml/2017/richdata2" ref="A4:AF73">
    <sortCondition ref="M4:M73"/>
  </sortState>
  <mergeCells count="9">
    <mergeCell ref="O1:P1"/>
    <mergeCell ref="R2:U2"/>
    <mergeCell ref="Z2:AC2"/>
    <mergeCell ref="AD2:AG2"/>
    <mergeCell ref="V2:Y2"/>
    <mergeCell ref="AD1:AG1"/>
    <mergeCell ref="Z1:AC1"/>
    <mergeCell ref="R1:U1"/>
    <mergeCell ref="V1:Y1"/>
  </mergeCells>
  <phoneticPr fontId="3"/>
  <pageMargins left="0.7" right="0.7" top="0.75" bottom="0.75" header="0.3" footer="0.3"/>
  <pageSetup paperSize="9" orientation="portrait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711431-C164-4470-86DF-3C3C03B10960}">
  <sheetPr>
    <tabColor rgb="FFFF0000"/>
  </sheetPr>
  <dimension ref="A1:AU256"/>
  <sheetViews>
    <sheetView showGridLines="0" zoomScale="70" zoomScaleNormal="70" workbookViewId="0">
      <pane ySplit="2" topLeftCell="A3" activePane="bottomLeft" state="frozen"/>
      <selection pane="bottomLeft" activeCell="H5" sqref="H5"/>
    </sheetView>
  </sheetViews>
  <sheetFormatPr defaultColWidth="9" defaultRowHeight="18.75" customHeight="1" outlineLevelCol="1"/>
  <cols>
    <col min="1" max="1" width="5.109375" style="119" bestFit="1" customWidth="1"/>
    <col min="2" max="4" width="5.109375" style="54" customWidth="1"/>
    <col min="5" max="5" width="19.88671875" style="55" bestFit="1" customWidth="1"/>
    <col min="6" max="6" width="16.44140625" style="55" bestFit="1" customWidth="1"/>
    <col min="7" max="7" width="4.109375" style="54" customWidth="1"/>
    <col min="8" max="8" width="9.6640625" style="54" customWidth="1"/>
    <col min="9" max="9" width="12.109375" style="58" customWidth="1"/>
    <col min="10" max="13" width="5" style="54" customWidth="1"/>
    <col min="14" max="14" width="7.33203125" style="54" customWidth="1"/>
    <col min="15" max="16" width="5.33203125" style="81" customWidth="1"/>
    <col min="17" max="17" width="7.33203125" style="56" customWidth="1"/>
    <col min="18" max="18" width="4.6640625" style="82" customWidth="1"/>
    <col min="19" max="20" width="4.5546875" style="82" customWidth="1"/>
    <col min="21" max="21" width="4.109375" style="82" bestFit="1" customWidth="1"/>
    <col min="22" max="25" width="4.109375" style="82" customWidth="1"/>
    <col min="26" max="29" width="2.109375" style="61" hidden="1" customWidth="1" outlineLevel="1"/>
    <col min="30" max="30" width="3" style="61" hidden="1" customWidth="1" outlineLevel="1"/>
    <col min="31" max="33" width="2.109375" style="61" hidden="1" customWidth="1" outlineLevel="1"/>
    <col min="34" max="34" width="5.88671875" style="54" bestFit="1" customWidth="1" collapsed="1"/>
    <col min="35" max="35" width="7.88671875" style="57" customWidth="1"/>
    <col min="36" max="36" width="10.5546875" style="60" hidden="1" customWidth="1" outlineLevel="1"/>
    <col min="37" max="37" width="11.5546875" style="61" hidden="1" customWidth="1" outlineLevel="1"/>
    <col min="38" max="38" width="11.88671875" style="54" customWidth="1" collapsed="1"/>
    <col min="39" max="39" width="11.5546875" style="61" hidden="1" customWidth="1" outlineLevel="1"/>
    <col min="40" max="40" width="11.109375" style="54" customWidth="1" collapsed="1"/>
    <col min="41" max="41" width="7.5546875" style="54" customWidth="1"/>
    <col min="42" max="42" width="11" style="55" bestFit="1" customWidth="1"/>
    <col min="43" max="43" width="10.44140625" style="323" bestFit="1" customWidth="1"/>
    <col min="44" max="44" width="10.5546875" style="54" bestFit="1" customWidth="1"/>
    <col min="45" max="45" width="9" style="54"/>
    <col min="46" max="46" width="10.5546875" style="55" bestFit="1" customWidth="1"/>
    <col min="47" max="47" width="10.5546875" style="54" bestFit="1" customWidth="1"/>
    <col min="48" max="16384" width="9" style="54"/>
  </cols>
  <sheetData>
    <row r="1" spans="1:47" ht="18.75" customHeight="1">
      <c r="A1" s="54">
        <f>COUNTA(A3:A1048576)</f>
        <v>197</v>
      </c>
      <c r="O1" s="343" t="s">
        <v>634</v>
      </c>
      <c r="P1" s="343"/>
      <c r="R1" s="343" t="s">
        <v>634</v>
      </c>
      <c r="S1" s="343"/>
      <c r="T1" s="343"/>
      <c r="U1" s="343"/>
      <c r="V1" s="343" t="s">
        <v>634</v>
      </c>
      <c r="W1" s="343"/>
      <c r="X1" s="343"/>
      <c r="Y1" s="343"/>
      <c r="Z1" s="350" t="s">
        <v>531</v>
      </c>
      <c r="AA1" s="350"/>
      <c r="AB1" s="350"/>
      <c r="AC1" s="350"/>
      <c r="AD1" s="350" t="s">
        <v>531</v>
      </c>
      <c r="AE1" s="350"/>
      <c r="AF1" s="350"/>
      <c r="AG1" s="350"/>
      <c r="AJ1" s="60" t="s">
        <v>531</v>
      </c>
      <c r="AK1" s="60" t="s">
        <v>531</v>
      </c>
      <c r="AL1" s="54">
        <f>MAX(AL3:AL1048576)</f>
        <v>197</v>
      </c>
      <c r="AM1" s="60" t="s">
        <v>531</v>
      </c>
      <c r="AN1" s="54">
        <f>MAX(AN3:AN1048576)</f>
        <v>197</v>
      </c>
    </row>
    <row r="2" spans="1:47" s="69" customFormat="1" ht="33.75" customHeight="1">
      <c r="A2" s="120" t="s">
        <v>517</v>
      </c>
      <c r="B2" s="62" t="s">
        <v>556</v>
      </c>
      <c r="C2" s="62" t="s">
        <v>558</v>
      </c>
      <c r="D2" s="62" t="s">
        <v>557</v>
      </c>
      <c r="E2" s="62" t="s">
        <v>461</v>
      </c>
      <c r="F2" s="62" t="s">
        <v>518</v>
      </c>
      <c r="G2" s="62" t="s">
        <v>463</v>
      </c>
      <c r="H2" s="62" t="s">
        <v>528</v>
      </c>
      <c r="I2" s="63" t="s">
        <v>465</v>
      </c>
      <c r="J2" s="62" t="s">
        <v>519</v>
      </c>
      <c r="K2" s="62" t="s">
        <v>520</v>
      </c>
      <c r="L2" s="62" t="s">
        <v>680</v>
      </c>
      <c r="M2" s="62" t="s">
        <v>521</v>
      </c>
      <c r="N2" s="62" t="s">
        <v>522</v>
      </c>
      <c r="O2" s="80" t="s">
        <v>523</v>
      </c>
      <c r="P2" s="80" t="s">
        <v>524</v>
      </c>
      <c r="Q2" s="64" t="s">
        <v>525</v>
      </c>
      <c r="R2" s="344" t="s">
        <v>515</v>
      </c>
      <c r="S2" s="345"/>
      <c r="T2" s="345"/>
      <c r="U2" s="346"/>
      <c r="V2" s="344" t="s">
        <v>516</v>
      </c>
      <c r="W2" s="345"/>
      <c r="X2" s="345"/>
      <c r="Y2" s="346"/>
      <c r="Z2" s="347" t="s">
        <v>513</v>
      </c>
      <c r="AA2" s="348"/>
      <c r="AB2" s="348"/>
      <c r="AC2" s="349"/>
      <c r="AD2" s="347" t="s">
        <v>514</v>
      </c>
      <c r="AE2" s="348"/>
      <c r="AF2" s="348"/>
      <c r="AG2" s="349"/>
      <c r="AH2" s="65" t="s">
        <v>494</v>
      </c>
      <c r="AI2" s="66" t="s">
        <v>510</v>
      </c>
      <c r="AJ2" s="67" t="s">
        <v>862</v>
      </c>
      <c r="AK2" s="68" t="s">
        <v>862</v>
      </c>
      <c r="AL2" s="65" t="s">
        <v>526</v>
      </c>
      <c r="AM2" s="68" t="s">
        <v>862</v>
      </c>
      <c r="AN2" s="65" t="s">
        <v>527</v>
      </c>
      <c r="AO2" s="65" t="s">
        <v>529</v>
      </c>
      <c r="AP2" s="97"/>
      <c r="AQ2" s="324" t="s">
        <v>559</v>
      </c>
      <c r="AT2" s="97"/>
    </row>
    <row r="3" spans="1:47" s="25" customFormat="1" ht="18.75" customHeight="1">
      <c r="A3" s="86" t="s">
        <v>574</v>
      </c>
      <c r="B3" s="87" t="s">
        <v>790</v>
      </c>
      <c r="C3" s="87" t="s">
        <v>488</v>
      </c>
      <c r="D3" s="87" t="s">
        <v>204</v>
      </c>
      <c r="E3" s="116" t="s">
        <v>404</v>
      </c>
      <c r="F3" s="220" t="s">
        <v>854</v>
      </c>
      <c r="G3" s="88" t="s">
        <v>0</v>
      </c>
      <c r="H3" s="88" t="s">
        <v>654</v>
      </c>
      <c r="I3" s="117">
        <v>16973</v>
      </c>
      <c r="J3" s="88">
        <v>1</v>
      </c>
      <c r="K3" s="88" t="s">
        <v>20</v>
      </c>
      <c r="L3" s="88" t="s">
        <v>950</v>
      </c>
      <c r="M3" s="116" t="s">
        <v>862</v>
      </c>
      <c r="N3" s="88" t="s">
        <v>1095</v>
      </c>
      <c r="O3" s="89">
        <v>49</v>
      </c>
      <c r="P3" s="89">
        <v>45</v>
      </c>
      <c r="Q3" s="90">
        <v>94</v>
      </c>
      <c r="R3" s="91"/>
      <c r="S3" s="91"/>
      <c r="T3" s="91"/>
      <c r="U3" s="91"/>
      <c r="V3" s="92"/>
      <c r="W3" s="92"/>
      <c r="X3" s="92"/>
      <c r="Y3" s="92"/>
      <c r="Z3" s="93">
        <v>0</v>
      </c>
      <c r="AA3" s="94">
        <v>0</v>
      </c>
      <c r="AB3" s="94">
        <v>0</v>
      </c>
      <c r="AC3" s="94">
        <v>0</v>
      </c>
      <c r="AD3" s="94">
        <v>0</v>
      </c>
      <c r="AE3" s="94">
        <v>0</v>
      </c>
      <c r="AF3" s="94">
        <v>0</v>
      </c>
      <c r="AG3" s="94">
        <v>0</v>
      </c>
      <c r="AH3" s="88" t="s">
        <v>777</v>
      </c>
      <c r="AI3" s="90">
        <v>92</v>
      </c>
      <c r="AJ3" s="95">
        <v>16973</v>
      </c>
      <c r="AK3" s="94">
        <v>906.00998202699998</v>
      </c>
      <c r="AL3" s="88">
        <v>1</v>
      </c>
      <c r="AM3" s="94">
        <v>908.10982926999998</v>
      </c>
      <c r="AN3" s="88">
        <v>9</v>
      </c>
      <c r="AO3" s="88" t="s">
        <v>777</v>
      </c>
      <c r="AP3" s="24"/>
      <c r="AQ3" s="133">
        <v>79.731506849315068</v>
      </c>
      <c r="AR3" s="133"/>
      <c r="AT3" s="184"/>
      <c r="AU3" s="132"/>
    </row>
    <row r="4" spans="1:47" s="25" customFormat="1" ht="18.75" customHeight="1">
      <c r="A4" s="86" t="s">
        <v>413</v>
      </c>
      <c r="B4" s="87" t="s">
        <v>1</v>
      </c>
      <c r="C4" s="87" t="s">
        <v>1</v>
      </c>
      <c r="D4" s="87" t="s">
        <v>1</v>
      </c>
      <c r="E4" s="116" t="s">
        <v>1044</v>
      </c>
      <c r="F4" s="220" t="s">
        <v>1045</v>
      </c>
      <c r="G4" s="88" t="s">
        <v>0</v>
      </c>
      <c r="H4" s="88" t="s">
        <v>673</v>
      </c>
      <c r="I4" s="117">
        <v>19749</v>
      </c>
      <c r="J4" s="88">
        <v>1</v>
      </c>
      <c r="K4" s="88" t="s">
        <v>20</v>
      </c>
      <c r="L4" s="88" t="s">
        <v>861</v>
      </c>
      <c r="M4" s="116" t="s">
        <v>777</v>
      </c>
      <c r="N4" s="88" t="s">
        <v>1095</v>
      </c>
      <c r="O4" s="89">
        <v>51</v>
      </c>
      <c r="P4" s="89">
        <v>43</v>
      </c>
      <c r="Q4" s="90">
        <v>94</v>
      </c>
      <c r="R4" s="91"/>
      <c r="S4" s="91"/>
      <c r="T4" s="91"/>
      <c r="U4" s="91"/>
      <c r="V4" s="92">
        <v>4</v>
      </c>
      <c r="W4" s="92"/>
      <c r="X4" s="92"/>
      <c r="Y4" s="92"/>
      <c r="Z4" s="93">
        <v>0</v>
      </c>
      <c r="AA4" s="94">
        <v>0</v>
      </c>
      <c r="AB4" s="94">
        <v>0</v>
      </c>
      <c r="AC4" s="94">
        <v>0</v>
      </c>
      <c r="AD4" s="94">
        <v>3</v>
      </c>
      <c r="AE4" s="94">
        <v>0</v>
      </c>
      <c r="AF4" s="94">
        <v>0</v>
      </c>
      <c r="AG4" s="94">
        <v>0</v>
      </c>
      <c r="AH4" s="88">
        <v>3</v>
      </c>
      <c r="AI4" s="90">
        <v>92</v>
      </c>
      <c r="AJ4" s="95">
        <v>19749</v>
      </c>
      <c r="AK4" s="94">
        <v>906.009979251</v>
      </c>
      <c r="AL4" s="88">
        <v>2</v>
      </c>
      <c r="AM4" s="94">
        <v>908.10980151000001</v>
      </c>
      <c r="AN4" s="88">
        <v>10</v>
      </c>
      <c r="AO4" s="88">
        <v>1</v>
      </c>
      <c r="AP4" s="24"/>
      <c r="AQ4" s="133">
        <v>72.126027397260273</v>
      </c>
      <c r="AR4" s="133"/>
      <c r="AT4" s="184"/>
      <c r="AU4" s="132"/>
    </row>
    <row r="5" spans="1:47" s="25" customFormat="1" ht="18.75" customHeight="1">
      <c r="A5" s="86" t="s">
        <v>562</v>
      </c>
      <c r="B5" s="87" t="s">
        <v>204</v>
      </c>
      <c r="C5" s="87" t="s">
        <v>1</v>
      </c>
      <c r="D5" s="87" t="s">
        <v>204</v>
      </c>
      <c r="E5" s="116" t="s">
        <v>321</v>
      </c>
      <c r="F5" s="220" t="s">
        <v>563</v>
      </c>
      <c r="G5" s="88" t="s">
        <v>0</v>
      </c>
      <c r="H5" s="88" t="s">
        <v>654</v>
      </c>
      <c r="I5" s="117">
        <v>17495</v>
      </c>
      <c r="J5" s="88">
        <v>4</v>
      </c>
      <c r="K5" s="88" t="s">
        <v>8</v>
      </c>
      <c r="L5" s="88" t="s">
        <v>950</v>
      </c>
      <c r="M5" s="116" t="s">
        <v>777</v>
      </c>
      <c r="N5" s="88" t="s">
        <v>1095</v>
      </c>
      <c r="O5" s="89">
        <v>47</v>
      </c>
      <c r="P5" s="89">
        <v>49</v>
      </c>
      <c r="Q5" s="90">
        <v>96</v>
      </c>
      <c r="R5" s="91"/>
      <c r="S5" s="91"/>
      <c r="T5" s="91"/>
      <c r="U5" s="91"/>
      <c r="V5" s="92"/>
      <c r="W5" s="92"/>
      <c r="X5" s="92"/>
      <c r="Y5" s="92"/>
      <c r="Z5" s="93">
        <v>0</v>
      </c>
      <c r="AA5" s="94">
        <v>0</v>
      </c>
      <c r="AB5" s="94">
        <v>0</v>
      </c>
      <c r="AC5" s="94">
        <v>0</v>
      </c>
      <c r="AD5" s="94">
        <v>0</v>
      </c>
      <c r="AE5" s="94">
        <v>0</v>
      </c>
      <c r="AF5" s="94">
        <v>0</v>
      </c>
      <c r="AG5" s="94">
        <v>0</v>
      </c>
      <c r="AH5" s="88" t="s">
        <v>777</v>
      </c>
      <c r="AI5" s="90">
        <v>88</v>
      </c>
      <c r="AJ5" s="95">
        <v>17495</v>
      </c>
      <c r="AK5" s="94">
        <v>904.03998150500001</v>
      </c>
      <c r="AL5" s="88">
        <v>3</v>
      </c>
      <c r="AM5" s="94">
        <v>912.07982405000007</v>
      </c>
      <c r="AN5" s="88">
        <v>3</v>
      </c>
      <c r="AO5" s="88" t="s">
        <v>777</v>
      </c>
      <c r="AP5" s="24"/>
      <c r="AQ5" s="133">
        <v>78.301369863013704</v>
      </c>
      <c r="AR5" s="133"/>
      <c r="AT5" s="184"/>
      <c r="AU5" s="132"/>
    </row>
    <row r="6" spans="1:47" s="25" customFormat="1" ht="18.75" customHeight="1">
      <c r="A6" s="86" t="s">
        <v>554</v>
      </c>
      <c r="B6" s="87" t="s">
        <v>876</v>
      </c>
      <c r="C6" s="87" t="s">
        <v>488</v>
      </c>
      <c r="D6" s="87" t="s">
        <v>1</v>
      </c>
      <c r="E6" s="116" t="s">
        <v>416</v>
      </c>
      <c r="F6" s="220" t="s">
        <v>555</v>
      </c>
      <c r="G6" s="88" t="s">
        <v>0</v>
      </c>
      <c r="H6" s="88" t="s">
        <v>673</v>
      </c>
      <c r="I6" s="117">
        <v>21818</v>
      </c>
      <c r="J6" s="88">
        <v>7</v>
      </c>
      <c r="K6" s="88" t="s">
        <v>2</v>
      </c>
      <c r="L6" s="88" t="s">
        <v>861</v>
      </c>
      <c r="M6" s="116" t="s">
        <v>862</v>
      </c>
      <c r="N6" s="88" t="s">
        <v>1095</v>
      </c>
      <c r="O6" s="89">
        <v>50</v>
      </c>
      <c r="P6" s="89">
        <v>47</v>
      </c>
      <c r="Q6" s="90">
        <v>97</v>
      </c>
      <c r="R6" s="91"/>
      <c r="S6" s="91"/>
      <c r="T6" s="91"/>
      <c r="U6" s="91"/>
      <c r="V6" s="92"/>
      <c r="W6" s="92"/>
      <c r="X6" s="92"/>
      <c r="Y6" s="92"/>
      <c r="Z6" s="93">
        <v>0</v>
      </c>
      <c r="AA6" s="94">
        <v>0</v>
      </c>
      <c r="AB6" s="94">
        <v>0</v>
      </c>
      <c r="AC6" s="94">
        <v>0</v>
      </c>
      <c r="AD6" s="94">
        <v>0</v>
      </c>
      <c r="AE6" s="94">
        <v>0</v>
      </c>
      <c r="AF6" s="94">
        <v>0</v>
      </c>
      <c r="AG6" s="94">
        <v>0</v>
      </c>
      <c r="AH6" s="88" t="s">
        <v>777</v>
      </c>
      <c r="AI6" s="90">
        <v>83</v>
      </c>
      <c r="AJ6" s="95">
        <v>21818</v>
      </c>
      <c r="AK6" s="94">
        <v>903.069977182</v>
      </c>
      <c r="AL6" s="88">
        <v>4</v>
      </c>
      <c r="AM6" s="94">
        <v>917.04978081999991</v>
      </c>
      <c r="AN6" s="88">
        <v>1</v>
      </c>
      <c r="AO6" s="88" t="s">
        <v>777</v>
      </c>
      <c r="AP6" s="24"/>
      <c r="AQ6" s="133">
        <v>66.457534246575349</v>
      </c>
      <c r="AR6" s="133"/>
      <c r="AT6" s="184"/>
      <c r="AU6" s="132"/>
    </row>
    <row r="7" spans="1:47" s="25" customFormat="1" ht="18.75" customHeight="1">
      <c r="A7" s="86" t="s">
        <v>3</v>
      </c>
      <c r="B7" s="87" t="s">
        <v>798</v>
      </c>
      <c r="C7" s="87" t="s">
        <v>488</v>
      </c>
      <c r="D7" s="87" t="s">
        <v>393</v>
      </c>
      <c r="E7" s="116" t="s">
        <v>4</v>
      </c>
      <c r="F7" s="220" t="s">
        <v>5</v>
      </c>
      <c r="G7" s="88" t="s">
        <v>0</v>
      </c>
      <c r="H7" s="88" t="s">
        <v>635</v>
      </c>
      <c r="I7" s="117">
        <v>24985</v>
      </c>
      <c r="J7" s="88">
        <v>4</v>
      </c>
      <c r="K7" s="88" t="s">
        <v>8</v>
      </c>
      <c r="L7" s="88" t="s">
        <v>861</v>
      </c>
      <c r="M7" s="116" t="s">
        <v>777</v>
      </c>
      <c r="N7" s="88" t="s">
        <v>1095</v>
      </c>
      <c r="O7" s="89">
        <v>47</v>
      </c>
      <c r="P7" s="89">
        <v>50</v>
      </c>
      <c r="Q7" s="90">
        <v>97</v>
      </c>
      <c r="R7" s="91"/>
      <c r="S7" s="91"/>
      <c r="T7" s="91"/>
      <c r="U7" s="91"/>
      <c r="V7" s="92"/>
      <c r="W7" s="92"/>
      <c r="X7" s="92"/>
      <c r="Y7" s="92"/>
      <c r="Z7" s="93">
        <v>0</v>
      </c>
      <c r="AA7" s="94">
        <v>0</v>
      </c>
      <c r="AB7" s="94">
        <v>0</v>
      </c>
      <c r="AC7" s="94">
        <v>0</v>
      </c>
      <c r="AD7" s="94">
        <v>0</v>
      </c>
      <c r="AE7" s="94">
        <v>0</v>
      </c>
      <c r="AF7" s="94">
        <v>0</v>
      </c>
      <c r="AG7" s="94">
        <v>0</v>
      </c>
      <c r="AH7" s="88" t="s">
        <v>777</v>
      </c>
      <c r="AI7" s="90">
        <v>89</v>
      </c>
      <c r="AJ7" s="95">
        <v>24985</v>
      </c>
      <c r="AK7" s="94">
        <v>903.03997401499998</v>
      </c>
      <c r="AL7" s="88">
        <v>5</v>
      </c>
      <c r="AM7" s="94">
        <v>911.07974915</v>
      </c>
      <c r="AN7" s="88">
        <v>6</v>
      </c>
      <c r="AO7" s="88" t="s">
        <v>777</v>
      </c>
      <c r="AP7" s="24"/>
      <c r="AQ7" s="133">
        <v>57.780821917808218</v>
      </c>
      <c r="AR7" s="133"/>
      <c r="AT7" s="184"/>
      <c r="AU7" s="132"/>
    </row>
    <row r="8" spans="1:47" s="25" customFormat="1" ht="18.75" customHeight="1">
      <c r="A8" s="86" t="s">
        <v>270</v>
      </c>
      <c r="B8" s="87" t="s">
        <v>124</v>
      </c>
      <c r="C8" s="87" t="s">
        <v>1</v>
      </c>
      <c r="D8" s="87" t="s">
        <v>124</v>
      </c>
      <c r="E8" s="116" t="s">
        <v>268</v>
      </c>
      <c r="F8" s="220" t="s">
        <v>271</v>
      </c>
      <c r="G8" s="88" t="s">
        <v>0</v>
      </c>
      <c r="H8" s="88" t="s">
        <v>653</v>
      </c>
      <c r="I8" s="117">
        <v>21219</v>
      </c>
      <c r="J8" s="88">
        <v>2</v>
      </c>
      <c r="K8" s="88" t="s">
        <v>20</v>
      </c>
      <c r="L8" s="88" t="s">
        <v>861</v>
      </c>
      <c r="M8" s="116" t="s">
        <v>862</v>
      </c>
      <c r="N8" s="88" t="s">
        <v>1095</v>
      </c>
      <c r="O8" s="89">
        <v>50</v>
      </c>
      <c r="P8" s="89">
        <v>47</v>
      </c>
      <c r="Q8" s="90">
        <v>97</v>
      </c>
      <c r="R8" s="91"/>
      <c r="S8" s="91"/>
      <c r="T8" s="91"/>
      <c r="U8" s="91"/>
      <c r="V8" s="92"/>
      <c r="W8" s="92"/>
      <c r="X8" s="92"/>
      <c r="Y8" s="92"/>
      <c r="Z8" s="93">
        <v>0</v>
      </c>
      <c r="AA8" s="94">
        <v>0</v>
      </c>
      <c r="AB8" s="94">
        <v>0</v>
      </c>
      <c r="AC8" s="94">
        <v>0</v>
      </c>
      <c r="AD8" s="94">
        <v>0</v>
      </c>
      <c r="AE8" s="94">
        <v>0</v>
      </c>
      <c r="AF8" s="94">
        <v>0</v>
      </c>
      <c r="AG8" s="94">
        <v>0</v>
      </c>
      <c r="AH8" s="88" t="s">
        <v>777</v>
      </c>
      <c r="AI8" s="90">
        <v>93</v>
      </c>
      <c r="AJ8" s="95">
        <v>21219</v>
      </c>
      <c r="AK8" s="94">
        <v>903.01997778099997</v>
      </c>
      <c r="AL8" s="88">
        <v>6</v>
      </c>
      <c r="AM8" s="94">
        <v>907.09978681000007</v>
      </c>
      <c r="AN8" s="88">
        <v>15</v>
      </c>
      <c r="AO8" s="88" t="s">
        <v>777</v>
      </c>
      <c r="AP8" s="24"/>
      <c r="AQ8" s="133">
        <v>68.098630136986301</v>
      </c>
      <c r="AR8" s="133"/>
      <c r="AT8" s="184"/>
      <c r="AU8" s="132"/>
    </row>
    <row r="9" spans="1:47" s="25" customFormat="1" ht="18.75" customHeight="1">
      <c r="A9" s="86" t="s">
        <v>717</v>
      </c>
      <c r="B9" s="87" t="s">
        <v>418</v>
      </c>
      <c r="C9" s="87" t="s">
        <v>1</v>
      </c>
      <c r="D9" s="87" t="s">
        <v>418</v>
      </c>
      <c r="E9" s="116" t="s">
        <v>718</v>
      </c>
      <c r="F9" s="220" t="s">
        <v>719</v>
      </c>
      <c r="G9" s="88" t="s">
        <v>0</v>
      </c>
      <c r="H9" s="88" t="s">
        <v>639</v>
      </c>
      <c r="I9" s="117">
        <v>29849</v>
      </c>
      <c r="J9" s="88">
        <v>2</v>
      </c>
      <c r="K9" s="88" t="s">
        <v>20</v>
      </c>
      <c r="L9" s="88" t="s">
        <v>861</v>
      </c>
      <c r="M9" s="116" t="s">
        <v>862</v>
      </c>
      <c r="N9" s="88" t="s">
        <v>1095</v>
      </c>
      <c r="O9" s="89">
        <v>46</v>
      </c>
      <c r="P9" s="89">
        <v>52</v>
      </c>
      <c r="Q9" s="90">
        <v>98</v>
      </c>
      <c r="R9" s="91"/>
      <c r="S9" s="91"/>
      <c r="T9" s="91"/>
      <c r="U9" s="91"/>
      <c r="V9" s="92"/>
      <c r="W9" s="92"/>
      <c r="X9" s="92"/>
      <c r="Y9" s="92"/>
      <c r="Z9" s="93">
        <v>0</v>
      </c>
      <c r="AA9" s="94">
        <v>0</v>
      </c>
      <c r="AB9" s="94">
        <v>0</v>
      </c>
      <c r="AC9" s="94">
        <v>0</v>
      </c>
      <c r="AD9" s="94">
        <v>0</v>
      </c>
      <c r="AE9" s="94">
        <v>0</v>
      </c>
      <c r="AF9" s="94">
        <v>0</v>
      </c>
      <c r="AG9" s="94">
        <v>0</v>
      </c>
      <c r="AH9" s="88" t="s">
        <v>777</v>
      </c>
      <c r="AI9" s="90">
        <v>94</v>
      </c>
      <c r="AJ9" s="95">
        <v>29849</v>
      </c>
      <c r="AK9" s="94">
        <v>902.01996915099994</v>
      </c>
      <c r="AL9" s="88">
        <v>7</v>
      </c>
      <c r="AM9" s="94">
        <v>906.09970051000005</v>
      </c>
      <c r="AN9" s="88">
        <v>20</v>
      </c>
      <c r="AO9" s="88" t="s">
        <v>777</v>
      </c>
      <c r="AP9" s="24"/>
      <c r="AQ9" s="133">
        <v>44.454794520547942</v>
      </c>
      <c r="AR9" s="133"/>
      <c r="AT9" s="184"/>
      <c r="AU9" s="132"/>
    </row>
    <row r="10" spans="1:47" s="25" customFormat="1" ht="18.75" customHeight="1">
      <c r="A10" s="86" t="s">
        <v>406</v>
      </c>
      <c r="B10" s="87" t="s">
        <v>358</v>
      </c>
      <c r="C10" s="87" t="s">
        <v>1</v>
      </c>
      <c r="D10" s="87" t="s">
        <v>358</v>
      </c>
      <c r="E10" s="116" t="s">
        <v>405</v>
      </c>
      <c r="F10" s="220" t="s">
        <v>407</v>
      </c>
      <c r="G10" s="88" t="s">
        <v>0</v>
      </c>
      <c r="H10" s="88" t="s">
        <v>670</v>
      </c>
      <c r="I10" s="117">
        <v>24950</v>
      </c>
      <c r="J10" s="88">
        <v>0</v>
      </c>
      <c r="K10" s="88" t="s">
        <v>20</v>
      </c>
      <c r="L10" s="88" t="s">
        <v>861</v>
      </c>
      <c r="M10" s="116" t="s">
        <v>777</v>
      </c>
      <c r="N10" s="88" t="s">
        <v>1095</v>
      </c>
      <c r="O10" s="89">
        <v>49</v>
      </c>
      <c r="P10" s="89">
        <v>50</v>
      </c>
      <c r="Q10" s="90">
        <v>99</v>
      </c>
      <c r="R10" s="91"/>
      <c r="S10" s="91"/>
      <c r="T10" s="91"/>
      <c r="U10" s="91"/>
      <c r="V10" s="92"/>
      <c r="W10" s="92"/>
      <c r="X10" s="92"/>
      <c r="Y10" s="92"/>
      <c r="Z10" s="93">
        <v>0</v>
      </c>
      <c r="AA10" s="94">
        <v>0</v>
      </c>
      <c r="AB10" s="94">
        <v>0</v>
      </c>
      <c r="AC10" s="94">
        <v>0</v>
      </c>
      <c r="AD10" s="94">
        <v>0</v>
      </c>
      <c r="AE10" s="94">
        <v>0</v>
      </c>
      <c r="AF10" s="94">
        <v>0</v>
      </c>
      <c r="AG10" s="94">
        <v>0</v>
      </c>
      <c r="AH10" s="88" t="s">
        <v>777</v>
      </c>
      <c r="AI10" s="90">
        <v>99</v>
      </c>
      <c r="AJ10" s="95">
        <v>24950</v>
      </c>
      <c r="AK10" s="94">
        <v>900.99997404999999</v>
      </c>
      <c r="AL10" s="88">
        <v>8</v>
      </c>
      <c r="AM10" s="94">
        <v>901.11974950000001</v>
      </c>
      <c r="AN10" s="88">
        <v>58</v>
      </c>
      <c r="AO10" s="88" t="s">
        <v>777</v>
      </c>
      <c r="AP10" s="24"/>
      <c r="AQ10" s="133">
        <v>57.876712328767127</v>
      </c>
      <c r="AR10" s="133"/>
      <c r="AT10" s="184"/>
      <c r="AU10" s="132"/>
    </row>
    <row r="11" spans="1:47" s="316" customFormat="1" ht="18.75" customHeight="1">
      <c r="A11" s="86" t="s">
        <v>575</v>
      </c>
      <c r="B11" s="87" t="s">
        <v>794</v>
      </c>
      <c r="C11" s="87" t="s">
        <v>488</v>
      </c>
      <c r="D11" s="87" t="s">
        <v>283</v>
      </c>
      <c r="E11" s="116" t="s">
        <v>576</v>
      </c>
      <c r="F11" s="220" t="s">
        <v>577</v>
      </c>
      <c r="G11" s="88" t="s">
        <v>6</v>
      </c>
      <c r="H11" s="88" t="s">
        <v>654</v>
      </c>
      <c r="I11" s="117">
        <v>22219</v>
      </c>
      <c r="J11" s="88">
        <v>1</v>
      </c>
      <c r="K11" s="88" t="s">
        <v>20</v>
      </c>
      <c r="L11" s="88" t="s">
        <v>861</v>
      </c>
      <c r="M11" s="116" t="s">
        <v>862</v>
      </c>
      <c r="N11" s="88" t="s">
        <v>1095</v>
      </c>
      <c r="O11" s="89">
        <v>50</v>
      </c>
      <c r="P11" s="89">
        <v>50</v>
      </c>
      <c r="Q11" s="90">
        <v>100</v>
      </c>
      <c r="R11" s="91"/>
      <c r="S11" s="91"/>
      <c r="T11" s="91"/>
      <c r="U11" s="91"/>
      <c r="V11" s="92"/>
      <c r="W11" s="92"/>
      <c r="X11" s="92"/>
      <c r="Y11" s="92"/>
      <c r="Z11" s="93">
        <v>0</v>
      </c>
      <c r="AA11" s="94">
        <v>0</v>
      </c>
      <c r="AB11" s="94">
        <v>0</v>
      </c>
      <c r="AC11" s="94">
        <v>0</v>
      </c>
      <c r="AD11" s="94">
        <v>0</v>
      </c>
      <c r="AE11" s="94">
        <v>0</v>
      </c>
      <c r="AF11" s="94">
        <v>0</v>
      </c>
      <c r="AG11" s="94">
        <v>0</v>
      </c>
      <c r="AH11" s="88" t="s">
        <v>777</v>
      </c>
      <c r="AI11" s="90">
        <v>98</v>
      </c>
      <c r="AJ11" s="95">
        <v>22219</v>
      </c>
      <c r="AK11" s="94">
        <v>900.00997678099998</v>
      </c>
      <c r="AL11" s="88">
        <v>9</v>
      </c>
      <c r="AM11" s="94">
        <v>902.10977680999997</v>
      </c>
      <c r="AN11" s="88">
        <v>48</v>
      </c>
      <c r="AO11" s="88" t="s">
        <v>777</v>
      </c>
      <c r="AP11" s="24"/>
      <c r="AQ11" s="133">
        <v>65.358904109589048</v>
      </c>
      <c r="AR11" s="133"/>
      <c r="AS11" s="25"/>
      <c r="AT11" s="184"/>
      <c r="AU11" s="132"/>
    </row>
    <row r="12" spans="1:47" s="25" customFormat="1" ht="18.75" customHeight="1">
      <c r="A12" s="86" t="s">
        <v>585</v>
      </c>
      <c r="B12" s="87" t="s">
        <v>790</v>
      </c>
      <c r="C12" s="87" t="s">
        <v>488</v>
      </c>
      <c r="D12" s="87" t="s">
        <v>204</v>
      </c>
      <c r="E12" s="116" t="s">
        <v>90</v>
      </c>
      <c r="F12" s="220" t="s">
        <v>586</v>
      </c>
      <c r="G12" s="88" t="s">
        <v>0</v>
      </c>
      <c r="H12" s="88" t="s">
        <v>635</v>
      </c>
      <c r="I12" s="117" t="s">
        <v>808</v>
      </c>
      <c r="J12" s="88">
        <v>4</v>
      </c>
      <c r="K12" s="88" t="s">
        <v>8</v>
      </c>
      <c r="L12" s="88" t="s">
        <v>861</v>
      </c>
      <c r="M12" s="116" t="s">
        <v>777</v>
      </c>
      <c r="N12" s="88" t="s">
        <v>1095</v>
      </c>
      <c r="O12" s="89">
        <v>53</v>
      </c>
      <c r="P12" s="89">
        <v>48</v>
      </c>
      <c r="Q12" s="90">
        <v>101</v>
      </c>
      <c r="R12" s="91"/>
      <c r="S12" s="91"/>
      <c r="T12" s="91"/>
      <c r="U12" s="91"/>
      <c r="V12" s="92">
        <v>16</v>
      </c>
      <c r="W12" s="92"/>
      <c r="X12" s="92"/>
      <c r="Y12" s="92"/>
      <c r="Z12" s="93">
        <v>0</v>
      </c>
      <c r="AA12" s="94">
        <v>0</v>
      </c>
      <c r="AB12" s="94">
        <v>0</v>
      </c>
      <c r="AC12" s="94">
        <v>0</v>
      </c>
      <c r="AD12" s="94">
        <v>11</v>
      </c>
      <c r="AE12" s="94">
        <v>0</v>
      </c>
      <c r="AF12" s="94">
        <v>0</v>
      </c>
      <c r="AG12" s="94">
        <v>0</v>
      </c>
      <c r="AH12" s="88">
        <v>11</v>
      </c>
      <c r="AI12" s="90">
        <v>93</v>
      </c>
      <c r="AJ12" s="95" t="s">
        <v>808</v>
      </c>
      <c r="AK12" s="94">
        <v>899.03997688799996</v>
      </c>
      <c r="AL12" s="88">
        <v>10</v>
      </c>
      <c r="AM12" s="94">
        <v>907.07977788000005</v>
      </c>
      <c r="AN12" s="88">
        <v>16</v>
      </c>
      <c r="AO12" s="88">
        <v>1</v>
      </c>
      <c r="AP12" s="24"/>
      <c r="AQ12" s="133">
        <v>65.652054794520552</v>
      </c>
      <c r="AR12" s="133"/>
      <c r="AT12" s="184"/>
      <c r="AU12" s="132"/>
    </row>
    <row r="13" spans="1:47" s="25" customFormat="1" ht="18.75" customHeight="1">
      <c r="A13" s="86" t="s">
        <v>284</v>
      </c>
      <c r="B13" s="87" t="s">
        <v>799</v>
      </c>
      <c r="C13" s="87" t="s">
        <v>488</v>
      </c>
      <c r="D13" s="87" t="s">
        <v>411</v>
      </c>
      <c r="E13" s="116" t="s">
        <v>282</v>
      </c>
      <c r="F13" s="220" t="s">
        <v>285</v>
      </c>
      <c r="G13" s="88" t="s">
        <v>0</v>
      </c>
      <c r="H13" s="88" t="s">
        <v>654</v>
      </c>
      <c r="I13" s="117">
        <v>17962</v>
      </c>
      <c r="J13" s="88">
        <v>2</v>
      </c>
      <c r="K13" s="88" t="s">
        <v>20</v>
      </c>
      <c r="L13" s="88" t="s">
        <v>950</v>
      </c>
      <c r="M13" s="116" t="s">
        <v>777</v>
      </c>
      <c r="N13" s="88" t="s">
        <v>1095</v>
      </c>
      <c r="O13" s="89">
        <v>53</v>
      </c>
      <c r="P13" s="89">
        <v>48</v>
      </c>
      <c r="Q13" s="90">
        <v>101</v>
      </c>
      <c r="R13" s="91"/>
      <c r="S13" s="91"/>
      <c r="T13" s="91"/>
      <c r="U13" s="91"/>
      <c r="V13" s="92"/>
      <c r="W13" s="92"/>
      <c r="X13" s="92"/>
      <c r="Y13" s="92"/>
      <c r="Z13" s="93">
        <v>0</v>
      </c>
      <c r="AA13" s="94">
        <v>0</v>
      </c>
      <c r="AB13" s="94">
        <v>0</v>
      </c>
      <c r="AC13" s="94">
        <v>0</v>
      </c>
      <c r="AD13" s="94">
        <v>0</v>
      </c>
      <c r="AE13" s="94">
        <v>0</v>
      </c>
      <c r="AF13" s="94">
        <v>0</v>
      </c>
      <c r="AG13" s="94">
        <v>0</v>
      </c>
      <c r="AH13" s="88" t="s">
        <v>777</v>
      </c>
      <c r="AI13" s="90">
        <v>97</v>
      </c>
      <c r="AJ13" s="95">
        <v>17962</v>
      </c>
      <c r="AK13" s="94">
        <v>899.01998103799997</v>
      </c>
      <c r="AL13" s="88">
        <v>11</v>
      </c>
      <c r="AM13" s="94">
        <v>903.09981937999999</v>
      </c>
      <c r="AN13" s="88">
        <v>41</v>
      </c>
      <c r="AO13" s="88" t="s">
        <v>777</v>
      </c>
      <c r="AP13" s="24"/>
      <c r="AQ13" s="133">
        <v>77.021917808219172</v>
      </c>
      <c r="AR13" s="133"/>
      <c r="AT13" s="184"/>
      <c r="AU13" s="132"/>
    </row>
    <row r="14" spans="1:47" s="25" customFormat="1" ht="18.75" customHeight="1">
      <c r="A14" s="86" t="s">
        <v>225</v>
      </c>
      <c r="B14" s="87" t="s">
        <v>417</v>
      </c>
      <c r="C14" s="87" t="s">
        <v>1</v>
      </c>
      <c r="D14" s="87" t="s">
        <v>417</v>
      </c>
      <c r="E14" s="116" t="s">
        <v>226</v>
      </c>
      <c r="F14" s="220" t="s">
        <v>227</v>
      </c>
      <c r="G14" s="88" t="s">
        <v>6</v>
      </c>
      <c r="H14" s="88" t="s">
        <v>644</v>
      </c>
      <c r="I14" s="117">
        <v>21468</v>
      </c>
      <c r="J14" s="88">
        <v>2</v>
      </c>
      <c r="K14" s="88" t="s">
        <v>20</v>
      </c>
      <c r="L14" s="88" t="s">
        <v>861</v>
      </c>
      <c r="M14" s="116" t="s">
        <v>862</v>
      </c>
      <c r="N14" s="88" t="s">
        <v>1095</v>
      </c>
      <c r="O14" s="89">
        <v>49</v>
      </c>
      <c r="P14" s="89">
        <v>52</v>
      </c>
      <c r="Q14" s="90">
        <v>101</v>
      </c>
      <c r="R14" s="91"/>
      <c r="S14" s="91"/>
      <c r="T14" s="91"/>
      <c r="U14" s="91"/>
      <c r="V14" s="92"/>
      <c r="W14" s="92"/>
      <c r="X14" s="92"/>
      <c r="Y14" s="92"/>
      <c r="Z14" s="93">
        <v>0</v>
      </c>
      <c r="AA14" s="94">
        <v>0</v>
      </c>
      <c r="AB14" s="94">
        <v>0</v>
      </c>
      <c r="AC14" s="94">
        <v>0</v>
      </c>
      <c r="AD14" s="94">
        <v>0</v>
      </c>
      <c r="AE14" s="94">
        <v>0</v>
      </c>
      <c r="AF14" s="94">
        <v>0</v>
      </c>
      <c r="AG14" s="94">
        <v>0</v>
      </c>
      <c r="AH14" s="88" t="s">
        <v>777</v>
      </c>
      <c r="AI14" s="90">
        <v>97</v>
      </c>
      <c r="AJ14" s="95">
        <v>21468</v>
      </c>
      <c r="AK14" s="94">
        <v>899.01997753199998</v>
      </c>
      <c r="AL14" s="88">
        <v>12</v>
      </c>
      <c r="AM14" s="94">
        <v>903.09978432000003</v>
      </c>
      <c r="AN14" s="88">
        <v>42</v>
      </c>
      <c r="AO14" s="88" t="s">
        <v>777</v>
      </c>
      <c r="AP14" s="24"/>
      <c r="AQ14" s="133">
        <v>67.416438356164377</v>
      </c>
      <c r="AR14" s="133"/>
      <c r="AT14" s="184"/>
      <c r="AU14" s="132"/>
    </row>
    <row r="15" spans="1:47" s="25" customFormat="1" ht="18.75" customHeight="1">
      <c r="A15" s="86" t="s">
        <v>774</v>
      </c>
      <c r="B15" s="87" t="s">
        <v>489</v>
      </c>
      <c r="C15" s="87" t="s">
        <v>1</v>
      </c>
      <c r="D15" s="87" t="s">
        <v>489</v>
      </c>
      <c r="E15" s="116" t="s">
        <v>809</v>
      </c>
      <c r="F15" s="220" t="s">
        <v>810</v>
      </c>
      <c r="G15" s="88" t="s">
        <v>0</v>
      </c>
      <c r="H15" s="88" t="s">
        <v>673</v>
      </c>
      <c r="I15" s="117">
        <v>27041</v>
      </c>
      <c r="J15" s="88">
        <v>5</v>
      </c>
      <c r="K15" s="88" t="s">
        <v>8</v>
      </c>
      <c r="L15" s="88" t="s">
        <v>861</v>
      </c>
      <c r="M15" s="116" t="s">
        <v>862</v>
      </c>
      <c r="N15" s="88" t="s">
        <v>1095</v>
      </c>
      <c r="O15" s="89">
        <v>54</v>
      </c>
      <c r="P15" s="89">
        <v>48</v>
      </c>
      <c r="Q15" s="90">
        <v>102</v>
      </c>
      <c r="R15" s="91"/>
      <c r="S15" s="91"/>
      <c r="T15" s="91"/>
      <c r="U15" s="91"/>
      <c r="V15" s="92"/>
      <c r="W15" s="92"/>
      <c r="X15" s="92"/>
      <c r="Y15" s="92"/>
      <c r="Z15" s="93">
        <v>0</v>
      </c>
      <c r="AA15" s="94">
        <v>0</v>
      </c>
      <c r="AB15" s="94">
        <v>0</v>
      </c>
      <c r="AC15" s="94">
        <v>0</v>
      </c>
      <c r="AD15" s="94">
        <v>0</v>
      </c>
      <c r="AE15" s="94">
        <v>0</v>
      </c>
      <c r="AF15" s="94">
        <v>0</v>
      </c>
      <c r="AG15" s="94">
        <v>0</v>
      </c>
      <c r="AH15" s="88" t="s">
        <v>777</v>
      </c>
      <c r="AI15" s="90">
        <v>92</v>
      </c>
      <c r="AJ15" s="95">
        <v>27041</v>
      </c>
      <c r="AK15" s="94">
        <v>898.049971959</v>
      </c>
      <c r="AL15" s="88">
        <v>13</v>
      </c>
      <c r="AM15" s="94">
        <v>908.06972859000007</v>
      </c>
      <c r="AN15" s="88">
        <v>11</v>
      </c>
      <c r="AO15" s="88" t="s">
        <v>777</v>
      </c>
      <c r="AP15" s="24"/>
      <c r="AQ15" s="133">
        <v>52.147945205479452</v>
      </c>
      <c r="AR15" s="133"/>
      <c r="AT15" s="184"/>
      <c r="AU15" s="132"/>
    </row>
    <row r="16" spans="1:47" s="25" customFormat="1" ht="18.75" customHeight="1">
      <c r="A16" s="86" t="s">
        <v>426</v>
      </c>
      <c r="B16" s="87" t="s">
        <v>257</v>
      </c>
      <c r="C16" s="87" t="s">
        <v>1</v>
      </c>
      <c r="D16" s="87" t="s">
        <v>257</v>
      </c>
      <c r="E16" s="116" t="s">
        <v>254</v>
      </c>
      <c r="F16" s="220" t="s">
        <v>445</v>
      </c>
      <c r="G16" s="88" t="s">
        <v>0</v>
      </c>
      <c r="H16" s="88" t="s">
        <v>651</v>
      </c>
      <c r="I16" s="117">
        <v>25717</v>
      </c>
      <c r="J16" s="88">
        <v>3</v>
      </c>
      <c r="K16" s="88" t="s">
        <v>20</v>
      </c>
      <c r="L16" s="88" t="s">
        <v>861</v>
      </c>
      <c r="M16" s="116" t="s">
        <v>862</v>
      </c>
      <c r="N16" s="88" t="s">
        <v>1095</v>
      </c>
      <c r="O16" s="89">
        <v>52</v>
      </c>
      <c r="P16" s="89">
        <v>50</v>
      </c>
      <c r="Q16" s="90">
        <v>102</v>
      </c>
      <c r="R16" s="91"/>
      <c r="S16" s="91"/>
      <c r="T16" s="91"/>
      <c r="U16" s="91"/>
      <c r="V16" s="92"/>
      <c r="W16" s="92"/>
      <c r="X16" s="92"/>
      <c r="Y16" s="92"/>
      <c r="Z16" s="93">
        <v>0</v>
      </c>
      <c r="AA16" s="94">
        <v>0</v>
      </c>
      <c r="AB16" s="94">
        <v>0</v>
      </c>
      <c r="AC16" s="94">
        <v>0</v>
      </c>
      <c r="AD16" s="94">
        <v>0</v>
      </c>
      <c r="AE16" s="94">
        <v>0</v>
      </c>
      <c r="AF16" s="94">
        <v>0</v>
      </c>
      <c r="AG16" s="94">
        <v>0</v>
      </c>
      <c r="AH16" s="88" t="s">
        <v>777</v>
      </c>
      <c r="AI16" s="90">
        <v>96</v>
      </c>
      <c r="AJ16" s="95">
        <v>25717</v>
      </c>
      <c r="AK16" s="94">
        <v>898.029973283</v>
      </c>
      <c r="AL16" s="88">
        <v>14</v>
      </c>
      <c r="AM16" s="94">
        <v>904.08974182999998</v>
      </c>
      <c r="AN16" s="88">
        <v>28</v>
      </c>
      <c r="AO16" s="88" t="s">
        <v>777</v>
      </c>
      <c r="AP16" s="24"/>
      <c r="AQ16" s="133">
        <v>55.775342465753425</v>
      </c>
      <c r="AR16" s="133"/>
      <c r="AT16" s="184"/>
      <c r="AU16" s="132"/>
    </row>
    <row r="17" spans="1:47" s="25" customFormat="1" ht="18.75" customHeight="1">
      <c r="A17" s="86" t="s">
        <v>292</v>
      </c>
      <c r="B17" s="87" t="s">
        <v>796</v>
      </c>
      <c r="C17" s="87" t="s">
        <v>488</v>
      </c>
      <c r="D17" s="87" t="s">
        <v>490</v>
      </c>
      <c r="E17" s="116" t="s">
        <v>293</v>
      </c>
      <c r="F17" s="220" t="s">
        <v>294</v>
      </c>
      <c r="G17" s="88" t="s">
        <v>0</v>
      </c>
      <c r="H17" s="88" t="s">
        <v>654</v>
      </c>
      <c r="I17" s="117">
        <v>19194</v>
      </c>
      <c r="J17" s="88">
        <v>0</v>
      </c>
      <c r="K17" s="88" t="s">
        <v>20</v>
      </c>
      <c r="L17" s="88" t="s">
        <v>861</v>
      </c>
      <c r="M17" s="116" t="s">
        <v>777</v>
      </c>
      <c r="N17" s="88" t="s">
        <v>1095</v>
      </c>
      <c r="O17" s="89">
        <v>49</v>
      </c>
      <c r="P17" s="89">
        <v>53</v>
      </c>
      <c r="Q17" s="90">
        <v>102</v>
      </c>
      <c r="R17" s="91"/>
      <c r="S17" s="91"/>
      <c r="T17" s="91"/>
      <c r="U17" s="91"/>
      <c r="V17" s="92"/>
      <c r="W17" s="92"/>
      <c r="X17" s="92"/>
      <c r="Y17" s="92"/>
      <c r="Z17" s="93">
        <v>0</v>
      </c>
      <c r="AA17" s="94">
        <v>0</v>
      </c>
      <c r="AB17" s="94">
        <v>0</v>
      </c>
      <c r="AC17" s="94">
        <v>0</v>
      </c>
      <c r="AD17" s="94">
        <v>0</v>
      </c>
      <c r="AE17" s="94">
        <v>0</v>
      </c>
      <c r="AF17" s="94">
        <v>0</v>
      </c>
      <c r="AG17" s="94">
        <v>0</v>
      </c>
      <c r="AH17" s="88" t="s">
        <v>777</v>
      </c>
      <c r="AI17" s="90">
        <v>102</v>
      </c>
      <c r="AJ17" s="95">
        <v>19194</v>
      </c>
      <c r="AK17" s="94">
        <v>897.99997980600006</v>
      </c>
      <c r="AL17" s="88">
        <v>15</v>
      </c>
      <c r="AM17" s="94">
        <v>898.11980705999997</v>
      </c>
      <c r="AN17" s="88">
        <v>107</v>
      </c>
      <c r="AO17" s="88" t="s">
        <v>777</v>
      </c>
      <c r="AP17" s="24"/>
      <c r="AQ17" s="133">
        <v>73.646575342465752</v>
      </c>
      <c r="AR17" s="133"/>
      <c r="AT17" s="184"/>
      <c r="AU17" s="132"/>
    </row>
    <row r="18" spans="1:47" s="25" customFormat="1" ht="18.75" customHeight="1">
      <c r="A18" s="86" t="s">
        <v>624</v>
      </c>
      <c r="B18" s="87" t="s">
        <v>358</v>
      </c>
      <c r="C18" s="87" t="s">
        <v>1</v>
      </c>
      <c r="D18" s="87" t="s">
        <v>358</v>
      </c>
      <c r="E18" s="116" t="s">
        <v>625</v>
      </c>
      <c r="F18" s="220" t="s">
        <v>626</v>
      </c>
      <c r="G18" s="88" t="s">
        <v>0</v>
      </c>
      <c r="H18" s="88" t="s">
        <v>654</v>
      </c>
      <c r="I18" s="117">
        <v>19959</v>
      </c>
      <c r="J18" s="88">
        <v>3</v>
      </c>
      <c r="K18" s="88" t="s">
        <v>20</v>
      </c>
      <c r="L18" s="88" t="s">
        <v>861</v>
      </c>
      <c r="M18" s="116" t="s">
        <v>862</v>
      </c>
      <c r="N18" s="88" t="s">
        <v>1095</v>
      </c>
      <c r="O18" s="89">
        <v>52</v>
      </c>
      <c r="P18" s="89">
        <v>51</v>
      </c>
      <c r="Q18" s="90">
        <v>103</v>
      </c>
      <c r="R18" s="91"/>
      <c r="S18" s="91"/>
      <c r="T18" s="91"/>
      <c r="U18" s="91"/>
      <c r="V18" s="92"/>
      <c r="W18" s="92"/>
      <c r="X18" s="92"/>
      <c r="Y18" s="92"/>
      <c r="Z18" s="93">
        <v>0</v>
      </c>
      <c r="AA18" s="94">
        <v>0</v>
      </c>
      <c r="AB18" s="94">
        <v>0</v>
      </c>
      <c r="AC18" s="94">
        <v>0</v>
      </c>
      <c r="AD18" s="94">
        <v>0</v>
      </c>
      <c r="AE18" s="94">
        <v>0</v>
      </c>
      <c r="AF18" s="94">
        <v>0</v>
      </c>
      <c r="AG18" s="94">
        <v>0</v>
      </c>
      <c r="AH18" s="88" t="s">
        <v>777</v>
      </c>
      <c r="AI18" s="90">
        <v>97</v>
      </c>
      <c r="AJ18" s="95">
        <v>19959</v>
      </c>
      <c r="AK18" s="94">
        <v>897.02997904099993</v>
      </c>
      <c r="AL18" s="88">
        <v>16</v>
      </c>
      <c r="AM18" s="94">
        <v>903.08979941000007</v>
      </c>
      <c r="AN18" s="88">
        <v>43</v>
      </c>
      <c r="AO18" s="88" t="s">
        <v>777</v>
      </c>
      <c r="AP18" s="24"/>
      <c r="AQ18" s="133">
        <v>71.550684931506851</v>
      </c>
      <c r="AR18" s="133"/>
      <c r="AT18" s="184"/>
      <c r="AU18" s="132"/>
    </row>
    <row r="19" spans="1:47" s="25" customFormat="1" ht="18.75" customHeight="1">
      <c r="A19" s="86" t="s">
        <v>16</v>
      </c>
      <c r="B19" s="87" t="s">
        <v>283</v>
      </c>
      <c r="C19" s="87" t="s">
        <v>1</v>
      </c>
      <c r="D19" s="87" t="s">
        <v>283</v>
      </c>
      <c r="E19" s="116" t="s">
        <v>15</v>
      </c>
      <c r="F19" s="220" t="s">
        <v>17</v>
      </c>
      <c r="G19" s="88" t="s">
        <v>6</v>
      </c>
      <c r="H19" s="88" t="s">
        <v>651</v>
      </c>
      <c r="I19" s="117">
        <v>26516</v>
      </c>
      <c r="J19" s="88">
        <v>3</v>
      </c>
      <c r="K19" s="88" t="s">
        <v>20</v>
      </c>
      <c r="L19" s="88" t="s">
        <v>861</v>
      </c>
      <c r="M19" s="116" t="s">
        <v>777</v>
      </c>
      <c r="N19" s="88" t="s">
        <v>1095</v>
      </c>
      <c r="O19" s="89">
        <v>53</v>
      </c>
      <c r="P19" s="89">
        <v>50</v>
      </c>
      <c r="Q19" s="90">
        <v>103</v>
      </c>
      <c r="R19" s="91"/>
      <c r="S19" s="91"/>
      <c r="T19" s="91"/>
      <c r="U19" s="91"/>
      <c r="V19" s="92"/>
      <c r="W19" s="92"/>
      <c r="X19" s="92"/>
      <c r="Y19" s="92"/>
      <c r="Z19" s="93">
        <v>0</v>
      </c>
      <c r="AA19" s="94">
        <v>0</v>
      </c>
      <c r="AB19" s="94">
        <v>0</v>
      </c>
      <c r="AC19" s="94">
        <v>0</v>
      </c>
      <c r="AD19" s="94">
        <v>0</v>
      </c>
      <c r="AE19" s="94">
        <v>0</v>
      </c>
      <c r="AF19" s="94">
        <v>0</v>
      </c>
      <c r="AG19" s="94">
        <v>0</v>
      </c>
      <c r="AH19" s="88" t="s">
        <v>777</v>
      </c>
      <c r="AI19" s="90">
        <v>97</v>
      </c>
      <c r="AJ19" s="95">
        <v>26516</v>
      </c>
      <c r="AK19" s="94">
        <v>897.02997248399993</v>
      </c>
      <c r="AL19" s="88">
        <v>17</v>
      </c>
      <c r="AM19" s="94">
        <v>903.08973384000001</v>
      </c>
      <c r="AN19" s="88">
        <v>44</v>
      </c>
      <c r="AO19" s="88" t="s">
        <v>777</v>
      </c>
      <c r="AP19" s="24"/>
      <c r="AQ19" s="133">
        <v>53.586301369863016</v>
      </c>
      <c r="AR19" s="133"/>
      <c r="AT19" s="184"/>
      <c r="AU19" s="132"/>
    </row>
    <row r="20" spans="1:47" s="25" customFormat="1" ht="18.75" customHeight="1">
      <c r="A20" s="86" t="s">
        <v>253</v>
      </c>
      <c r="B20" s="87" t="s">
        <v>799</v>
      </c>
      <c r="C20" s="87" t="s">
        <v>488</v>
      </c>
      <c r="D20" s="87" t="s">
        <v>411</v>
      </c>
      <c r="E20" s="116" t="s">
        <v>70</v>
      </c>
      <c r="F20" s="220" t="s">
        <v>145</v>
      </c>
      <c r="G20" s="88" t="s">
        <v>0</v>
      </c>
      <c r="H20" s="88" t="s">
        <v>651</v>
      </c>
      <c r="I20" s="117">
        <v>18070</v>
      </c>
      <c r="J20" s="88">
        <v>0</v>
      </c>
      <c r="K20" s="88" t="s">
        <v>20</v>
      </c>
      <c r="L20" s="88" t="s">
        <v>950</v>
      </c>
      <c r="M20" s="116" t="s">
        <v>777</v>
      </c>
      <c r="N20" s="88" t="s">
        <v>1095</v>
      </c>
      <c r="O20" s="89">
        <v>54</v>
      </c>
      <c r="P20" s="89">
        <v>49</v>
      </c>
      <c r="Q20" s="90">
        <v>103</v>
      </c>
      <c r="R20" s="91"/>
      <c r="S20" s="91"/>
      <c r="T20" s="91"/>
      <c r="U20" s="91"/>
      <c r="V20" s="92"/>
      <c r="W20" s="92"/>
      <c r="X20" s="92"/>
      <c r="Y20" s="92"/>
      <c r="Z20" s="93">
        <v>0</v>
      </c>
      <c r="AA20" s="94">
        <v>0</v>
      </c>
      <c r="AB20" s="94">
        <v>0</v>
      </c>
      <c r="AC20" s="94">
        <v>0</v>
      </c>
      <c r="AD20" s="94">
        <v>0</v>
      </c>
      <c r="AE20" s="94">
        <v>0</v>
      </c>
      <c r="AF20" s="94">
        <v>0</v>
      </c>
      <c r="AG20" s="94">
        <v>0</v>
      </c>
      <c r="AH20" s="88" t="s">
        <v>777</v>
      </c>
      <c r="AI20" s="90">
        <v>103</v>
      </c>
      <c r="AJ20" s="95">
        <v>18070</v>
      </c>
      <c r="AK20" s="94">
        <v>896.99998092999999</v>
      </c>
      <c r="AL20" s="88">
        <v>18</v>
      </c>
      <c r="AM20" s="94">
        <v>897.11981830000002</v>
      </c>
      <c r="AN20" s="88">
        <v>116</v>
      </c>
      <c r="AO20" s="88" t="s">
        <v>777</v>
      </c>
      <c r="AP20" s="24"/>
      <c r="AQ20" s="133">
        <v>76.726027397260268</v>
      </c>
      <c r="AR20" s="133"/>
      <c r="AT20" s="184"/>
      <c r="AU20" s="132"/>
    </row>
    <row r="21" spans="1:47" s="25" customFormat="1" ht="18.75" customHeight="1">
      <c r="A21" s="86" t="s">
        <v>333</v>
      </c>
      <c r="B21" s="87" t="s">
        <v>803</v>
      </c>
      <c r="C21" s="87" t="s">
        <v>1</v>
      </c>
      <c r="D21" s="87" t="s">
        <v>149</v>
      </c>
      <c r="E21" s="116" t="s">
        <v>334</v>
      </c>
      <c r="F21" s="220" t="s">
        <v>335</v>
      </c>
      <c r="G21" s="88" t="s">
        <v>0</v>
      </c>
      <c r="H21" s="88" t="s">
        <v>654</v>
      </c>
      <c r="I21" s="117">
        <v>16509</v>
      </c>
      <c r="J21" s="88">
        <v>8</v>
      </c>
      <c r="K21" s="88" t="s">
        <v>2</v>
      </c>
      <c r="L21" s="88" t="s">
        <v>950</v>
      </c>
      <c r="M21" s="116" t="s">
        <v>862</v>
      </c>
      <c r="N21" s="88" t="s">
        <v>1095</v>
      </c>
      <c r="O21" s="89">
        <v>54</v>
      </c>
      <c r="P21" s="89">
        <v>50</v>
      </c>
      <c r="Q21" s="90">
        <v>104</v>
      </c>
      <c r="R21" s="91">
        <v>1</v>
      </c>
      <c r="S21" s="91"/>
      <c r="T21" s="91"/>
      <c r="U21" s="91"/>
      <c r="V21" s="92"/>
      <c r="W21" s="92"/>
      <c r="X21" s="92"/>
      <c r="Y21" s="92"/>
      <c r="Z21" s="93">
        <v>26</v>
      </c>
      <c r="AA21" s="94">
        <v>0</v>
      </c>
      <c r="AB21" s="94">
        <v>0</v>
      </c>
      <c r="AC21" s="94">
        <v>0</v>
      </c>
      <c r="AD21" s="94">
        <v>0</v>
      </c>
      <c r="AE21" s="94">
        <v>0</v>
      </c>
      <c r="AF21" s="94">
        <v>0</v>
      </c>
      <c r="AG21" s="94">
        <v>0</v>
      </c>
      <c r="AH21" s="88">
        <v>26</v>
      </c>
      <c r="AI21" s="90">
        <v>88</v>
      </c>
      <c r="AJ21" s="95">
        <v>16509</v>
      </c>
      <c r="AK21" s="94">
        <v>896.07998249100001</v>
      </c>
      <c r="AL21" s="88">
        <v>19</v>
      </c>
      <c r="AM21" s="94">
        <v>912.03983390999997</v>
      </c>
      <c r="AN21" s="88">
        <v>4</v>
      </c>
      <c r="AO21" s="88">
        <v>1</v>
      </c>
      <c r="AP21" s="24"/>
      <c r="AQ21" s="133">
        <v>81.0027397260274</v>
      </c>
      <c r="AR21" s="133"/>
      <c r="AT21" s="184"/>
      <c r="AU21" s="132"/>
    </row>
    <row r="22" spans="1:47" s="25" customFormat="1" ht="18.75" customHeight="1">
      <c r="A22" s="86" t="s">
        <v>18</v>
      </c>
      <c r="B22" s="87" t="s">
        <v>51</v>
      </c>
      <c r="C22" s="87" t="s">
        <v>1</v>
      </c>
      <c r="D22" s="87" t="s">
        <v>51</v>
      </c>
      <c r="E22" s="116" t="s">
        <v>15</v>
      </c>
      <c r="F22" s="220" t="s">
        <v>19</v>
      </c>
      <c r="G22" s="88" t="s">
        <v>0</v>
      </c>
      <c r="H22" s="88" t="s">
        <v>635</v>
      </c>
      <c r="I22" s="117">
        <v>14323</v>
      </c>
      <c r="J22" s="88">
        <v>6</v>
      </c>
      <c r="K22" s="88" t="s">
        <v>8</v>
      </c>
      <c r="L22" s="88" t="s">
        <v>994</v>
      </c>
      <c r="M22" s="116" t="s">
        <v>862</v>
      </c>
      <c r="N22" s="88" t="s">
        <v>1095</v>
      </c>
      <c r="O22" s="89">
        <v>52</v>
      </c>
      <c r="P22" s="89">
        <v>52</v>
      </c>
      <c r="Q22" s="90">
        <v>104</v>
      </c>
      <c r="R22" s="91"/>
      <c r="S22" s="91"/>
      <c r="T22" s="91"/>
      <c r="U22" s="91"/>
      <c r="V22" s="92"/>
      <c r="W22" s="92"/>
      <c r="X22" s="92"/>
      <c r="Y22" s="92"/>
      <c r="Z22" s="93">
        <v>0</v>
      </c>
      <c r="AA22" s="94">
        <v>0</v>
      </c>
      <c r="AB22" s="94">
        <v>0</v>
      </c>
      <c r="AC22" s="94">
        <v>0</v>
      </c>
      <c r="AD22" s="94">
        <v>0</v>
      </c>
      <c r="AE22" s="94">
        <v>0</v>
      </c>
      <c r="AF22" s="94">
        <v>0</v>
      </c>
      <c r="AG22" s="94">
        <v>0</v>
      </c>
      <c r="AH22" s="88" t="s">
        <v>777</v>
      </c>
      <c r="AI22" s="90">
        <v>92</v>
      </c>
      <c r="AJ22" s="95">
        <v>14323</v>
      </c>
      <c r="AK22" s="94">
        <v>896.05998467699999</v>
      </c>
      <c r="AL22" s="88">
        <v>20</v>
      </c>
      <c r="AM22" s="94">
        <v>908.0598557699999</v>
      </c>
      <c r="AN22" s="88">
        <v>12</v>
      </c>
      <c r="AO22" s="88" t="s">
        <v>777</v>
      </c>
      <c r="AP22" s="24"/>
      <c r="AQ22" s="132">
        <v>86.991780821917814</v>
      </c>
      <c r="AR22" s="133"/>
      <c r="AT22" s="184"/>
      <c r="AU22" s="132"/>
    </row>
    <row r="23" spans="1:47" s="25" customFormat="1" ht="18.75" customHeight="1">
      <c r="A23" s="86" t="s">
        <v>119</v>
      </c>
      <c r="B23" s="87" t="s">
        <v>51</v>
      </c>
      <c r="C23" s="87" t="s">
        <v>1</v>
      </c>
      <c r="D23" s="87" t="s">
        <v>51</v>
      </c>
      <c r="E23" s="116" t="s">
        <v>115</v>
      </c>
      <c r="F23" s="220" t="s">
        <v>120</v>
      </c>
      <c r="G23" s="88" t="s">
        <v>0</v>
      </c>
      <c r="H23" s="88" t="s">
        <v>639</v>
      </c>
      <c r="I23" s="117">
        <v>16365</v>
      </c>
      <c r="J23" s="88">
        <v>5</v>
      </c>
      <c r="K23" s="88" t="s">
        <v>8</v>
      </c>
      <c r="L23" s="88" t="s">
        <v>950</v>
      </c>
      <c r="M23" s="116" t="s">
        <v>862</v>
      </c>
      <c r="N23" s="88" t="s">
        <v>1095</v>
      </c>
      <c r="O23" s="89">
        <v>50</v>
      </c>
      <c r="P23" s="89">
        <v>54</v>
      </c>
      <c r="Q23" s="90">
        <v>104</v>
      </c>
      <c r="R23" s="91"/>
      <c r="S23" s="91"/>
      <c r="T23" s="91"/>
      <c r="U23" s="91"/>
      <c r="V23" s="92"/>
      <c r="W23" s="92"/>
      <c r="X23" s="92"/>
      <c r="Y23" s="92"/>
      <c r="Z23" s="93">
        <v>0</v>
      </c>
      <c r="AA23" s="94">
        <v>0</v>
      </c>
      <c r="AB23" s="94">
        <v>0</v>
      </c>
      <c r="AC23" s="94">
        <v>0</v>
      </c>
      <c r="AD23" s="94">
        <v>0</v>
      </c>
      <c r="AE23" s="94">
        <v>0</v>
      </c>
      <c r="AF23" s="94">
        <v>0</v>
      </c>
      <c r="AG23" s="94">
        <v>0</v>
      </c>
      <c r="AH23" s="88" t="s">
        <v>777</v>
      </c>
      <c r="AI23" s="90">
        <v>94</v>
      </c>
      <c r="AJ23" s="95">
        <v>16365</v>
      </c>
      <c r="AK23" s="94">
        <v>896.04998263499999</v>
      </c>
      <c r="AL23" s="88">
        <v>21</v>
      </c>
      <c r="AM23" s="94">
        <v>906.06983535000006</v>
      </c>
      <c r="AN23" s="88">
        <v>21</v>
      </c>
      <c r="AO23" s="88" t="s">
        <v>777</v>
      </c>
      <c r="AP23" s="24"/>
      <c r="AQ23" s="133">
        <v>81.397260273972606</v>
      </c>
      <c r="AR23" s="133"/>
      <c r="AT23" s="184"/>
      <c r="AU23" s="132"/>
    </row>
    <row r="24" spans="1:47" s="25" customFormat="1" ht="18.75" customHeight="1">
      <c r="A24" s="86" t="s">
        <v>350</v>
      </c>
      <c r="B24" s="87" t="s">
        <v>124</v>
      </c>
      <c r="C24" s="87" t="s">
        <v>1</v>
      </c>
      <c r="D24" s="87" t="s">
        <v>124</v>
      </c>
      <c r="E24" s="116" t="s">
        <v>111</v>
      </c>
      <c r="F24" s="220" t="s">
        <v>351</v>
      </c>
      <c r="G24" s="88" t="s">
        <v>6</v>
      </c>
      <c r="H24" s="88" t="s">
        <v>654</v>
      </c>
      <c r="I24" s="117">
        <v>26932</v>
      </c>
      <c r="J24" s="88">
        <v>3</v>
      </c>
      <c r="K24" s="88" t="s">
        <v>20</v>
      </c>
      <c r="L24" s="88" t="s">
        <v>861</v>
      </c>
      <c r="M24" s="116" t="s">
        <v>862</v>
      </c>
      <c r="N24" s="88" t="s">
        <v>1095</v>
      </c>
      <c r="O24" s="89">
        <v>53</v>
      </c>
      <c r="P24" s="89">
        <v>51</v>
      </c>
      <c r="Q24" s="90">
        <v>104</v>
      </c>
      <c r="R24" s="91"/>
      <c r="S24" s="91"/>
      <c r="T24" s="91"/>
      <c r="U24" s="91"/>
      <c r="V24" s="92">
        <v>15</v>
      </c>
      <c r="W24" s="92"/>
      <c r="X24" s="92"/>
      <c r="Y24" s="92"/>
      <c r="Z24" s="93">
        <v>0</v>
      </c>
      <c r="AA24" s="94">
        <v>0</v>
      </c>
      <c r="AB24" s="94">
        <v>0</v>
      </c>
      <c r="AC24" s="94">
        <v>0</v>
      </c>
      <c r="AD24" s="94">
        <v>10</v>
      </c>
      <c r="AE24" s="94">
        <v>0</v>
      </c>
      <c r="AF24" s="94">
        <v>0</v>
      </c>
      <c r="AG24" s="94">
        <v>0</v>
      </c>
      <c r="AH24" s="88">
        <v>10</v>
      </c>
      <c r="AI24" s="90">
        <v>98</v>
      </c>
      <c r="AJ24" s="95">
        <v>26932</v>
      </c>
      <c r="AK24" s="94">
        <v>896.02997206800001</v>
      </c>
      <c r="AL24" s="88">
        <v>22</v>
      </c>
      <c r="AM24" s="94">
        <v>902.08972968</v>
      </c>
      <c r="AN24" s="88">
        <v>49</v>
      </c>
      <c r="AO24" s="88">
        <v>1</v>
      </c>
      <c r="AP24" s="24"/>
      <c r="AQ24" s="133">
        <v>52.446575342465756</v>
      </c>
      <c r="AR24" s="133"/>
      <c r="AT24" s="184"/>
      <c r="AU24" s="132"/>
    </row>
    <row r="25" spans="1:47" s="25" customFormat="1" ht="18.75" customHeight="1">
      <c r="A25" s="86" t="s">
        <v>261</v>
      </c>
      <c r="B25" s="87" t="s">
        <v>358</v>
      </c>
      <c r="C25" s="87" t="s">
        <v>1</v>
      </c>
      <c r="D25" s="87" t="s">
        <v>358</v>
      </c>
      <c r="E25" s="116" t="s">
        <v>260</v>
      </c>
      <c r="F25" s="220" t="s">
        <v>172</v>
      </c>
      <c r="G25" s="88" t="s">
        <v>0</v>
      </c>
      <c r="H25" s="88" t="s">
        <v>651</v>
      </c>
      <c r="I25" s="117">
        <v>24451</v>
      </c>
      <c r="J25" s="88">
        <v>2</v>
      </c>
      <c r="K25" s="88" t="s">
        <v>20</v>
      </c>
      <c r="L25" s="88" t="s">
        <v>861</v>
      </c>
      <c r="M25" s="116" t="s">
        <v>777</v>
      </c>
      <c r="N25" s="88" t="s">
        <v>1095</v>
      </c>
      <c r="O25" s="89">
        <v>55</v>
      </c>
      <c r="P25" s="89">
        <v>49</v>
      </c>
      <c r="Q25" s="90">
        <v>104</v>
      </c>
      <c r="R25" s="91"/>
      <c r="S25" s="91"/>
      <c r="T25" s="91"/>
      <c r="U25" s="91"/>
      <c r="V25" s="92"/>
      <c r="W25" s="92"/>
      <c r="X25" s="92"/>
      <c r="Y25" s="92"/>
      <c r="Z25" s="93">
        <v>0</v>
      </c>
      <c r="AA25" s="94">
        <v>0</v>
      </c>
      <c r="AB25" s="94">
        <v>0</v>
      </c>
      <c r="AC25" s="94">
        <v>0</v>
      </c>
      <c r="AD25" s="94">
        <v>0</v>
      </c>
      <c r="AE25" s="94">
        <v>0</v>
      </c>
      <c r="AF25" s="94">
        <v>0</v>
      </c>
      <c r="AG25" s="94">
        <v>0</v>
      </c>
      <c r="AH25" s="88" t="s">
        <v>777</v>
      </c>
      <c r="AI25" s="90">
        <v>100</v>
      </c>
      <c r="AJ25" s="95">
        <v>24451</v>
      </c>
      <c r="AK25" s="94">
        <v>896.01997454900004</v>
      </c>
      <c r="AL25" s="88">
        <v>23</v>
      </c>
      <c r="AM25" s="94">
        <v>900.09975449000001</v>
      </c>
      <c r="AN25" s="88">
        <v>73</v>
      </c>
      <c r="AO25" s="88" t="s">
        <v>777</v>
      </c>
      <c r="AP25" s="24"/>
      <c r="AQ25" s="133">
        <v>59.243835616438353</v>
      </c>
      <c r="AR25" s="133"/>
      <c r="AT25" s="184"/>
      <c r="AU25" s="132"/>
    </row>
    <row r="26" spans="1:47" s="25" customFormat="1" ht="18.75" customHeight="1">
      <c r="A26" s="86" t="s">
        <v>180</v>
      </c>
      <c r="B26" s="87" t="s">
        <v>204</v>
      </c>
      <c r="C26" s="87" t="s">
        <v>1</v>
      </c>
      <c r="D26" s="87" t="s">
        <v>204</v>
      </c>
      <c r="E26" s="116" t="s">
        <v>181</v>
      </c>
      <c r="F26" s="220" t="s">
        <v>182</v>
      </c>
      <c r="G26" s="88" t="s">
        <v>0</v>
      </c>
      <c r="H26" s="88" t="s">
        <v>640</v>
      </c>
      <c r="I26" s="117">
        <v>17774</v>
      </c>
      <c r="J26" s="88">
        <v>1</v>
      </c>
      <c r="K26" s="88" t="s">
        <v>20</v>
      </c>
      <c r="L26" s="88" t="s">
        <v>950</v>
      </c>
      <c r="M26" s="116" t="s">
        <v>777</v>
      </c>
      <c r="N26" s="88" t="s">
        <v>1095</v>
      </c>
      <c r="O26" s="89">
        <v>55</v>
      </c>
      <c r="P26" s="89">
        <v>49</v>
      </c>
      <c r="Q26" s="90">
        <v>104</v>
      </c>
      <c r="R26" s="91"/>
      <c r="S26" s="91"/>
      <c r="T26" s="91"/>
      <c r="U26" s="91"/>
      <c r="V26" s="92"/>
      <c r="W26" s="92"/>
      <c r="X26" s="92"/>
      <c r="Y26" s="92"/>
      <c r="Z26" s="93">
        <v>0</v>
      </c>
      <c r="AA26" s="94">
        <v>0</v>
      </c>
      <c r="AB26" s="94">
        <v>0</v>
      </c>
      <c r="AC26" s="94">
        <v>0</v>
      </c>
      <c r="AD26" s="94">
        <v>0</v>
      </c>
      <c r="AE26" s="94">
        <v>0</v>
      </c>
      <c r="AF26" s="94">
        <v>0</v>
      </c>
      <c r="AG26" s="94">
        <v>0</v>
      </c>
      <c r="AH26" s="88" t="s">
        <v>777</v>
      </c>
      <c r="AI26" s="90">
        <v>102</v>
      </c>
      <c r="AJ26" s="95">
        <v>17774</v>
      </c>
      <c r="AK26" s="94">
        <v>896.00998122600004</v>
      </c>
      <c r="AL26" s="88">
        <v>24</v>
      </c>
      <c r="AM26" s="94">
        <v>898.10982125999999</v>
      </c>
      <c r="AN26" s="88">
        <v>108</v>
      </c>
      <c r="AO26" s="88" t="s">
        <v>777</v>
      </c>
      <c r="AP26" s="24"/>
      <c r="AQ26" s="133">
        <v>77.536986301369865</v>
      </c>
      <c r="AR26" s="133"/>
      <c r="AT26" s="184"/>
      <c r="AU26" s="132"/>
    </row>
    <row r="27" spans="1:47" s="25" customFormat="1" ht="18.75" customHeight="1">
      <c r="A27" s="86" t="s">
        <v>264</v>
      </c>
      <c r="B27" s="87" t="s">
        <v>257</v>
      </c>
      <c r="C27" s="87" t="s">
        <v>1</v>
      </c>
      <c r="D27" s="87" t="s">
        <v>257</v>
      </c>
      <c r="E27" s="116" t="s">
        <v>265</v>
      </c>
      <c r="F27" s="220" t="s">
        <v>266</v>
      </c>
      <c r="G27" s="88" t="s">
        <v>0</v>
      </c>
      <c r="H27" s="88" t="s">
        <v>635</v>
      </c>
      <c r="I27" s="117">
        <v>19641</v>
      </c>
      <c r="J27" s="88">
        <v>1</v>
      </c>
      <c r="K27" s="88" t="s">
        <v>20</v>
      </c>
      <c r="L27" s="88" t="s">
        <v>861</v>
      </c>
      <c r="M27" s="116" t="s">
        <v>862</v>
      </c>
      <c r="N27" s="88" t="s">
        <v>1095</v>
      </c>
      <c r="O27" s="89">
        <v>53</v>
      </c>
      <c r="P27" s="89">
        <v>51</v>
      </c>
      <c r="Q27" s="90">
        <v>104</v>
      </c>
      <c r="R27" s="91"/>
      <c r="S27" s="91"/>
      <c r="T27" s="91"/>
      <c r="U27" s="91"/>
      <c r="V27" s="92"/>
      <c r="W27" s="92"/>
      <c r="X27" s="92"/>
      <c r="Y27" s="92"/>
      <c r="Z27" s="93">
        <v>0</v>
      </c>
      <c r="AA27" s="94">
        <v>0</v>
      </c>
      <c r="AB27" s="94">
        <v>0</v>
      </c>
      <c r="AC27" s="94">
        <v>0</v>
      </c>
      <c r="AD27" s="94">
        <v>0</v>
      </c>
      <c r="AE27" s="94">
        <v>0</v>
      </c>
      <c r="AF27" s="94">
        <v>0</v>
      </c>
      <c r="AG27" s="94">
        <v>0</v>
      </c>
      <c r="AH27" s="88" t="s">
        <v>777</v>
      </c>
      <c r="AI27" s="90">
        <v>102</v>
      </c>
      <c r="AJ27" s="95">
        <v>19641</v>
      </c>
      <c r="AK27" s="94">
        <v>896.009979359</v>
      </c>
      <c r="AL27" s="88">
        <v>25</v>
      </c>
      <c r="AM27" s="94">
        <v>898.10980259000007</v>
      </c>
      <c r="AN27" s="88">
        <v>109</v>
      </c>
      <c r="AO27" s="88" t="s">
        <v>777</v>
      </c>
      <c r="AP27" s="24"/>
      <c r="AQ27" s="133">
        <v>72.421917808219177</v>
      </c>
      <c r="AR27" s="133"/>
      <c r="AT27" s="184"/>
      <c r="AU27" s="132"/>
    </row>
    <row r="28" spans="1:47" s="25" customFormat="1" ht="18.75" customHeight="1">
      <c r="A28" s="86" t="s">
        <v>275</v>
      </c>
      <c r="B28" s="87" t="s">
        <v>411</v>
      </c>
      <c r="C28" s="87" t="s">
        <v>1</v>
      </c>
      <c r="D28" s="87" t="s">
        <v>411</v>
      </c>
      <c r="E28" s="116" t="s">
        <v>276</v>
      </c>
      <c r="F28" s="220" t="s">
        <v>277</v>
      </c>
      <c r="G28" s="88" t="s">
        <v>6</v>
      </c>
      <c r="H28" s="88" t="s">
        <v>653</v>
      </c>
      <c r="I28" s="117">
        <v>26024</v>
      </c>
      <c r="J28" s="88">
        <v>6</v>
      </c>
      <c r="K28" s="88" t="s">
        <v>8</v>
      </c>
      <c r="L28" s="88" t="s">
        <v>861</v>
      </c>
      <c r="M28" s="116" t="s">
        <v>862</v>
      </c>
      <c r="N28" s="88" t="s">
        <v>1095</v>
      </c>
      <c r="O28" s="89">
        <v>58</v>
      </c>
      <c r="P28" s="89">
        <v>47</v>
      </c>
      <c r="Q28" s="90">
        <v>105</v>
      </c>
      <c r="R28" s="91"/>
      <c r="S28" s="91"/>
      <c r="T28" s="91"/>
      <c r="U28" s="91"/>
      <c r="V28" s="92">
        <v>17</v>
      </c>
      <c r="W28" s="92"/>
      <c r="X28" s="92"/>
      <c r="Y28" s="92"/>
      <c r="Z28" s="93">
        <v>0</v>
      </c>
      <c r="AA28" s="94">
        <v>0</v>
      </c>
      <c r="AB28" s="94">
        <v>0</v>
      </c>
      <c r="AC28" s="94">
        <v>0</v>
      </c>
      <c r="AD28" s="94">
        <v>12</v>
      </c>
      <c r="AE28" s="94">
        <v>0</v>
      </c>
      <c r="AF28" s="94">
        <v>0</v>
      </c>
      <c r="AG28" s="94">
        <v>0</v>
      </c>
      <c r="AH28" s="88">
        <v>12</v>
      </c>
      <c r="AI28" s="90">
        <v>93</v>
      </c>
      <c r="AJ28" s="95">
        <v>26024</v>
      </c>
      <c r="AK28" s="94">
        <v>895.05997297599993</v>
      </c>
      <c r="AL28" s="88">
        <v>26</v>
      </c>
      <c r="AM28" s="94">
        <v>907.05973875999996</v>
      </c>
      <c r="AN28" s="88">
        <v>17</v>
      </c>
      <c r="AO28" s="88">
        <v>1</v>
      </c>
      <c r="AP28" s="24"/>
      <c r="AQ28" s="133">
        <v>54.934246575342463</v>
      </c>
      <c r="AR28" s="133"/>
      <c r="AT28" s="184"/>
      <c r="AU28" s="132"/>
    </row>
    <row r="29" spans="1:47" s="25" customFormat="1" ht="18.75" customHeight="1">
      <c r="A29" s="86" t="s">
        <v>587</v>
      </c>
      <c r="B29" s="87" t="s">
        <v>489</v>
      </c>
      <c r="C29" s="87" t="s">
        <v>1</v>
      </c>
      <c r="D29" s="87" t="s">
        <v>489</v>
      </c>
      <c r="E29" s="116" t="s">
        <v>681</v>
      </c>
      <c r="F29" s="220" t="s">
        <v>588</v>
      </c>
      <c r="G29" s="88" t="s">
        <v>0</v>
      </c>
      <c r="H29" s="88" t="s">
        <v>635</v>
      </c>
      <c r="I29" s="117">
        <v>23045</v>
      </c>
      <c r="J29" s="88">
        <v>5</v>
      </c>
      <c r="K29" s="88" t="s">
        <v>8</v>
      </c>
      <c r="L29" s="88" t="s">
        <v>861</v>
      </c>
      <c r="M29" s="116" t="s">
        <v>862</v>
      </c>
      <c r="N29" s="88" t="s">
        <v>1095</v>
      </c>
      <c r="O29" s="89">
        <v>52</v>
      </c>
      <c r="P29" s="89">
        <v>53</v>
      </c>
      <c r="Q29" s="90">
        <v>105</v>
      </c>
      <c r="R29" s="91"/>
      <c r="S29" s="91"/>
      <c r="T29" s="91"/>
      <c r="U29" s="91"/>
      <c r="V29" s="92"/>
      <c r="W29" s="92"/>
      <c r="X29" s="92"/>
      <c r="Y29" s="92"/>
      <c r="Z29" s="93">
        <v>0</v>
      </c>
      <c r="AA29" s="94">
        <v>0</v>
      </c>
      <c r="AB29" s="94">
        <v>0</v>
      </c>
      <c r="AC29" s="94">
        <v>0</v>
      </c>
      <c r="AD29" s="94">
        <v>0</v>
      </c>
      <c r="AE29" s="94">
        <v>0</v>
      </c>
      <c r="AF29" s="94">
        <v>0</v>
      </c>
      <c r="AG29" s="94">
        <v>0</v>
      </c>
      <c r="AH29" s="88" t="s">
        <v>777</v>
      </c>
      <c r="AI29" s="90">
        <v>95</v>
      </c>
      <c r="AJ29" s="95">
        <v>23045</v>
      </c>
      <c r="AK29" s="94">
        <v>895.04997595499992</v>
      </c>
      <c r="AL29" s="88">
        <v>27</v>
      </c>
      <c r="AM29" s="94">
        <v>905.06976855000005</v>
      </c>
      <c r="AN29" s="88">
        <v>23</v>
      </c>
      <c r="AO29" s="88" t="s">
        <v>777</v>
      </c>
      <c r="AP29" s="24"/>
      <c r="AQ29" s="133">
        <v>63.095890410958901</v>
      </c>
      <c r="AR29" s="133"/>
      <c r="AT29" s="184"/>
      <c r="AU29" s="132"/>
    </row>
    <row r="30" spans="1:47" s="25" customFormat="1" ht="18.75" customHeight="1">
      <c r="A30" s="86" t="s">
        <v>621</v>
      </c>
      <c r="B30" s="87" t="s">
        <v>490</v>
      </c>
      <c r="C30" s="87" t="s">
        <v>1</v>
      </c>
      <c r="D30" s="87" t="s">
        <v>490</v>
      </c>
      <c r="E30" s="116" t="s">
        <v>622</v>
      </c>
      <c r="F30" s="220" t="s">
        <v>623</v>
      </c>
      <c r="G30" s="88" t="s">
        <v>6</v>
      </c>
      <c r="H30" s="88" t="s">
        <v>644</v>
      </c>
      <c r="I30" s="117">
        <v>18327</v>
      </c>
      <c r="J30" s="88">
        <v>4</v>
      </c>
      <c r="K30" s="88" t="s">
        <v>8</v>
      </c>
      <c r="L30" s="88" t="s">
        <v>950</v>
      </c>
      <c r="M30" s="116" t="s">
        <v>777</v>
      </c>
      <c r="N30" s="88" t="s">
        <v>1095</v>
      </c>
      <c r="O30" s="89">
        <v>51</v>
      </c>
      <c r="P30" s="89">
        <v>54</v>
      </c>
      <c r="Q30" s="90">
        <v>105</v>
      </c>
      <c r="R30" s="91">
        <v>17</v>
      </c>
      <c r="S30" s="91"/>
      <c r="T30" s="91"/>
      <c r="U30" s="91"/>
      <c r="V30" s="92"/>
      <c r="W30" s="92"/>
      <c r="X30" s="92"/>
      <c r="Y30" s="92"/>
      <c r="Z30" s="93">
        <v>18</v>
      </c>
      <c r="AA30" s="94">
        <v>0</v>
      </c>
      <c r="AB30" s="94">
        <v>0</v>
      </c>
      <c r="AC30" s="94">
        <v>0</v>
      </c>
      <c r="AD30" s="94">
        <v>0</v>
      </c>
      <c r="AE30" s="94">
        <v>0</v>
      </c>
      <c r="AF30" s="94">
        <v>0</v>
      </c>
      <c r="AG30" s="94">
        <v>0</v>
      </c>
      <c r="AH30" s="88">
        <v>18</v>
      </c>
      <c r="AI30" s="90">
        <v>97</v>
      </c>
      <c r="AJ30" s="95">
        <v>18327</v>
      </c>
      <c r="AK30" s="94">
        <v>895.03998067299995</v>
      </c>
      <c r="AL30" s="88">
        <v>28</v>
      </c>
      <c r="AM30" s="94">
        <v>903.07981573000006</v>
      </c>
      <c r="AN30" s="88">
        <v>45</v>
      </c>
      <c r="AO30" s="88">
        <v>1</v>
      </c>
      <c r="AP30" s="24"/>
      <c r="AQ30" s="133">
        <v>76.021917808219172</v>
      </c>
      <c r="AR30" s="133"/>
      <c r="AT30" s="184"/>
      <c r="AU30" s="132"/>
    </row>
    <row r="31" spans="1:47" s="25" customFormat="1" ht="18.75" customHeight="1">
      <c r="A31" s="86" t="s">
        <v>419</v>
      </c>
      <c r="B31" s="87" t="s">
        <v>204</v>
      </c>
      <c r="C31" s="87" t="s">
        <v>1</v>
      </c>
      <c r="D31" s="87" t="s">
        <v>204</v>
      </c>
      <c r="E31" s="116" t="s">
        <v>236</v>
      </c>
      <c r="F31" s="220" t="s">
        <v>151</v>
      </c>
      <c r="G31" s="88" t="s">
        <v>0</v>
      </c>
      <c r="H31" s="88" t="s">
        <v>675</v>
      </c>
      <c r="I31" s="117">
        <v>16304</v>
      </c>
      <c r="J31" s="88">
        <v>3</v>
      </c>
      <c r="K31" s="88" t="s">
        <v>20</v>
      </c>
      <c r="L31" s="88" t="s">
        <v>950</v>
      </c>
      <c r="M31" s="116" t="s">
        <v>777</v>
      </c>
      <c r="N31" s="88" t="s">
        <v>1095</v>
      </c>
      <c r="O31" s="89">
        <v>56</v>
      </c>
      <c r="P31" s="89">
        <v>49</v>
      </c>
      <c r="Q31" s="90">
        <v>105</v>
      </c>
      <c r="R31" s="91"/>
      <c r="S31" s="91"/>
      <c r="T31" s="91"/>
      <c r="U31" s="91"/>
      <c r="V31" s="92">
        <v>8</v>
      </c>
      <c r="W31" s="92"/>
      <c r="X31" s="92"/>
      <c r="Y31" s="92"/>
      <c r="Z31" s="93">
        <v>0</v>
      </c>
      <c r="AA31" s="94">
        <v>0</v>
      </c>
      <c r="AB31" s="94">
        <v>0</v>
      </c>
      <c r="AC31" s="94">
        <v>0</v>
      </c>
      <c r="AD31" s="94">
        <v>28</v>
      </c>
      <c r="AE31" s="94">
        <v>0</v>
      </c>
      <c r="AF31" s="94">
        <v>0</v>
      </c>
      <c r="AG31" s="94">
        <v>0</v>
      </c>
      <c r="AH31" s="88">
        <v>28</v>
      </c>
      <c r="AI31" s="90">
        <v>99</v>
      </c>
      <c r="AJ31" s="95">
        <v>16304</v>
      </c>
      <c r="AK31" s="94">
        <v>895.02998269599993</v>
      </c>
      <c r="AL31" s="88">
        <v>29</v>
      </c>
      <c r="AM31" s="94">
        <v>901.08983596000007</v>
      </c>
      <c r="AN31" s="88">
        <v>59</v>
      </c>
      <c r="AO31" s="88">
        <v>1</v>
      </c>
      <c r="AP31" s="24"/>
      <c r="AQ31" s="133">
        <v>81.564383561643837</v>
      </c>
      <c r="AR31" s="133"/>
      <c r="AT31" s="184"/>
      <c r="AU31" s="132"/>
    </row>
    <row r="32" spans="1:47" s="25" customFormat="1" ht="18.75" customHeight="1">
      <c r="A32" s="86" t="s">
        <v>220</v>
      </c>
      <c r="B32" s="87" t="s">
        <v>257</v>
      </c>
      <c r="C32" s="87" t="s">
        <v>1</v>
      </c>
      <c r="D32" s="87" t="s">
        <v>257</v>
      </c>
      <c r="E32" s="116" t="s">
        <v>133</v>
      </c>
      <c r="F32" s="220" t="s">
        <v>44</v>
      </c>
      <c r="G32" s="88" t="s">
        <v>0</v>
      </c>
      <c r="H32" s="88" t="s">
        <v>644</v>
      </c>
      <c r="I32" s="117">
        <v>19753</v>
      </c>
      <c r="J32" s="88">
        <v>3</v>
      </c>
      <c r="K32" s="88" t="s">
        <v>20</v>
      </c>
      <c r="L32" s="88" t="s">
        <v>861</v>
      </c>
      <c r="M32" s="116" t="s">
        <v>862</v>
      </c>
      <c r="N32" s="88" t="s">
        <v>1095</v>
      </c>
      <c r="O32" s="89">
        <v>51</v>
      </c>
      <c r="P32" s="89">
        <v>54</v>
      </c>
      <c r="Q32" s="90">
        <v>105</v>
      </c>
      <c r="R32" s="91"/>
      <c r="S32" s="91"/>
      <c r="T32" s="91"/>
      <c r="U32" s="91"/>
      <c r="V32" s="92"/>
      <c r="W32" s="92"/>
      <c r="X32" s="92"/>
      <c r="Y32" s="92"/>
      <c r="Z32" s="93">
        <v>0</v>
      </c>
      <c r="AA32" s="94">
        <v>0</v>
      </c>
      <c r="AB32" s="94">
        <v>0</v>
      </c>
      <c r="AC32" s="94">
        <v>0</v>
      </c>
      <c r="AD32" s="94">
        <v>0</v>
      </c>
      <c r="AE32" s="94">
        <v>0</v>
      </c>
      <c r="AF32" s="94">
        <v>0</v>
      </c>
      <c r="AG32" s="94">
        <v>0</v>
      </c>
      <c r="AH32" s="88" t="s">
        <v>777</v>
      </c>
      <c r="AI32" s="90">
        <v>99</v>
      </c>
      <c r="AJ32" s="95">
        <v>19753</v>
      </c>
      <c r="AK32" s="94">
        <v>895.02997924700003</v>
      </c>
      <c r="AL32" s="88">
        <v>30</v>
      </c>
      <c r="AM32" s="94">
        <v>901.08980147</v>
      </c>
      <c r="AN32" s="88">
        <v>60</v>
      </c>
      <c r="AO32" s="88" t="s">
        <v>777</v>
      </c>
      <c r="AP32" s="24"/>
      <c r="AQ32" s="133">
        <v>72.115068493150687</v>
      </c>
      <c r="AR32" s="133"/>
      <c r="AT32" s="184"/>
      <c r="AU32" s="132"/>
    </row>
    <row r="33" spans="1:47" s="25" customFormat="1" ht="18.75" customHeight="1">
      <c r="A33" s="86" t="s">
        <v>336</v>
      </c>
      <c r="B33" s="87" t="s">
        <v>411</v>
      </c>
      <c r="C33" s="87" t="s">
        <v>1</v>
      </c>
      <c r="D33" s="87" t="s">
        <v>411</v>
      </c>
      <c r="E33" s="116" t="s">
        <v>70</v>
      </c>
      <c r="F33" s="220" t="s">
        <v>428</v>
      </c>
      <c r="G33" s="88" t="s">
        <v>6</v>
      </c>
      <c r="H33" s="88" t="s">
        <v>654</v>
      </c>
      <c r="I33" s="117">
        <v>20589</v>
      </c>
      <c r="J33" s="88">
        <v>3</v>
      </c>
      <c r="K33" s="88" t="s">
        <v>20</v>
      </c>
      <c r="L33" s="88" t="s">
        <v>861</v>
      </c>
      <c r="M33" s="116" t="s">
        <v>862</v>
      </c>
      <c r="N33" s="88" t="s">
        <v>1095</v>
      </c>
      <c r="O33" s="89">
        <v>52</v>
      </c>
      <c r="P33" s="89">
        <v>53</v>
      </c>
      <c r="Q33" s="90">
        <v>105</v>
      </c>
      <c r="R33" s="91"/>
      <c r="S33" s="91"/>
      <c r="T33" s="91"/>
      <c r="U33" s="91"/>
      <c r="V33" s="92"/>
      <c r="W33" s="92"/>
      <c r="X33" s="92"/>
      <c r="Y33" s="92"/>
      <c r="Z33" s="93">
        <v>0</v>
      </c>
      <c r="AA33" s="94">
        <v>0</v>
      </c>
      <c r="AB33" s="94">
        <v>0</v>
      </c>
      <c r="AC33" s="94">
        <v>0</v>
      </c>
      <c r="AD33" s="94">
        <v>0</v>
      </c>
      <c r="AE33" s="94">
        <v>0</v>
      </c>
      <c r="AF33" s="94">
        <v>0</v>
      </c>
      <c r="AG33" s="94">
        <v>0</v>
      </c>
      <c r="AH33" s="88" t="s">
        <v>777</v>
      </c>
      <c r="AI33" s="90">
        <v>99</v>
      </c>
      <c r="AJ33" s="95">
        <v>20589</v>
      </c>
      <c r="AK33" s="94">
        <v>895.029978411</v>
      </c>
      <c r="AL33" s="88">
        <v>31</v>
      </c>
      <c r="AM33" s="94">
        <v>901.08979311000007</v>
      </c>
      <c r="AN33" s="88">
        <v>61</v>
      </c>
      <c r="AO33" s="88" t="s">
        <v>777</v>
      </c>
      <c r="AP33" s="24"/>
      <c r="AQ33" s="133">
        <v>69.824657534246569</v>
      </c>
      <c r="AR33" s="133"/>
      <c r="AT33" s="184"/>
      <c r="AU33" s="132"/>
    </row>
    <row r="34" spans="1:47" s="25" customFormat="1" ht="18.75" customHeight="1">
      <c r="A34" s="86" t="s">
        <v>736</v>
      </c>
      <c r="B34" s="87" t="s">
        <v>393</v>
      </c>
      <c r="C34" s="87" t="s">
        <v>1</v>
      </c>
      <c r="D34" s="87" t="s">
        <v>393</v>
      </c>
      <c r="E34" s="116" t="s">
        <v>737</v>
      </c>
      <c r="F34" s="220" t="s">
        <v>738</v>
      </c>
      <c r="G34" s="88" t="s">
        <v>0</v>
      </c>
      <c r="H34" s="88" t="s">
        <v>654</v>
      </c>
      <c r="I34" s="117">
        <v>21731</v>
      </c>
      <c r="J34" s="88">
        <v>3</v>
      </c>
      <c r="K34" s="88" t="s">
        <v>20</v>
      </c>
      <c r="L34" s="88" t="s">
        <v>861</v>
      </c>
      <c r="M34" s="116" t="s">
        <v>862</v>
      </c>
      <c r="N34" s="88" t="s">
        <v>1095</v>
      </c>
      <c r="O34" s="89">
        <v>56</v>
      </c>
      <c r="P34" s="89">
        <v>49</v>
      </c>
      <c r="Q34" s="90">
        <v>105</v>
      </c>
      <c r="R34" s="91"/>
      <c r="S34" s="91"/>
      <c r="T34" s="91"/>
      <c r="U34" s="91"/>
      <c r="V34" s="92"/>
      <c r="W34" s="92"/>
      <c r="X34" s="92"/>
      <c r="Y34" s="92"/>
      <c r="Z34" s="93">
        <v>0</v>
      </c>
      <c r="AA34" s="94">
        <v>0</v>
      </c>
      <c r="AB34" s="94">
        <v>0</v>
      </c>
      <c r="AC34" s="94">
        <v>0</v>
      </c>
      <c r="AD34" s="94">
        <v>0</v>
      </c>
      <c r="AE34" s="94">
        <v>0</v>
      </c>
      <c r="AF34" s="94">
        <v>0</v>
      </c>
      <c r="AG34" s="94">
        <v>0</v>
      </c>
      <c r="AH34" s="88" t="s">
        <v>777</v>
      </c>
      <c r="AI34" s="90">
        <v>99</v>
      </c>
      <c r="AJ34" s="95">
        <v>21731</v>
      </c>
      <c r="AK34" s="94">
        <v>895.02997726900003</v>
      </c>
      <c r="AL34" s="88">
        <v>32</v>
      </c>
      <c r="AM34" s="94">
        <v>901.08978169</v>
      </c>
      <c r="AN34" s="88">
        <v>62</v>
      </c>
      <c r="AO34" s="88" t="s">
        <v>777</v>
      </c>
      <c r="AP34" s="24"/>
      <c r="AQ34" s="133">
        <v>66.69589041095891</v>
      </c>
      <c r="AR34" s="133"/>
      <c r="AT34" s="184"/>
      <c r="AU34" s="132"/>
    </row>
    <row r="35" spans="1:47" s="25" customFormat="1" ht="18.75" customHeight="1">
      <c r="A35" s="86" t="s">
        <v>933</v>
      </c>
      <c r="B35" s="87" t="s">
        <v>790</v>
      </c>
      <c r="C35" s="87" t="s">
        <v>488</v>
      </c>
      <c r="D35" s="87" t="s">
        <v>204</v>
      </c>
      <c r="E35" s="116" t="s">
        <v>934</v>
      </c>
      <c r="F35" s="220" t="s">
        <v>47</v>
      </c>
      <c r="G35" s="88" t="s">
        <v>0</v>
      </c>
      <c r="H35" s="88" t="s">
        <v>653</v>
      </c>
      <c r="I35" s="117">
        <v>21169</v>
      </c>
      <c r="J35" s="88">
        <v>5</v>
      </c>
      <c r="K35" s="88" t="s">
        <v>8</v>
      </c>
      <c r="L35" s="88" t="s">
        <v>861</v>
      </c>
      <c r="M35" s="116" t="s">
        <v>862</v>
      </c>
      <c r="N35" s="88" t="s">
        <v>1095</v>
      </c>
      <c r="O35" s="89">
        <v>53</v>
      </c>
      <c r="P35" s="89">
        <v>53</v>
      </c>
      <c r="Q35" s="90">
        <v>106</v>
      </c>
      <c r="R35" s="91"/>
      <c r="S35" s="91"/>
      <c r="T35" s="91"/>
      <c r="U35" s="91"/>
      <c r="V35" s="92"/>
      <c r="W35" s="92"/>
      <c r="X35" s="92"/>
      <c r="Y35" s="92"/>
      <c r="Z35" s="93">
        <v>0</v>
      </c>
      <c r="AA35" s="94">
        <v>0</v>
      </c>
      <c r="AB35" s="94">
        <v>0</v>
      </c>
      <c r="AC35" s="94">
        <v>0</v>
      </c>
      <c r="AD35" s="94">
        <v>0</v>
      </c>
      <c r="AE35" s="94">
        <v>0</v>
      </c>
      <c r="AF35" s="94">
        <v>0</v>
      </c>
      <c r="AG35" s="94">
        <v>0</v>
      </c>
      <c r="AH35" s="88" t="s">
        <v>777</v>
      </c>
      <c r="AI35" s="90">
        <v>96</v>
      </c>
      <c r="AJ35" s="95">
        <v>21169</v>
      </c>
      <c r="AK35" s="94">
        <v>894.04997783099998</v>
      </c>
      <c r="AL35" s="88">
        <v>33</v>
      </c>
      <c r="AM35" s="94">
        <v>904.06978731000004</v>
      </c>
      <c r="AN35" s="88">
        <v>29</v>
      </c>
      <c r="AO35" s="88" t="s">
        <v>777</v>
      </c>
      <c r="AP35" s="24"/>
      <c r="AQ35" s="133">
        <v>68.235616438356161</v>
      </c>
      <c r="AR35" s="133"/>
      <c r="AT35" s="184"/>
      <c r="AU35" s="132"/>
    </row>
    <row r="36" spans="1:47" s="25" customFormat="1" ht="18.75" customHeight="1">
      <c r="A36" s="86" t="s">
        <v>22</v>
      </c>
      <c r="B36" s="87" t="s">
        <v>796</v>
      </c>
      <c r="C36" s="87" t="s">
        <v>488</v>
      </c>
      <c r="D36" s="87" t="s">
        <v>490</v>
      </c>
      <c r="E36" s="116" t="s">
        <v>23</v>
      </c>
      <c r="F36" s="220" t="s">
        <v>24</v>
      </c>
      <c r="G36" s="88" t="s">
        <v>0</v>
      </c>
      <c r="H36" s="88" t="s">
        <v>635</v>
      </c>
      <c r="I36" s="117">
        <v>15336</v>
      </c>
      <c r="J36" s="88">
        <v>3</v>
      </c>
      <c r="K36" s="88" t="s">
        <v>20</v>
      </c>
      <c r="L36" s="88" t="s">
        <v>994</v>
      </c>
      <c r="M36" s="116" t="s">
        <v>777</v>
      </c>
      <c r="N36" s="88" t="s">
        <v>1095</v>
      </c>
      <c r="O36" s="89">
        <v>54</v>
      </c>
      <c r="P36" s="89">
        <v>52</v>
      </c>
      <c r="Q36" s="90">
        <v>106</v>
      </c>
      <c r="R36" s="91"/>
      <c r="S36" s="91"/>
      <c r="T36" s="91"/>
      <c r="U36" s="91"/>
      <c r="V36" s="92"/>
      <c r="W36" s="92"/>
      <c r="X36" s="92"/>
      <c r="Y36" s="92"/>
      <c r="Z36" s="93">
        <v>0</v>
      </c>
      <c r="AA36" s="94">
        <v>0</v>
      </c>
      <c r="AB36" s="94">
        <v>0</v>
      </c>
      <c r="AC36" s="94">
        <v>0</v>
      </c>
      <c r="AD36" s="94">
        <v>0</v>
      </c>
      <c r="AE36" s="94">
        <v>0</v>
      </c>
      <c r="AF36" s="94">
        <v>0</v>
      </c>
      <c r="AG36" s="94">
        <v>0</v>
      </c>
      <c r="AH36" s="88" t="s">
        <v>777</v>
      </c>
      <c r="AI36" s="90">
        <v>100</v>
      </c>
      <c r="AJ36" s="95">
        <v>15336</v>
      </c>
      <c r="AK36" s="94">
        <v>894.02998366399993</v>
      </c>
      <c r="AL36" s="88">
        <v>34</v>
      </c>
      <c r="AM36" s="94">
        <v>900.08984564000002</v>
      </c>
      <c r="AN36" s="88">
        <v>74</v>
      </c>
      <c r="AO36" s="88" t="s">
        <v>777</v>
      </c>
      <c r="AP36" s="24"/>
      <c r="AQ36" s="133">
        <v>84.216438356164389</v>
      </c>
      <c r="AR36" s="133"/>
      <c r="AT36" s="184"/>
      <c r="AU36" s="132"/>
    </row>
    <row r="37" spans="1:47" s="25" customFormat="1" ht="18.75" customHeight="1">
      <c r="A37" s="86" t="s">
        <v>720</v>
      </c>
      <c r="B37" s="87" t="s">
        <v>417</v>
      </c>
      <c r="C37" s="87" t="s">
        <v>1</v>
      </c>
      <c r="D37" s="87" t="s">
        <v>417</v>
      </c>
      <c r="E37" s="116" t="s">
        <v>721</v>
      </c>
      <c r="F37" s="220" t="s">
        <v>722</v>
      </c>
      <c r="G37" s="88" t="s">
        <v>0</v>
      </c>
      <c r="H37" s="88" t="s">
        <v>640</v>
      </c>
      <c r="I37" s="117">
        <v>21124</v>
      </c>
      <c r="J37" s="88">
        <v>3</v>
      </c>
      <c r="K37" s="88" t="s">
        <v>20</v>
      </c>
      <c r="L37" s="88" t="s">
        <v>861</v>
      </c>
      <c r="M37" s="116" t="s">
        <v>862</v>
      </c>
      <c r="N37" s="88" t="s">
        <v>1095</v>
      </c>
      <c r="O37" s="89">
        <v>54</v>
      </c>
      <c r="P37" s="89">
        <v>52</v>
      </c>
      <c r="Q37" s="90">
        <v>106</v>
      </c>
      <c r="R37" s="91"/>
      <c r="S37" s="91"/>
      <c r="T37" s="91"/>
      <c r="U37" s="91"/>
      <c r="V37" s="92"/>
      <c r="W37" s="92"/>
      <c r="X37" s="92"/>
      <c r="Y37" s="92"/>
      <c r="Z37" s="93">
        <v>0</v>
      </c>
      <c r="AA37" s="94">
        <v>0</v>
      </c>
      <c r="AB37" s="94">
        <v>0</v>
      </c>
      <c r="AC37" s="94">
        <v>0</v>
      </c>
      <c r="AD37" s="94">
        <v>0</v>
      </c>
      <c r="AE37" s="94">
        <v>0</v>
      </c>
      <c r="AF37" s="94">
        <v>0</v>
      </c>
      <c r="AG37" s="94">
        <v>0</v>
      </c>
      <c r="AH37" s="88" t="s">
        <v>777</v>
      </c>
      <c r="AI37" s="90">
        <v>100</v>
      </c>
      <c r="AJ37" s="95">
        <v>21124</v>
      </c>
      <c r="AK37" s="94">
        <v>894.02997787599998</v>
      </c>
      <c r="AL37" s="88">
        <v>35</v>
      </c>
      <c r="AM37" s="94">
        <v>900.08978776000004</v>
      </c>
      <c r="AN37" s="88">
        <v>75</v>
      </c>
      <c r="AO37" s="88" t="s">
        <v>777</v>
      </c>
      <c r="AP37" s="24"/>
      <c r="AQ37" s="133">
        <v>68.358904109589048</v>
      </c>
      <c r="AR37" s="133"/>
      <c r="AT37" s="184"/>
      <c r="AU37" s="132"/>
    </row>
    <row r="38" spans="1:47" s="25" customFormat="1" ht="18.75" customHeight="1">
      <c r="A38" s="86" t="s">
        <v>439</v>
      </c>
      <c r="B38" s="87" t="s">
        <v>1</v>
      </c>
      <c r="C38" s="87" t="s">
        <v>1</v>
      </c>
      <c r="D38" s="87" t="s">
        <v>1</v>
      </c>
      <c r="E38" s="116" t="s">
        <v>534</v>
      </c>
      <c r="F38" s="220" t="s">
        <v>476</v>
      </c>
      <c r="G38" s="88" t="s">
        <v>6</v>
      </c>
      <c r="H38" s="88" t="s">
        <v>654</v>
      </c>
      <c r="I38" s="117">
        <v>23251</v>
      </c>
      <c r="J38" s="88">
        <v>3</v>
      </c>
      <c r="K38" s="88" t="s">
        <v>20</v>
      </c>
      <c r="L38" s="88" t="s">
        <v>861</v>
      </c>
      <c r="M38" s="116" t="s">
        <v>862</v>
      </c>
      <c r="N38" s="88" t="s">
        <v>1095</v>
      </c>
      <c r="O38" s="89">
        <v>55</v>
      </c>
      <c r="P38" s="89">
        <v>51</v>
      </c>
      <c r="Q38" s="90">
        <v>106</v>
      </c>
      <c r="R38" s="91"/>
      <c r="S38" s="91"/>
      <c r="T38" s="91"/>
      <c r="U38" s="91"/>
      <c r="V38" s="92"/>
      <c r="W38" s="92"/>
      <c r="X38" s="92"/>
      <c r="Y38" s="92"/>
      <c r="Z38" s="93">
        <v>0</v>
      </c>
      <c r="AA38" s="94">
        <v>0</v>
      </c>
      <c r="AB38" s="94">
        <v>0</v>
      </c>
      <c r="AC38" s="94">
        <v>0</v>
      </c>
      <c r="AD38" s="94">
        <v>0</v>
      </c>
      <c r="AE38" s="94">
        <v>0</v>
      </c>
      <c r="AF38" s="94">
        <v>0</v>
      </c>
      <c r="AG38" s="94">
        <v>0</v>
      </c>
      <c r="AH38" s="88" t="s">
        <v>777</v>
      </c>
      <c r="AI38" s="90">
        <v>100</v>
      </c>
      <c r="AJ38" s="95">
        <v>23251</v>
      </c>
      <c r="AK38" s="94">
        <v>894.02997574899996</v>
      </c>
      <c r="AL38" s="88">
        <v>36</v>
      </c>
      <c r="AM38" s="94">
        <v>900.08976648999999</v>
      </c>
      <c r="AN38" s="88">
        <v>76</v>
      </c>
      <c r="AO38" s="88" t="s">
        <v>777</v>
      </c>
      <c r="AP38" s="24"/>
      <c r="AQ38" s="133">
        <v>62.531506849315072</v>
      </c>
      <c r="AR38" s="133"/>
      <c r="AT38" s="184"/>
      <c r="AU38" s="132"/>
    </row>
    <row r="39" spans="1:47" s="25" customFormat="1" ht="18.75" customHeight="1">
      <c r="A39" s="86" t="s">
        <v>408</v>
      </c>
      <c r="B39" s="87" t="s">
        <v>490</v>
      </c>
      <c r="C39" s="87" t="s">
        <v>1</v>
      </c>
      <c r="D39" s="87" t="s">
        <v>490</v>
      </c>
      <c r="E39" s="116" t="s">
        <v>251</v>
      </c>
      <c r="F39" s="220" t="s">
        <v>409</v>
      </c>
      <c r="G39" s="88" t="s">
        <v>0</v>
      </c>
      <c r="H39" s="88" t="s">
        <v>670</v>
      </c>
      <c r="I39" s="117">
        <v>22977</v>
      </c>
      <c r="J39" s="88">
        <v>2</v>
      </c>
      <c r="K39" s="88" t="s">
        <v>20</v>
      </c>
      <c r="L39" s="88" t="s">
        <v>861</v>
      </c>
      <c r="M39" s="116" t="s">
        <v>777</v>
      </c>
      <c r="N39" s="88" t="s">
        <v>1095</v>
      </c>
      <c r="O39" s="89">
        <v>51</v>
      </c>
      <c r="P39" s="89">
        <v>55</v>
      </c>
      <c r="Q39" s="90">
        <v>106</v>
      </c>
      <c r="R39" s="91"/>
      <c r="S39" s="91"/>
      <c r="T39" s="91"/>
      <c r="U39" s="91"/>
      <c r="V39" s="92"/>
      <c r="W39" s="92"/>
      <c r="X39" s="92"/>
      <c r="Y39" s="92"/>
      <c r="Z39" s="93">
        <v>0</v>
      </c>
      <c r="AA39" s="94">
        <v>0</v>
      </c>
      <c r="AB39" s="94">
        <v>0</v>
      </c>
      <c r="AC39" s="94">
        <v>0</v>
      </c>
      <c r="AD39" s="94">
        <v>0</v>
      </c>
      <c r="AE39" s="94">
        <v>0</v>
      </c>
      <c r="AF39" s="94">
        <v>0</v>
      </c>
      <c r="AG39" s="94">
        <v>0</v>
      </c>
      <c r="AH39" s="88" t="s">
        <v>777</v>
      </c>
      <c r="AI39" s="90">
        <v>102</v>
      </c>
      <c r="AJ39" s="95">
        <v>22977</v>
      </c>
      <c r="AK39" s="94">
        <v>894.01997602300003</v>
      </c>
      <c r="AL39" s="88">
        <v>37</v>
      </c>
      <c r="AM39" s="94">
        <v>898.09976922999999</v>
      </c>
      <c r="AN39" s="88">
        <v>110</v>
      </c>
      <c r="AO39" s="88" t="s">
        <v>777</v>
      </c>
      <c r="AP39" s="24"/>
      <c r="AQ39" s="133">
        <v>63.282191780821918</v>
      </c>
      <c r="AR39" s="133"/>
      <c r="AT39" s="184"/>
      <c r="AU39" s="132"/>
    </row>
    <row r="40" spans="1:47" s="25" customFormat="1" ht="18.75" customHeight="1">
      <c r="A40" s="86" t="s">
        <v>730</v>
      </c>
      <c r="B40" s="87" t="s">
        <v>491</v>
      </c>
      <c r="C40" s="87" t="s">
        <v>1</v>
      </c>
      <c r="D40" s="87" t="s">
        <v>491</v>
      </c>
      <c r="E40" s="116" t="s">
        <v>731</v>
      </c>
      <c r="F40" s="220" t="s">
        <v>732</v>
      </c>
      <c r="G40" s="88" t="s">
        <v>0</v>
      </c>
      <c r="H40" s="88" t="s">
        <v>654</v>
      </c>
      <c r="I40" s="117">
        <v>23165</v>
      </c>
      <c r="J40" s="88">
        <v>2</v>
      </c>
      <c r="K40" s="88" t="s">
        <v>20</v>
      </c>
      <c r="L40" s="88" t="s">
        <v>861</v>
      </c>
      <c r="M40" s="116" t="s">
        <v>777</v>
      </c>
      <c r="N40" s="88" t="s">
        <v>1095</v>
      </c>
      <c r="O40" s="89">
        <v>55</v>
      </c>
      <c r="P40" s="89">
        <v>51</v>
      </c>
      <c r="Q40" s="90">
        <v>106</v>
      </c>
      <c r="R40" s="91"/>
      <c r="S40" s="91"/>
      <c r="T40" s="91"/>
      <c r="U40" s="91"/>
      <c r="V40" s="92"/>
      <c r="W40" s="92"/>
      <c r="X40" s="92"/>
      <c r="Y40" s="92"/>
      <c r="Z40" s="93">
        <v>0</v>
      </c>
      <c r="AA40" s="94">
        <v>0</v>
      </c>
      <c r="AB40" s="94">
        <v>0</v>
      </c>
      <c r="AC40" s="94">
        <v>0</v>
      </c>
      <c r="AD40" s="94">
        <v>0</v>
      </c>
      <c r="AE40" s="94">
        <v>0</v>
      </c>
      <c r="AF40" s="94">
        <v>0</v>
      </c>
      <c r="AG40" s="94">
        <v>0</v>
      </c>
      <c r="AH40" s="88" t="s">
        <v>777</v>
      </c>
      <c r="AI40" s="90">
        <v>102</v>
      </c>
      <c r="AJ40" s="95">
        <v>23165</v>
      </c>
      <c r="AK40" s="94">
        <v>894.01997583499997</v>
      </c>
      <c r="AL40" s="88">
        <v>38</v>
      </c>
      <c r="AM40" s="94">
        <v>898.09976734999998</v>
      </c>
      <c r="AN40" s="88">
        <v>111</v>
      </c>
      <c r="AO40" s="88" t="s">
        <v>777</v>
      </c>
      <c r="AP40" s="24"/>
      <c r="AQ40" s="133">
        <v>62.767123287671232</v>
      </c>
      <c r="AR40" s="133"/>
      <c r="AT40" s="184"/>
      <c r="AU40" s="132"/>
    </row>
    <row r="41" spans="1:47" s="25" customFormat="1" ht="18.75" customHeight="1">
      <c r="A41" s="86" t="s">
        <v>827</v>
      </c>
      <c r="B41" s="87" t="s">
        <v>800</v>
      </c>
      <c r="C41" s="87" t="s">
        <v>488</v>
      </c>
      <c r="D41" s="87" t="s">
        <v>417</v>
      </c>
      <c r="E41" s="116" t="s">
        <v>857</v>
      </c>
      <c r="F41" s="220" t="s">
        <v>858</v>
      </c>
      <c r="G41" s="88" t="s">
        <v>0</v>
      </c>
      <c r="H41" s="88" t="s">
        <v>670</v>
      </c>
      <c r="I41" s="117">
        <v>21302</v>
      </c>
      <c r="J41" s="88">
        <v>7</v>
      </c>
      <c r="K41" s="88" t="s">
        <v>2</v>
      </c>
      <c r="L41" s="88" t="s">
        <v>861</v>
      </c>
      <c r="M41" s="116" t="s">
        <v>862</v>
      </c>
      <c r="N41" s="88" t="s">
        <v>1095</v>
      </c>
      <c r="O41" s="89">
        <v>53</v>
      </c>
      <c r="P41" s="89">
        <v>54</v>
      </c>
      <c r="Q41" s="90">
        <v>107</v>
      </c>
      <c r="R41" s="91"/>
      <c r="S41" s="91"/>
      <c r="T41" s="91"/>
      <c r="U41" s="91"/>
      <c r="V41" s="92"/>
      <c r="W41" s="92"/>
      <c r="X41" s="92"/>
      <c r="Y41" s="92"/>
      <c r="Z41" s="93">
        <v>0</v>
      </c>
      <c r="AA41" s="94">
        <v>0</v>
      </c>
      <c r="AB41" s="94">
        <v>0</v>
      </c>
      <c r="AC41" s="94">
        <v>0</v>
      </c>
      <c r="AD41" s="94">
        <v>0</v>
      </c>
      <c r="AE41" s="94">
        <v>0</v>
      </c>
      <c r="AF41" s="94">
        <v>0</v>
      </c>
      <c r="AG41" s="94">
        <v>0</v>
      </c>
      <c r="AH41" s="88" t="s">
        <v>777</v>
      </c>
      <c r="AI41" s="90">
        <v>93</v>
      </c>
      <c r="AJ41" s="95">
        <v>21302</v>
      </c>
      <c r="AK41" s="94">
        <v>893.069977698</v>
      </c>
      <c r="AL41" s="88">
        <v>39</v>
      </c>
      <c r="AM41" s="94">
        <v>907.04978597999991</v>
      </c>
      <c r="AN41" s="88">
        <v>18</v>
      </c>
      <c r="AO41" s="88" t="s">
        <v>777</v>
      </c>
      <c r="AP41" s="24"/>
      <c r="AQ41" s="133">
        <v>67.871232876712327</v>
      </c>
      <c r="AR41" s="133"/>
      <c r="AT41" s="184"/>
      <c r="AU41" s="132"/>
    </row>
    <row r="42" spans="1:47" s="25" customFormat="1" ht="18.75" customHeight="1">
      <c r="A42" s="86" t="s">
        <v>671</v>
      </c>
      <c r="B42" s="87" t="s">
        <v>124</v>
      </c>
      <c r="C42" s="87" t="s">
        <v>1</v>
      </c>
      <c r="D42" s="87" t="s">
        <v>124</v>
      </c>
      <c r="E42" s="116" t="s">
        <v>672</v>
      </c>
      <c r="F42" s="220" t="s">
        <v>134</v>
      </c>
      <c r="G42" s="88" t="s">
        <v>0</v>
      </c>
      <c r="H42" s="88" t="s">
        <v>670</v>
      </c>
      <c r="I42" s="117">
        <v>17992</v>
      </c>
      <c r="J42" s="88">
        <v>6</v>
      </c>
      <c r="K42" s="88" t="s">
        <v>8</v>
      </c>
      <c r="L42" s="88" t="s">
        <v>950</v>
      </c>
      <c r="M42" s="116" t="s">
        <v>862</v>
      </c>
      <c r="N42" s="88" t="s">
        <v>1095</v>
      </c>
      <c r="O42" s="89">
        <v>53</v>
      </c>
      <c r="P42" s="89">
        <v>54</v>
      </c>
      <c r="Q42" s="90">
        <v>107</v>
      </c>
      <c r="R42" s="91"/>
      <c r="S42" s="91"/>
      <c r="T42" s="91"/>
      <c r="U42" s="91"/>
      <c r="V42" s="92"/>
      <c r="W42" s="92"/>
      <c r="X42" s="92"/>
      <c r="Y42" s="92"/>
      <c r="Z42" s="93">
        <v>0</v>
      </c>
      <c r="AA42" s="94">
        <v>0</v>
      </c>
      <c r="AB42" s="94">
        <v>0</v>
      </c>
      <c r="AC42" s="94">
        <v>0</v>
      </c>
      <c r="AD42" s="94">
        <v>0</v>
      </c>
      <c r="AE42" s="94">
        <v>0</v>
      </c>
      <c r="AF42" s="94">
        <v>0</v>
      </c>
      <c r="AG42" s="94">
        <v>0</v>
      </c>
      <c r="AH42" s="88" t="s">
        <v>777</v>
      </c>
      <c r="AI42" s="90">
        <v>95</v>
      </c>
      <c r="AJ42" s="95">
        <v>17992</v>
      </c>
      <c r="AK42" s="94">
        <v>893.05998100799991</v>
      </c>
      <c r="AL42" s="88">
        <v>40</v>
      </c>
      <c r="AM42" s="94">
        <v>905.0598190799999</v>
      </c>
      <c r="AN42" s="88">
        <v>24</v>
      </c>
      <c r="AO42" s="88" t="s">
        <v>777</v>
      </c>
      <c r="AP42" s="24"/>
      <c r="AQ42" s="133">
        <v>76.939726027397256</v>
      </c>
      <c r="AR42" s="133"/>
      <c r="AT42" s="184"/>
      <c r="AU42" s="132"/>
    </row>
    <row r="43" spans="1:47" s="25" customFormat="1" ht="18.75" customHeight="1">
      <c r="A43" s="86" t="s">
        <v>238</v>
      </c>
      <c r="B43" s="87" t="s">
        <v>393</v>
      </c>
      <c r="C43" s="87" t="s">
        <v>1</v>
      </c>
      <c r="D43" s="87" t="s">
        <v>393</v>
      </c>
      <c r="E43" s="116" t="s">
        <v>239</v>
      </c>
      <c r="F43" s="220" t="s">
        <v>81</v>
      </c>
      <c r="G43" s="88" t="s">
        <v>6</v>
      </c>
      <c r="H43" s="88" t="s">
        <v>644</v>
      </c>
      <c r="I43" s="117">
        <v>19438</v>
      </c>
      <c r="J43" s="88">
        <v>3</v>
      </c>
      <c r="K43" s="88" t="s">
        <v>20</v>
      </c>
      <c r="L43" s="88" t="s">
        <v>861</v>
      </c>
      <c r="M43" s="116" t="s">
        <v>862</v>
      </c>
      <c r="N43" s="88" t="s">
        <v>1095</v>
      </c>
      <c r="O43" s="89">
        <v>61</v>
      </c>
      <c r="P43" s="89">
        <v>46</v>
      </c>
      <c r="Q43" s="90">
        <v>107</v>
      </c>
      <c r="R43" s="91"/>
      <c r="S43" s="91"/>
      <c r="T43" s="91"/>
      <c r="U43" s="91"/>
      <c r="V43" s="92"/>
      <c r="W43" s="92"/>
      <c r="X43" s="92"/>
      <c r="Y43" s="92"/>
      <c r="Z43" s="93">
        <v>0</v>
      </c>
      <c r="AA43" s="94">
        <v>0</v>
      </c>
      <c r="AB43" s="94">
        <v>0</v>
      </c>
      <c r="AC43" s="94">
        <v>0</v>
      </c>
      <c r="AD43" s="94">
        <v>0</v>
      </c>
      <c r="AE43" s="94">
        <v>0</v>
      </c>
      <c r="AF43" s="94">
        <v>0</v>
      </c>
      <c r="AG43" s="94">
        <v>0</v>
      </c>
      <c r="AH43" s="88" t="s">
        <v>777</v>
      </c>
      <c r="AI43" s="90">
        <v>101</v>
      </c>
      <c r="AJ43" s="95">
        <v>19438</v>
      </c>
      <c r="AK43" s="94">
        <v>893.02997956199999</v>
      </c>
      <c r="AL43" s="88">
        <v>41</v>
      </c>
      <c r="AM43" s="94">
        <v>899.08980462</v>
      </c>
      <c r="AN43" s="88">
        <v>93</v>
      </c>
      <c r="AO43" s="88" t="s">
        <v>777</v>
      </c>
      <c r="AP43" s="24"/>
      <c r="AQ43" s="133">
        <v>72.978082191780828</v>
      </c>
      <c r="AR43" s="133"/>
      <c r="AT43" s="184"/>
      <c r="AU43" s="132"/>
    </row>
    <row r="44" spans="1:47" s="25" customFormat="1" ht="18.75" customHeight="1">
      <c r="A44" s="86" t="s">
        <v>412</v>
      </c>
      <c r="B44" s="87" t="s">
        <v>532</v>
      </c>
      <c r="C44" s="87" t="s">
        <v>488</v>
      </c>
      <c r="D44" s="87" t="s">
        <v>1</v>
      </c>
      <c r="E44" s="116" t="s">
        <v>1043</v>
      </c>
      <c r="F44" s="220" t="s">
        <v>245</v>
      </c>
      <c r="G44" s="88" t="s">
        <v>6</v>
      </c>
      <c r="H44" s="88" t="s">
        <v>673</v>
      </c>
      <c r="I44" s="117">
        <v>23431</v>
      </c>
      <c r="J44" s="88">
        <v>3</v>
      </c>
      <c r="K44" s="88" t="s">
        <v>20</v>
      </c>
      <c r="L44" s="88" t="s">
        <v>861</v>
      </c>
      <c r="M44" s="116" t="s">
        <v>862</v>
      </c>
      <c r="N44" s="88" t="s">
        <v>1095</v>
      </c>
      <c r="O44" s="89">
        <v>53</v>
      </c>
      <c r="P44" s="89">
        <v>54</v>
      </c>
      <c r="Q44" s="90">
        <v>107</v>
      </c>
      <c r="R44" s="91"/>
      <c r="S44" s="91"/>
      <c r="T44" s="91"/>
      <c r="U44" s="91"/>
      <c r="V44" s="92"/>
      <c r="W44" s="92"/>
      <c r="X44" s="92"/>
      <c r="Y44" s="92"/>
      <c r="Z44" s="93">
        <v>0</v>
      </c>
      <c r="AA44" s="94">
        <v>0</v>
      </c>
      <c r="AB44" s="94">
        <v>0</v>
      </c>
      <c r="AC44" s="94">
        <v>0</v>
      </c>
      <c r="AD44" s="94">
        <v>0</v>
      </c>
      <c r="AE44" s="94">
        <v>0</v>
      </c>
      <c r="AF44" s="94">
        <v>0</v>
      </c>
      <c r="AG44" s="94">
        <v>0</v>
      </c>
      <c r="AH44" s="88" t="s">
        <v>777</v>
      </c>
      <c r="AI44" s="90">
        <v>101</v>
      </c>
      <c r="AJ44" s="95">
        <v>23431</v>
      </c>
      <c r="AK44" s="94">
        <v>893.02997556899993</v>
      </c>
      <c r="AL44" s="88">
        <v>42</v>
      </c>
      <c r="AM44" s="94">
        <v>899.08976469000004</v>
      </c>
      <c r="AN44" s="88">
        <v>94</v>
      </c>
      <c r="AO44" s="88" t="s">
        <v>777</v>
      </c>
      <c r="AP44" s="24"/>
      <c r="AQ44" s="133">
        <v>62.038356164383565</v>
      </c>
      <c r="AR44" s="133"/>
      <c r="AT44" s="184"/>
      <c r="AU44" s="132"/>
    </row>
    <row r="45" spans="1:47" s="25" customFormat="1" ht="18.75" customHeight="1">
      <c r="A45" s="86" t="s">
        <v>320</v>
      </c>
      <c r="B45" s="87" t="s">
        <v>794</v>
      </c>
      <c r="C45" s="87" t="s">
        <v>488</v>
      </c>
      <c r="D45" s="87" t="s">
        <v>283</v>
      </c>
      <c r="E45" s="116" t="s">
        <v>321</v>
      </c>
      <c r="F45" s="220" t="s">
        <v>322</v>
      </c>
      <c r="G45" s="88" t="s">
        <v>0</v>
      </c>
      <c r="H45" s="88" t="s">
        <v>654</v>
      </c>
      <c r="I45" s="117">
        <v>16676</v>
      </c>
      <c r="J45" s="88">
        <v>2</v>
      </c>
      <c r="K45" s="88" t="s">
        <v>20</v>
      </c>
      <c r="L45" s="88" t="s">
        <v>950</v>
      </c>
      <c r="M45" s="116" t="s">
        <v>862</v>
      </c>
      <c r="N45" s="88" t="s">
        <v>1095</v>
      </c>
      <c r="O45" s="89">
        <v>51</v>
      </c>
      <c r="P45" s="89">
        <v>56</v>
      </c>
      <c r="Q45" s="90">
        <v>107</v>
      </c>
      <c r="R45" s="91"/>
      <c r="S45" s="91"/>
      <c r="T45" s="91"/>
      <c r="U45" s="91"/>
      <c r="V45" s="92"/>
      <c r="W45" s="92"/>
      <c r="X45" s="92"/>
      <c r="Y45" s="92"/>
      <c r="Z45" s="93">
        <v>0</v>
      </c>
      <c r="AA45" s="94">
        <v>0</v>
      </c>
      <c r="AB45" s="94">
        <v>0</v>
      </c>
      <c r="AC45" s="94">
        <v>0</v>
      </c>
      <c r="AD45" s="94">
        <v>0</v>
      </c>
      <c r="AE45" s="94">
        <v>0</v>
      </c>
      <c r="AF45" s="94">
        <v>0</v>
      </c>
      <c r="AG45" s="94">
        <v>0</v>
      </c>
      <c r="AH45" s="88" t="s">
        <v>777</v>
      </c>
      <c r="AI45" s="90">
        <v>103</v>
      </c>
      <c r="AJ45" s="95">
        <v>16676</v>
      </c>
      <c r="AK45" s="94">
        <v>893.01998232400001</v>
      </c>
      <c r="AL45" s="88">
        <v>43</v>
      </c>
      <c r="AM45" s="94">
        <v>897.09983224000007</v>
      </c>
      <c r="AN45" s="88">
        <v>117</v>
      </c>
      <c r="AO45" s="88" t="s">
        <v>777</v>
      </c>
      <c r="AP45" s="24"/>
      <c r="AQ45" s="133">
        <v>80.545205479452051</v>
      </c>
      <c r="AR45" s="133"/>
      <c r="AT45" s="184"/>
      <c r="AU45" s="132"/>
    </row>
    <row r="46" spans="1:47" s="25" customFormat="1" ht="18.75" customHeight="1">
      <c r="A46" s="86" t="s">
        <v>371</v>
      </c>
      <c r="B46" s="87" t="s">
        <v>799</v>
      </c>
      <c r="C46" s="87" t="s">
        <v>488</v>
      </c>
      <c r="D46" s="87" t="s">
        <v>411</v>
      </c>
      <c r="E46" s="116" t="s">
        <v>372</v>
      </c>
      <c r="F46" s="220" t="s">
        <v>373</v>
      </c>
      <c r="G46" s="88" t="s">
        <v>0</v>
      </c>
      <c r="H46" s="88" t="s">
        <v>664</v>
      </c>
      <c r="I46" s="117">
        <v>15313</v>
      </c>
      <c r="J46" s="88">
        <v>6</v>
      </c>
      <c r="K46" s="88" t="s">
        <v>8</v>
      </c>
      <c r="L46" s="88" t="s">
        <v>994</v>
      </c>
      <c r="M46" s="116" t="s">
        <v>862</v>
      </c>
      <c r="N46" s="88" t="s">
        <v>1095</v>
      </c>
      <c r="O46" s="89">
        <v>53</v>
      </c>
      <c r="P46" s="89">
        <v>55</v>
      </c>
      <c r="Q46" s="90">
        <v>108</v>
      </c>
      <c r="R46" s="91"/>
      <c r="S46" s="91"/>
      <c r="T46" s="91"/>
      <c r="U46" s="91"/>
      <c r="V46" s="92">
        <v>15</v>
      </c>
      <c r="W46" s="92"/>
      <c r="X46" s="92"/>
      <c r="Y46" s="92"/>
      <c r="Z46" s="93">
        <v>0</v>
      </c>
      <c r="AA46" s="94">
        <v>0</v>
      </c>
      <c r="AB46" s="94">
        <v>0</v>
      </c>
      <c r="AC46" s="94">
        <v>0</v>
      </c>
      <c r="AD46" s="94">
        <v>10</v>
      </c>
      <c r="AE46" s="94">
        <v>0</v>
      </c>
      <c r="AF46" s="94">
        <v>0</v>
      </c>
      <c r="AG46" s="94">
        <v>0</v>
      </c>
      <c r="AH46" s="88">
        <v>10</v>
      </c>
      <c r="AI46" s="90">
        <v>96</v>
      </c>
      <c r="AJ46" s="95">
        <v>15313</v>
      </c>
      <c r="AK46" s="94">
        <v>892.059983687</v>
      </c>
      <c r="AL46" s="88">
        <v>44</v>
      </c>
      <c r="AM46" s="94">
        <v>904.05984587</v>
      </c>
      <c r="AN46" s="88">
        <v>30</v>
      </c>
      <c r="AO46" s="88">
        <v>1</v>
      </c>
      <c r="AP46" s="24"/>
      <c r="AQ46" s="133">
        <v>84.279452054794518</v>
      </c>
      <c r="AR46" s="133"/>
      <c r="AT46" s="184"/>
      <c r="AU46" s="132"/>
    </row>
    <row r="47" spans="1:47" s="25" customFormat="1" ht="18.75" customHeight="1">
      <c r="A47" s="86" t="s">
        <v>233</v>
      </c>
      <c r="B47" s="87" t="s">
        <v>489</v>
      </c>
      <c r="C47" s="87" t="s">
        <v>1</v>
      </c>
      <c r="D47" s="87" t="s">
        <v>489</v>
      </c>
      <c r="E47" s="116" t="s">
        <v>210</v>
      </c>
      <c r="F47" s="220" t="s">
        <v>234</v>
      </c>
      <c r="G47" s="88" t="s">
        <v>0</v>
      </c>
      <c r="H47" s="88" t="s">
        <v>644</v>
      </c>
      <c r="I47" s="117">
        <v>22876</v>
      </c>
      <c r="J47" s="88">
        <v>4</v>
      </c>
      <c r="K47" s="88" t="s">
        <v>8</v>
      </c>
      <c r="L47" s="88" t="s">
        <v>861</v>
      </c>
      <c r="M47" s="116" t="s">
        <v>862</v>
      </c>
      <c r="N47" s="88" t="s">
        <v>1095</v>
      </c>
      <c r="O47" s="89">
        <v>53</v>
      </c>
      <c r="P47" s="89">
        <v>55</v>
      </c>
      <c r="Q47" s="90">
        <v>108</v>
      </c>
      <c r="R47" s="91"/>
      <c r="S47" s="91"/>
      <c r="T47" s="91"/>
      <c r="U47" s="91"/>
      <c r="V47" s="92"/>
      <c r="W47" s="92"/>
      <c r="X47" s="92"/>
      <c r="Y47" s="92"/>
      <c r="Z47" s="93">
        <v>0</v>
      </c>
      <c r="AA47" s="94">
        <v>0</v>
      </c>
      <c r="AB47" s="94">
        <v>0</v>
      </c>
      <c r="AC47" s="94">
        <v>0</v>
      </c>
      <c r="AD47" s="94">
        <v>0</v>
      </c>
      <c r="AE47" s="94">
        <v>0</v>
      </c>
      <c r="AF47" s="94">
        <v>0</v>
      </c>
      <c r="AG47" s="94">
        <v>0</v>
      </c>
      <c r="AH47" s="88" t="s">
        <v>777</v>
      </c>
      <c r="AI47" s="90">
        <v>100</v>
      </c>
      <c r="AJ47" s="95">
        <v>22876</v>
      </c>
      <c r="AK47" s="94">
        <v>892.03997612399996</v>
      </c>
      <c r="AL47" s="88">
        <v>45</v>
      </c>
      <c r="AM47" s="94">
        <v>900.07977024000002</v>
      </c>
      <c r="AN47" s="88">
        <v>77</v>
      </c>
      <c r="AO47" s="88" t="s">
        <v>777</v>
      </c>
      <c r="AP47" s="24"/>
      <c r="AQ47" s="133">
        <v>63.558904109589044</v>
      </c>
      <c r="AR47" s="133"/>
      <c r="AT47" s="184"/>
      <c r="AU47" s="132"/>
    </row>
    <row r="48" spans="1:47" s="25" customFormat="1" ht="18.75" customHeight="1">
      <c r="A48" s="86" t="s">
        <v>262</v>
      </c>
      <c r="B48" s="87" t="s">
        <v>393</v>
      </c>
      <c r="C48" s="87" t="s">
        <v>1</v>
      </c>
      <c r="D48" s="87" t="s">
        <v>393</v>
      </c>
      <c r="E48" s="116" t="s">
        <v>260</v>
      </c>
      <c r="F48" s="220" t="s">
        <v>263</v>
      </c>
      <c r="G48" s="88" t="s">
        <v>6</v>
      </c>
      <c r="H48" s="88" t="s">
        <v>651</v>
      </c>
      <c r="I48" s="117">
        <v>23722</v>
      </c>
      <c r="J48" s="88">
        <v>4</v>
      </c>
      <c r="K48" s="88" t="s">
        <v>8</v>
      </c>
      <c r="L48" s="88" t="s">
        <v>861</v>
      </c>
      <c r="M48" s="116" t="s">
        <v>862</v>
      </c>
      <c r="N48" s="88" t="s">
        <v>1095</v>
      </c>
      <c r="O48" s="89">
        <v>51</v>
      </c>
      <c r="P48" s="89">
        <v>57</v>
      </c>
      <c r="Q48" s="90">
        <v>108</v>
      </c>
      <c r="R48" s="91"/>
      <c r="S48" s="91"/>
      <c r="T48" s="91"/>
      <c r="U48" s="91"/>
      <c r="V48" s="92"/>
      <c r="W48" s="92"/>
      <c r="X48" s="92"/>
      <c r="Y48" s="92"/>
      <c r="Z48" s="93">
        <v>0</v>
      </c>
      <c r="AA48" s="94">
        <v>0</v>
      </c>
      <c r="AB48" s="94">
        <v>0</v>
      </c>
      <c r="AC48" s="94">
        <v>0</v>
      </c>
      <c r="AD48" s="94">
        <v>0</v>
      </c>
      <c r="AE48" s="94">
        <v>0</v>
      </c>
      <c r="AF48" s="94">
        <v>0</v>
      </c>
      <c r="AG48" s="94">
        <v>0</v>
      </c>
      <c r="AH48" s="88" t="s">
        <v>777</v>
      </c>
      <c r="AI48" s="90">
        <v>100</v>
      </c>
      <c r="AJ48" s="95">
        <v>23722</v>
      </c>
      <c r="AK48" s="94">
        <v>892.03997527799993</v>
      </c>
      <c r="AL48" s="88">
        <v>46</v>
      </c>
      <c r="AM48" s="94">
        <v>900.07976178000001</v>
      </c>
      <c r="AN48" s="88">
        <v>78</v>
      </c>
      <c r="AO48" s="88" t="s">
        <v>777</v>
      </c>
      <c r="AP48" s="24"/>
      <c r="AQ48" s="133">
        <v>61.241095890410961</v>
      </c>
      <c r="AR48" s="133"/>
      <c r="AT48" s="184"/>
      <c r="AU48" s="132"/>
    </row>
    <row r="49" spans="1:47" s="25" customFormat="1" ht="18.75" customHeight="1">
      <c r="A49" s="86" t="s">
        <v>627</v>
      </c>
      <c r="B49" s="87" t="s">
        <v>807</v>
      </c>
      <c r="C49" s="87" t="s">
        <v>1</v>
      </c>
      <c r="D49" s="87" t="s">
        <v>393</v>
      </c>
      <c r="E49" s="116" t="s">
        <v>54</v>
      </c>
      <c r="F49" s="220" t="s">
        <v>628</v>
      </c>
      <c r="G49" s="88" t="s">
        <v>0</v>
      </c>
      <c r="H49" s="88" t="s">
        <v>654</v>
      </c>
      <c r="I49" s="117">
        <v>15912</v>
      </c>
      <c r="J49" s="88">
        <v>12</v>
      </c>
      <c r="K49" s="88" t="s">
        <v>7</v>
      </c>
      <c r="L49" s="88" t="s">
        <v>950</v>
      </c>
      <c r="M49" s="116" t="s">
        <v>862</v>
      </c>
      <c r="N49" s="88" t="s">
        <v>1095</v>
      </c>
      <c r="O49" s="89">
        <v>54</v>
      </c>
      <c r="P49" s="89">
        <v>55</v>
      </c>
      <c r="Q49" s="90">
        <v>109</v>
      </c>
      <c r="R49" s="91"/>
      <c r="S49" s="91"/>
      <c r="T49" s="91"/>
      <c r="U49" s="91"/>
      <c r="V49" s="92"/>
      <c r="W49" s="92"/>
      <c r="X49" s="92"/>
      <c r="Y49" s="92"/>
      <c r="Z49" s="93">
        <v>0</v>
      </c>
      <c r="AA49" s="94">
        <v>0</v>
      </c>
      <c r="AB49" s="94">
        <v>0</v>
      </c>
      <c r="AC49" s="94">
        <v>0</v>
      </c>
      <c r="AD49" s="94">
        <v>0</v>
      </c>
      <c r="AE49" s="94">
        <v>0</v>
      </c>
      <c r="AF49" s="94">
        <v>0</v>
      </c>
      <c r="AG49" s="94">
        <v>0</v>
      </c>
      <c r="AH49" s="88" t="s">
        <v>777</v>
      </c>
      <c r="AI49" s="90">
        <v>85</v>
      </c>
      <c r="AJ49" s="95">
        <v>15912</v>
      </c>
      <c r="AK49" s="94">
        <v>891.11998308800003</v>
      </c>
      <c r="AL49" s="88">
        <v>47</v>
      </c>
      <c r="AM49" s="94">
        <v>914.99983987999997</v>
      </c>
      <c r="AN49" s="88">
        <v>2</v>
      </c>
      <c r="AO49" s="88" t="s">
        <v>777</v>
      </c>
      <c r="AP49" s="24"/>
      <c r="AQ49" s="133">
        <v>82.638356164383566</v>
      </c>
      <c r="AR49" s="133"/>
      <c r="AT49" s="184"/>
      <c r="AU49" s="132"/>
    </row>
    <row r="50" spans="1:47" s="25" customFormat="1" ht="18.75" customHeight="1">
      <c r="A50" s="86" t="s">
        <v>729</v>
      </c>
      <c r="B50" s="87" t="s">
        <v>786</v>
      </c>
      <c r="C50" s="87" t="s">
        <v>488</v>
      </c>
      <c r="D50" s="87" t="s">
        <v>51</v>
      </c>
      <c r="E50" s="116" t="s">
        <v>321</v>
      </c>
      <c r="F50" s="220" t="s">
        <v>14</v>
      </c>
      <c r="G50" s="88" t="s">
        <v>0</v>
      </c>
      <c r="H50" s="88" t="s">
        <v>654</v>
      </c>
      <c r="I50" s="117">
        <v>18155</v>
      </c>
      <c r="J50" s="88">
        <v>9</v>
      </c>
      <c r="K50" s="88" t="s">
        <v>2</v>
      </c>
      <c r="L50" s="88" t="s">
        <v>950</v>
      </c>
      <c r="M50" s="116" t="s">
        <v>777</v>
      </c>
      <c r="N50" s="88" t="s">
        <v>1095</v>
      </c>
      <c r="O50" s="89">
        <v>54</v>
      </c>
      <c r="P50" s="89">
        <v>55</v>
      </c>
      <c r="Q50" s="90">
        <v>109</v>
      </c>
      <c r="R50" s="91"/>
      <c r="S50" s="91"/>
      <c r="T50" s="91"/>
      <c r="U50" s="91"/>
      <c r="V50" s="92"/>
      <c r="W50" s="92"/>
      <c r="X50" s="92"/>
      <c r="Y50" s="92"/>
      <c r="Z50" s="93">
        <v>0</v>
      </c>
      <c r="AA50" s="94">
        <v>0</v>
      </c>
      <c r="AB50" s="94">
        <v>0</v>
      </c>
      <c r="AC50" s="94">
        <v>0</v>
      </c>
      <c r="AD50" s="94">
        <v>0</v>
      </c>
      <c r="AE50" s="94">
        <v>0</v>
      </c>
      <c r="AF50" s="94">
        <v>0</v>
      </c>
      <c r="AG50" s="94">
        <v>0</v>
      </c>
      <c r="AH50" s="88" t="s">
        <v>777</v>
      </c>
      <c r="AI50" s="90">
        <v>91</v>
      </c>
      <c r="AJ50" s="95">
        <v>18155</v>
      </c>
      <c r="AK50" s="94">
        <v>891.08998084500001</v>
      </c>
      <c r="AL50" s="88">
        <v>48</v>
      </c>
      <c r="AM50" s="94">
        <v>909.02981745</v>
      </c>
      <c r="AN50" s="88">
        <v>7</v>
      </c>
      <c r="AO50" s="88" t="s">
        <v>777</v>
      </c>
      <c r="AP50" s="24"/>
      <c r="AQ50" s="133">
        <v>76.493150684931507</v>
      </c>
      <c r="AR50" s="133"/>
      <c r="AT50" s="184"/>
      <c r="AU50" s="132"/>
    </row>
    <row r="51" spans="1:47" s="25" customFormat="1" ht="18.75" customHeight="1">
      <c r="A51" s="86" t="s">
        <v>415</v>
      </c>
      <c r="B51" s="87" t="s">
        <v>788</v>
      </c>
      <c r="C51" s="87" t="s">
        <v>488</v>
      </c>
      <c r="D51" s="87" t="s">
        <v>124</v>
      </c>
      <c r="E51" s="116" t="s">
        <v>286</v>
      </c>
      <c r="F51" s="220" t="s">
        <v>105</v>
      </c>
      <c r="G51" s="88" t="s">
        <v>6</v>
      </c>
      <c r="H51" s="88" t="s">
        <v>673</v>
      </c>
      <c r="I51" s="117">
        <v>16657</v>
      </c>
      <c r="J51" s="88">
        <v>8</v>
      </c>
      <c r="K51" s="88" t="s">
        <v>2</v>
      </c>
      <c r="L51" s="88" t="s">
        <v>950</v>
      </c>
      <c r="M51" s="116" t="s">
        <v>862</v>
      </c>
      <c r="N51" s="88" t="s">
        <v>1095</v>
      </c>
      <c r="O51" s="89">
        <v>57</v>
      </c>
      <c r="P51" s="89">
        <v>52</v>
      </c>
      <c r="Q51" s="90">
        <v>109</v>
      </c>
      <c r="R51" s="91"/>
      <c r="S51" s="91"/>
      <c r="T51" s="91"/>
      <c r="U51" s="91"/>
      <c r="V51" s="92"/>
      <c r="W51" s="92"/>
      <c r="X51" s="92"/>
      <c r="Y51" s="92"/>
      <c r="Z51" s="93">
        <v>0</v>
      </c>
      <c r="AA51" s="94">
        <v>0</v>
      </c>
      <c r="AB51" s="94">
        <v>0</v>
      </c>
      <c r="AC51" s="94">
        <v>0</v>
      </c>
      <c r="AD51" s="94">
        <v>0</v>
      </c>
      <c r="AE51" s="94">
        <v>0</v>
      </c>
      <c r="AF51" s="94">
        <v>0</v>
      </c>
      <c r="AG51" s="94">
        <v>0</v>
      </c>
      <c r="AH51" s="88" t="s">
        <v>777</v>
      </c>
      <c r="AI51" s="90">
        <v>93</v>
      </c>
      <c r="AJ51" s="95">
        <v>16657</v>
      </c>
      <c r="AK51" s="94">
        <v>891.0799823430001</v>
      </c>
      <c r="AL51" s="88">
        <v>49</v>
      </c>
      <c r="AM51" s="94">
        <v>907.03983242999993</v>
      </c>
      <c r="AN51" s="88">
        <v>19</v>
      </c>
      <c r="AO51" s="88" t="s">
        <v>777</v>
      </c>
      <c r="AP51" s="24"/>
      <c r="AQ51" s="133">
        <v>80.597260273972609</v>
      </c>
      <c r="AR51" s="133"/>
      <c r="AT51" s="184"/>
      <c r="AU51" s="132"/>
    </row>
    <row r="52" spans="1:47" s="25" customFormat="1" ht="18.75" customHeight="1">
      <c r="A52" s="86" t="s">
        <v>682</v>
      </c>
      <c r="B52" s="87" t="s">
        <v>124</v>
      </c>
      <c r="C52" s="87" t="s">
        <v>1</v>
      </c>
      <c r="D52" s="87" t="s">
        <v>124</v>
      </c>
      <c r="E52" s="116" t="s">
        <v>84</v>
      </c>
      <c r="F52" s="220" t="s">
        <v>683</v>
      </c>
      <c r="G52" s="88" t="s">
        <v>6</v>
      </c>
      <c r="H52" s="88" t="s">
        <v>644</v>
      </c>
      <c r="I52" s="117">
        <v>19929</v>
      </c>
      <c r="J52" s="88">
        <v>6</v>
      </c>
      <c r="K52" s="88" t="s">
        <v>8</v>
      </c>
      <c r="L52" s="88" t="s">
        <v>861</v>
      </c>
      <c r="M52" s="116" t="s">
        <v>777</v>
      </c>
      <c r="N52" s="88" t="s">
        <v>1095</v>
      </c>
      <c r="O52" s="89">
        <v>53</v>
      </c>
      <c r="P52" s="89">
        <v>56</v>
      </c>
      <c r="Q52" s="90">
        <v>109</v>
      </c>
      <c r="R52" s="91">
        <v>16</v>
      </c>
      <c r="S52" s="91"/>
      <c r="T52" s="91"/>
      <c r="U52" s="91"/>
      <c r="V52" s="92"/>
      <c r="W52" s="92"/>
      <c r="X52" s="92"/>
      <c r="Y52" s="92"/>
      <c r="Z52" s="93">
        <v>19</v>
      </c>
      <c r="AA52" s="94">
        <v>0</v>
      </c>
      <c r="AB52" s="94">
        <v>0</v>
      </c>
      <c r="AC52" s="94">
        <v>0</v>
      </c>
      <c r="AD52" s="94">
        <v>0</v>
      </c>
      <c r="AE52" s="94">
        <v>0</v>
      </c>
      <c r="AF52" s="94">
        <v>0</v>
      </c>
      <c r="AG52" s="94">
        <v>0</v>
      </c>
      <c r="AH52" s="88">
        <v>19</v>
      </c>
      <c r="AI52" s="90">
        <v>97</v>
      </c>
      <c r="AJ52" s="95">
        <v>19929</v>
      </c>
      <c r="AK52" s="94">
        <v>891.05997907099993</v>
      </c>
      <c r="AL52" s="88">
        <v>50</v>
      </c>
      <c r="AM52" s="94">
        <v>903.05979970999999</v>
      </c>
      <c r="AN52" s="88">
        <v>46</v>
      </c>
      <c r="AO52" s="88">
        <v>1</v>
      </c>
      <c r="AP52" s="24"/>
      <c r="AQ52" s="133">
        <v>71.632876712328766</v>
      </c>
      <c r="AR52" s="133"/>
      <c r="AT52" s="184"/>
      <c r="AU52" s="132"/>
    </row>
    <row r="53" spans="1:47" s="25" customFormat="1" ht="18.75" customHeight="1">
      <c r="A53" s="86" t="s">
        <v>629</v>
      </c>
      <c r="B53" s="87" t="s">
        <v>491</v>
      </c>
      <c r="C53" s="87" t="s">
        <v>1</v>
      </c>
      <c r="D53" s="87" t="s">
        <v>491</v>
      </c>
      <c r="E53" s="116" t="s">
        <v>630</v>
      </c>
      <c r="F53" s="220" t="s">
        <v>631</v>
      </c>
      <c r="G53" s="88" t="s">
        <v>6</v>
      </c>
      <c r="H53" s="88" t="s">
        <v>654</v>
      </c>
      <c r="I53" s="117">
        <v>20585</v>
      </c>
      <c r="J53" s="88">
        <v>6</v>
      </c>
      <c r="K53" s="88" t="s">
        <v>8</v>
      </c>
      <c r="L53" s="88" t="s">
        <v>861</v>
      </c>
      <c r="M53" s="116" t="s">
        <v>862</v>
      </c>
      <c r="N53" s="88" t="s">
        <v>1095</v>
      </c>
      <c r="O53" s="89">
        <v>56</v>
      </c>
      <c r="P53" s="89">
        <v>53</v>
      </c>
      <c r="Q53" s="90">
        <v>109</v>
      </c>
      <c r="R53" s="91"/>
      <c r="S53" s="91"/>
      <c r="T53" s="91"/>
      <c r="U53" s="91"/>
      <c r="V53" s="92"/>
      <c r="W53" s="92"/>
      <c r="X53" s="92"/>
      <c r="Y53" s="92"/>
      <c r="Z53" s="93">
        <v>0</v>
      </c>
      <c r="AA53" s="94">
        <v>0</v>
      </c>
      <c r="AB53" s="94">
        <v>0</v>
      </c>
      <c r="AC53" s="94">
        <v>0</v>
      </c>
      <c r="AD53" s="94">
        <v>0</v>
      </c>
      <c r="AE53" s="94">
        <v>0</v>
      </c>
      <c r="AF53" s="94">
        <v>0</v>
      </c>
      <c r="AG53" s="94">
        <v>0</v>
      </c>
      <c r="AH53" s="88" t="s">
        <v>777</v>
      </c>
      <c r="AI53" s="90">
        <v>97</v>
      </c>
      <c r="AJ53" s="95">
        <v>20585</v>
      </c>
      <c r="AK53" s="94">
        <v>891.05997841499993</v>
      </c>
      <c r="AL53" s="88">
        <v>51</v>
      </c>
      <c r="AM53" s="94">
        <v>903.0597931499999</v>
      </c>
      <c r="AN53" s="88">
        <v>47</v>
      </c>
      <c r="AO53" s="88" t="s">
        <v>777</v>
      </c>
      <c r="AP53" s="24"/>
      <c r="AQ53" s="133">
        <v>69.835616438356169</v>
      </c>
      <c r="AR53" s="133"/>
      <c r="AT53" s="184"/>
      <c r="AU53" s="132"/>
    </row>
    <row r="54" spans="1:47" s="25" customFormat="1" ht="18.75" customHeight="1">
      <c r="A54" s="86" t="s">
        <v>112</v>
      </c>
      <c r="B54" s="87" t="s">
        <v>532</v>
      </c>
      <c r="C54" s="87" t="s">
        <v>488</v>
      </c>
      <c r="D54" s="87" t="s">
        <v>1</v>
      </c>
      <c r="E54" s="116" t="s">
        <v>84</v>
      </c>
      <c r="F54" s="220" t="s">
        <v>113</v>
      </c>
      <c r="G54" s="88" t="s">
        <v>0</v>
      </c>
      <c r="H54" s="88" t="s">
        <v>639</v>
      </c>
      <c r="I54" s="117">
        <v>17060</v>
      </c>
      <c r="J54" s="88">
        <v>4</v>
      </c>
      <c r="K54" s="88" t="s">
        <v>8</v>
      </c>
      <c r="L54" s="88" t="s">
        <v>950</v>
      </c>
      <c r="M54" s="116" t="s">
        <v>777</v>
      </c>
      <c r="N54" s="88" t="s">
        <v>1095</v>
      </c>
      <c r="O54" s="89">
        <v>53</v>
      </c>
      <c r="P54" s="89">
        <v>56</v>
      </c>
      <c r="Q54" s="90">
        <v>109</v>
      </c>
      <c r="R54" s="91"/>
      <c r="S54" s="91"/>
      <c r="T54" s="91"/>
      <c r="U54" s="91"/>
      <c r="V54" s="92"/>
      <c r="W54" s="92"/>
      <c r="X54" s="92"/>
      <c r="Y54" s="92"/>
      <c r="Z54" s="93">
        <v>0</v>
      </c>
      <c r="AA54" s="94">
        <v>0</v>
      </c>
      <c r="AB54" s="94">
        <v>0</v>
      </c>
      <c r="AC54" s="94">
        <v>0</v>
      </c>
      <c r="AD54" s="94">
        <v>0</v>
      </c>
      <c r="AE54" s="94">
        <v>0</v>
      </c>
      <c r="AF54" s="94">
        <v>0</v>
      </c>
      <c r="AG54" s="94">
        <v>0</v>
      </c>
      <c r="AH54" s="88" t="s">
        <v>777</v>
      </c>
      <c r="AI54" s="90">
        <v>101</v>
      </c>
      <c r="AJ54" s="95">
        <v>17060</v>
      </c>
      <c r="AK54" s="94">
        <v>891.03998193999996</v>
      </c>
      <c r="AL54" s="88">
        <v>52</v>
      </c>
      <c r="AM54" s="94">
        <v>899.0798284</v>
      </c>
      <c r="AN54" s="88">
        <v>95</v>
      </c>
      <c r="AO54" s="88" t="s">
        <v>777</v>
      </c>
      <c r="AP54" s="24"/>
      <c r="AQ54" s="133">
        <v>79.493150684931507</v>
      </c>
      <c r="AR54" s="133"/>
      <c r="AT54" s="184"/>
      <c r="AU54" s="132"/>
    </row>
    <row r="55" spans="1:47" s="25" customFormat="1" ht="18.75" customHeight="1">
      <c r="A55" s="86" t="s">
        <v>645</v>
      </c>
      <c r="B55" s="87" t="s">
        <v>418</v>
      </c>
      <c r="C55" s="87" t="s">
        <v>1</v>
      </c>
      <c r="D55" s="87" t="s">
        <v>418</v>
      </c>
      <c r="E55" s="116" t="s">
        <v>646</v>
      </c>
      <c r="F55" s="220" t="s">
        <v>647</v>
      </c>
      <c r="G55" s="88" t="s">
        <v>6</v>
      </c>
      <c r="H55" s="88" t="s">
        <v>644</v>
      </c>
      <c r="I55" s="117">
        <v>19170</v>
      </c>
      <c r="J55" s="88">
        <v>4</v>
      </c>
      <c r="K55" s="88" t="s">
        <v>8</v>
      </c>
      <c r="L55" s="88" t="s">
        <v>861</v>
      </c>
      <c r="M55" s="116" t="s">
        <v>862</v>
      </c>
      <c r="N55" s="88" t="s">
        <v>1095</v>
      </c>
      <c r="O55" s="89">
        <v>52</v>
      </c>
      <c r="P55" s="89">
        <v>57</v>
      </c>
      <c r="Q55" s="90">
        <v>109</v>
      </c>
      <c r="R55" s="91"/>
      <c r="S55" s="91"/>
      <c r="T55" s="91"/>
      <c r="U55" s="91"/>
      <c r="V55" s="92"/>
      <c r="W55" s="92"/>
      <c r="X55" s="92"/>
      <c r="Y55" s="92"/>
      <c r="Z55" s="93">
        <v>0</v>
      </c>
      <c r="AA55" s="94">
        <v>0</v>
      </c>
      <c r="AB55" s="94">
        <v>0</v>
      </c>
      <c r="AC55" s="94">
        <v>0</v>
      </c>
      <c r="AD55" s="94">
        <v>0</v>
      </c>
      <c r="AE55" s="94">
        <v>0</v>
      </c>
      <c r="AF55" s="94">
        <v>0</v>
      </c>
      <c r="AG55" s="94">
        <v>0</v>
      </c>
      <c r="AH55" s="88" t="s">
        <v>777</v>
      </c>
      <c r="AI55" s="90">
        <v>101</v>
      </c>
      <c r="AJ55" s="95">
        <v>19170</v>
      </c>
      <c r="AK55" s="94">
        <v>891.03997982999999</v>
      </c>
      <c r="AL55" s="88">
        <v>53</v>
      </c>
      <c r="AM55" s="94">
        <v>899.07980730000008</v>
      </c>
      <c r="AN55" s="88">
        <v>96</v>
      </c>
      <c r="AO55" s="88" t="s">
        <v>777</v>
      </c>
      <c r="AP55" s="24"/>
      <c r="AQ55" s="133">
        <v>73.712328767123282</v>
      </c>
      <c r="AR55" s="133"/>
      <c r="AT55" s="184"/>
      <c r="AU55" s="132"/>
    </row>
    <row r="56" spans="1:47" s="25" customFormat="1" ht="18.75" customHeight="1">
      <c r="A56" s="86" t="s">
        <v>694</v>
      </c>
      <c r="B56" s="87" t="s">
        <v>794</v>
      </c>
      <c r="C56" s="87" t="s">
        <v>488</v>
      </c>
      <c r="D56" s="87" t="s">
        <v>283</v>
      </c>
      <c r="E56" s="116" t="s">
        <v>695</v>
      </c>
      <c r="F56" s="220" t="s">
        <v>696</v>
      </c>
      <c r="G56" s="88" t="s">
        <v>0</v>
      </c>
      <c r="H56" s="88" t="s">
        <v>635</v>
      </c>
      <c r="I56" s="117">
        <v>22800</v>
      </c>
      <c r="J56" s="88">
        <v>4</v>
      </c>
      <c r="K56" s="88" t="s">
        <v>8</v>
      </c>
      <c r="L56" s="88" t="s">
        <v>861</v>
      </c>
      <c r="M56" s="116" t="s">
        <v>862</v>
      </c>
      <c r="N56" s="88" t="s">
        <v>1095</v>
      </c>
      <c r="O56" s="89">
        <v>57</v>
      </c>
      <c r="P56" s="89">
        <v>52</v>
      </c>
      <c r="Q56" s="90">
        <v>109</v>
      </c>
      <c r="R56" s="91"/>
      <c r="S56" s="91"/>
      <c r="T56" s="91"/>
      <c r="U56" s="91"/>
      <c r="V56" s="92"/>
      <c r="W56" s="92"/>
      <c r="X56" s="92"/>
      <c r="Y56" s="92"/>
      <c r="Z56" s="93">
        <v>0</v>
      </c>
      <c r="AA56" s="94">
        <v>0</v>
      </c>
      <c r="AB56" s="94">
        <v>0</v>
      </c>
      <c r="AC56" s="94">
        <v>0</v>
      </c>
      <c r="AD56" s="94">
        <v>0</v>
      </c>
      <c r="AE56" s="94">
        <v>0</v>
      </c>
      <c r="AF56" s="94">
        <v>0</v>
      </c>
      <c r="AG56" s="94">
        <v>0</v>
      </c>
      <c r="AH56" s="88" t="s">
        <v>777</v>
      </c>
      <c r="AI56" s="90">
        <v>101</v>
      </c>
      <c r="AJ56" s="95">
        <v>22800</v>
      </c>
      <c r="AK56" s="94">
        <v>891.03997619999996</v>
      </c>
      <c r="AL56" s="88">
        <v>54</v>
      </c>
      <c r="AM56" s="94">
        <v>899.07977100000005</v>
      </c>
      <c r="AN56" s="88">
        <v>97</v>
      </c>
      <c r="AO56" s="88" t="s">
        <v>777</v>
      </c>
      <c r="AP56" s="24"/>
      <c r="AQ56" s="133">
        <v>63.767123287671232</v>
      </c>
      <c r="AR56" s="133"/>
      <c r="AT56" s="184"/>
      <c r="AU56" s="132"/>
    </row>
    <row r="57" spans="1:47" s="25" customFormat="1" ht="18.75" customHeight="1">
      <c r="A57" s="86" t="s">
        <v>767</v>
      </c>
      <c r="B57" s="87" t="s">
        <v>418</v>
      </c>
      <c r="C57" s="87" t="s">
        <v>1</v>
      </c>
      <c r="D57" s="87" t="s">
        <v>418</v>
      </c>
      <c r="E57" s="116" t="s">
        <v>768</v>
      </c>
      <c r="F57" s="220" t="s">
        <v>769</v>
      </c>
      <c r="G57" s="88" t="s">
        <v>6</v>
      </c>
      <c r="H57" s="88" t="s">
        <v>670</v>
      </c>
      <c r="I57" s="117">
        <v>25014</v>
      </c>
      <c r="J57" s="88">
        <v>4</v>
      </c>
      <c r="K57" s="88" t="s">
        <v>8</v>
      </c>
      <c r="L57" s="88" t="s">
        <v>861</v>
      </c>
      <c r="M57" s="116" t="s">
        <v>862</v>
      </c>
      <c r="N57" s="88" t="s">
        <v>1095</v>
      </c>
      <c r="O57" s="89">
        <v>54</v>
      </c>
      <c r="P57" s="89">
        <v>55</v>
      </c>
      <c r="Q57" s="90">
        <v>109</v>
      </c>
      <c r="R57" s="91"/>
      <c r="S57" s="91"/>
      <c r="T57" s="91"/>
      <c r="U57" s="91"/>
      <c r="V57" s="92"/>
      <c r="W57" s="92"/>
      <c r="X57" s="92"/>
      <c r="Y57" s="92"/>
      <c r="Z57" s="93">
        <v>0</v>
      </c>
      <c r="AA57" s="94">
        <v>0</v>
      </c>
      <c r="AB57" s="94">
        <v>0</v>
      </c>
      <c r="AC57" s="94">
        <v>0</v>
      </c>
      <c r="AD57" s="94">
        <v>0</v>
      </c>
      <c r="AE57" s="94">
        <v>0</v>
      </c>
      <c r="AF57" s="94">
        <v>0</v>
      </c>
      <c r="AG57" s="94">
        <v>0</v>
      </c>
      <c r="AH57" s="88" t="s">
        <v>777</v>
      </c>
      <c r="AI57" s="90">
        <v>101</v>
      </c>
      <c r="AJ57" s="95">
        <v>25014</v>
      </c>
      <c r="AK57" s="94">
        <v>891.03997398599995</v>
      </c>
      <c r="AL57" s="88">
        <v>55</v>
      </c>
      <c r="AM57" s="94">
        <v>899.07974886</v>
      </c>
      <c r="AN57" s="88">
        <v>98</v>
      </c>
      <c r="AO57" s="88" t="s">
        <v>777</v>
      </c>
      <c r="AP57" s="24"/>
      <c r="AQ57" s="133">
        <v>57.701369863013696</v>
      </c>
      <c r="AR57" s="133"/>
      <c r="AT57" s="184"/>
      <c r="AU57" s="132"/>
    </row>
    <row r="58" spans="1:47" s="25" customFormat="1" ht="18.75" customHeight="1">
      <c r="A58" s="86" t="s">
        <v>441</v>
      </c>
      <c r="B58" s="87" t="s">
        <v>532</v>
      </c>
      <c r="C58" s="87" t="s">
        <v>488</v>
      </c>
      <c r="D58" s="87" t="s">
        <v>1</v>
      </c>
      <c r="E58" s="116" t="s">
        <v>477</v>
      </c>
      <c r="F58" s="220" t="s">
        <v>478</v>
      </c>
      <c r="G58" s="88" t="s">
        <v>0</v>
      </c>
      <c r="H58" s="88" t="s">
        <v>654</v>
      </c>
      <c r="I58" s="117">
        <v>17774</v>
      </c>
      <c r="J58" s="88">
        <v>3</v>
      </c>
      <c r="K58" s="88" t="s">
        <v>20</v>
      </c>
      <c r="L58" s="88" t="s">
        <v>950</v>
      </c>
      <c r="M58" s="116" t="s">
        <v>862</v>
      </c>
      <c r="N58" s="88" t="s">
        <v>1095</v>
      </c>
      <c r="O58" s="89">
        <v>58</v>
      </c>
      <c r="P58" s="89">
        <v>51</v>
      </c>
      <c r="Q58" s="90">
        <v>109</v>
      </c>
      <c r="R58" s="91"/>
      <c r="S58" s="91"/>
      <c r="T58" s="91"/>
      <c r="U58" s="91"/>
      <c r="V58" s="92">
        <v>1</v>
      </c>
      <c r="W58" s="92"/>
      <c r="X58" s="92"/>
      <c r="Y58" s="92"/>
      <c r="Z58" s="93">
        <v>0</v>
      </c>
      <c r="AA58" s="94">
        <v>0</v>
      </c>
      <c r="AB58" s="94">
        <v>0</v>
      </c>
      <c r="AC58" s="94">
        <v>0</v>
      </c>
      <c r="AD58" s="94">
        <v>4</v>
      </c>
      <c r="AE58" s="94">
        <v>0</v>
      </c>
      <c r="AF58" s="94">
        <v>0</v>
      </c>
      <c r="AG58" s="94">
        <v>0</v>
      </c>
      <c r="AH58" s="88">
        <v>4</v>
      </c>
      <c r="AI58" s="90">
        <v>103</v>
      </c>
      <c r="AJ58" s="95">
        <v>17774</v>
      </c>
      <c r="AK58" s="94">
        <v>891.02998122600002</v>
      </c>
      <c r="AL58" s="88">
        <v>56</v>
      </c>
      <c r="AM58" s="94">
        <v>897.08982126000001</v>
      </c>
      <c r="AN58" s="88">
        <v>118</v>
      </c>
      <c r="AO58" s="88">
        <v>1</v>
      </c>
      <c r="AP58" s="24"/>
      <c r="AQ58" s="133">
        <v>77.536986301369865</v>
      </c>
      <c r="AR58" s="133"/>
      <c r="AT58" s="184"/>
      <c r="AU58" s="132"/>
    </row>
    <row r="59" spans="1:47" s="25" customFormat="1" ht="18.75" customHeight="1">
      <c r="A59" s="86" t="s">
        <v>958</v>
      </c>
      <c r="B59" s="87" t="s">
        <v>807</v>
      </c>
      <c r="C59" s="87" t="s">
        <v>1</v>
      </c>
      <c r="D59" s="87" t="s">
        <v>393</v>
      </c>
      <c r="E59" s="116" t="s">
        <v>1053</v>
      </c>
      <c r="F59" s="220" t="s">
        <v>1054</v>
      </c>
      <c r="G59" s="88" t="s">
        <v>0</v>
      </c>
      <c r="H59" s="88" t="s">
        <v>675</v>
      </c>
      <c r="I59" s="117">
        <v>32057</v>
      </c>
      <c r="J59" s="88">
        <v>11</v>
      </c>
      <c r="K59" s="88" t="s">
        <v>7</v>
      </c>
      <c r="L59" s="88" t="s">
        <v>861</v>
      </c>
      <c r="M59" s="116" t="s">
        <v>862</v>
      </c>
      <c r="N59" s="88" t="s">
        <v>1095</v>
      </c>
      <c r="O59" s="89">
        <v>54</v>
      </c>
      <c r="P59" s="89">
        <v>56</v>
      </c>
      <c r="Q59" s="90">
        <v>110</v>
      </c>
      <c r="R59" s="91"/>
      <c r="S59" s="91"/>
      <c r="T59" s="91"/>
      <c r="U59" s="91"/>
      <c r="V59" s="92"/>
      <c r="W59" s="92"/>
      <c r="X59" s="92"/>
      <c r="Y59" s="92"/>
      <c r="Z59" s="93">
        <v>0</v>
      </c>
      <c r="AA59" s="94">
        <v>0</v>
      </c>
      <c r="AB59" s="94">
        <v>0</v>
      </c>
      <c r="AC59" s="94">
        <v>0</v>
      </c>
      <c r="AD59" s="94">
        <v>0</v>
      </c>
      <c r="AE59" s="94">
        <v>0</v>
      </c>
      <c r="AF59" s="94">
        <v>0</v>
      </c>
      <c r="AG59" s="94">
        <v>0</v>
      </c>
      <c r="AH59" s="88" t="s">
        <v>777</v>
      </c>
      <c r="AI59" s="90">
        <v>88</v>
      </c>
      <c r="AJ59" s="95">
        <v>32057</v>
      </c>
      <c r="AK59" s="94">
        <v>890.10996694300002</v>
      </c>
      <c r="AL59" s="88">
        <v>57</v>
      </c>
      <c r="AM59" s="94">
        <v>912.00967843000001</v>
      </c>
      <c r="AN59" s="88">
        <v>5</v>
      </c>
      <c r="AO59" s="88" t="s">
        <v>777</v>
      </c>
      <c r="AP59" s="24"/>
      <c r="AQ59" s="133">
        <v>38.405479452054792</v>
      </c>
      <c r="AR59" s="133"/>
      <c r="AT59" s="184"/>
      <c r="AU59" s="132"/>
    </row>
    <row r="60" spans="1:47" s="25" customFormat="1" ht="18.75" customHeight="1">
      <c r="A60" s="86" t="s">
        <v>269</v>
      </c>
      <c r="B60" s="87" t="s">
        <v>801</v>
      </c>
      <c r="C60" s="87" t="s">
        <v>488</v>
      </c>
      <c r="D60" s="87" t="s">
        <v>418</v>
      </c>
      <c r="E60" s="116" t="s">
        <v>72</v>
      </c>
      <c r="F60" s="220" t="s">
        <v>150</v>
      </c>
      <c r="G60" s="88" t="s">
        <v>0</v>
      </c>
      <c r="H60" s="88" t="s">
        <v>653</v>
      </c>
      <c r="I60" s="117">
        <v>14704</v>
      </c>
      <c r="J60" s="88">
        <v>9</v>
      </c>
      <c r="K60" s="88" t="s">
        <v>2</v>
      </c>
      <c r="L60" s="88" t="s">
        <v>994</v>
      </c>
      <c r="M60" s="116" t="s">
        <v>862</v>
      </c>
      <c r="N60" s="88" t="s">
        <v>1095</v>
      </c>
      <c r="O60" s="89">
        <v>57</v>
      </c>
      <c r="P60" s="89">
        <v>53</v>
      </c>
      <c r="Q60" s="90">
        <v>110</v>
      </c>
      <c r="R60" s="91"/>
      <c r="S60" s="91"/>
      <c r="T60" s="91"/>
      <c r="U60" s="91"/>
      <c r="V60" s="92"/>
      <c r="W60" s="92"/>
      <c r="X60" s="92"/>
      <c r="Y60" s="92"/>
      <c r="Z60" s="93">
        <v>0</v>
      </c>
      <c r="AA60" s="94">
        <v>0</v>
      </c>
      <c r="AB60" s="94">
        <v>0</v>
      </c>
      <c r="AC60" s="94">
        <v>0</v>
      </c>
      <c r="AD60" s="94">
        <v>0</v>
      </c>
      <c r="AE60" s="94">
        <v>0</v>
      </c>
      <c r="AF60" s="94">
        <v>0</v>
      </c>
      <c r="AG60" s="94">
        <v>0</v>
      </c>
      <c r="AH60" s="88" t="s">
        <v>777</v>
      </c>
      <c r="AI60" s="90">
        <v>92</v>
      </c>
      <c r="AJ60" s="95">
        <v>14704</v>
      </c>
      <c r="AK60" s="94">
        <v>890.08998429600001</v>
      </c>
      <c r="AL60" s="88">
        <v>58</v>
      </c>
      <c r="AM60" s="94">
        <v>908.02985195999997</v>
      </c>
      <c r="AN60" s="88">
        <v>13</v>
      </c>
      <c r="AO60" s="88" t="s">
        <v>777</v>
      </c>
      <c r="AP60" s="24"/>
      <c r="AQ60" s="132">
        <v>85.947945205479456</v>
      </c>
      <c r="AR60" s="133"/>
      <c r="AT60" s="184"/>
      <c r="AU60" s="132"/>
    </row>
    <row r="61" spans="1:47" s="25" customFormat="1" ht="18.75" customHeight="1">
      <c r="A61" s="86" t="s">
        <v>1146</v>
      </c>
      <c r="B61" s="87" t="s">
        <v>793</v>
      </c>
      <c r="C61" s="87" t="s">
        <v>488</v>
      </c>
      <c r="D61" s="87" t="s">
        <v>267</v>
      </c>
      <c r="E61" s="116" t="s">
        <v>1147</v>
      </c>
      <c r="F61" s="220" t="s">
        <v>1048</v>
      </c>
      <c r="G61" s="88" t="s">
        <v>6</v>
      </c>
      <c r="H61" s="88" t="s">
        <v>654</v>
      </c>
      <c r="I61" s="117">
        <v>22208</v>
      </c>
      <c r="J61" s="88">
        <v>9</v>
      </c>
      <c r="K61" s="88" t="s">
        <v>2</v>
      </c>
      <c r="L61" s="88" t="s">
        <v>861</v>
      </c>
      <c r="M61" s="116" t="e">
        <v>#DIV/0!</v>
      </c>
      <c r="N61" s="88" t="s">
        <v>1095</v>
      </c>
      <c r="O61" s="89">
        <v>57</v>
      </c>
      <c r="P61" s="89">
        <v>53</v>
      </c>
      <c r="Q61" s="90">
        <v>110</v>
      </c>
      <c r="R61" s="91"/>
      <c r="S61" s="91"/>
      <c r="T61" s="91"/>
      <c r="U61" s="91"/>
      <c r="V61" s="92"/>
      <c r="W61" s="92"/>
      <c r="X61" s="92"/>
      <c r="Y61" s="92"/>
      <c r="Z61" s="93">
        <v>0</v>
      </c>
      <c r="AA61" s="94">
        <v>0</v>
      </c>
      <c r="AB61" s="94">
        <v>0</v>
      </c>
      <c r="AC61" s="94">
        <v>0</v>
      </c>
      <c r="AD61" s="94">
        <v>0</v>
      </c>
      <c r="AE61" s="94">
        <v>0</v>
      </c>
      <c r="AF61" s="94">
        <v>0</v>
      </c>
      <c r="AG61" s="94">
        <v>0</v>
      </c>
      <c r="AH61" s="88" t="s">
        <v>777</v>
      </c>
      <c r="AI61" s="90">
        <v>92</v>
      </c>
      <c r="AJ61" s="95">
        <v>22208</v>
      </c>
      <c r="AK61" s="94">
        <v>890.08997679200002</v>
      </c>
      <c r="AL61" s="88">
        <v>59</v>
      </c>
      <c r="AM61" s="94">
        <v>908.02977692000002</v>
      </c>
      <c r="AN61" s="88">
        <v>14</v>
      </c>
      <c r="AO61" s="88" t="s">
        <v>777</v>
      </c>
      <c r="AP61" s="24"/>
      <c r="AQ61" s="133">
        <v>65.389041095890406</v>
      </c>
      <c r="AR61" s="133"/>
      <c r="AT61" s="184"/>
      <c r="AU61" s="132"/>
    </row>
    <row r="62" spans="1:47" s="25" customFormat="1" ht="18.75" customHeight="1">
      <c r="A62" s="86" t="s">
        <v>759</v>
      </c>
      <c r="B62" s="87" t="s">
        <v>956</v>
      </c>
      <c r="C62" s="87" t="s">
        <v>488</v>
      </c>
      <c r="D62" s="87" t="s">
        <v>393</v>
      </c>
      <c r="E62" s="116" t="s">
        <v>760</v>
      </c>
      <c r="F62" s="220" t="s">
        <v>89</v>
      </c>
      <c r="G62" s="88" t="s">
        <v>0</v>
      </c>
      <c r="H62" s="88" t="s">
        <v>664</v>
      </c>
      <c r="I62" s="117">
        <v>16228</v>
      </c>
      <c r="J62" s="88">
        <v>7</v>
      </c>
      <c r="K62" s="88" t="s">
        <v>2</v>
      </c>
      <c r="L62" s="88" t="s">
        <v>950</v>
      </c>
      <c r="M62" s="116" t="s">
        <v>862</v>
      </c>
      <c r="N62" s="88" t="s">
        <v>1095</v>
      </c>
      <c r="O62" s="89">
        <v>56</v>
      </c>
      <c r="P62" s="89">
        <v>54</v>
      </c>
      <c r="Q62" s="90">
        <v>110</v>
      </c>
      <c r="R62" s="91"/>
      <c r="S62" s="91"/>
      <c r="T62" s="91"/>
      <c r="U62" s="91"/>
      <c r="V62" s="92"/>
      <c r="W62" s="92"/>
      <c r="X62" s="92"/>
      <c r="Y62" s="92"/>
      <c r="Z62" s="93">
        <v>0</v>
      </c>
      <c r="AA62" s="94">
        <v>0</v>
      </c>
      <c r="AB62" s="94">
        <v>0</v>
      </c>
      <c r="AC62" s="94">
        <v>0</v>
      </c>
      <c r="AD62" s="94">
        <v>0</v>
      </c>
      <c r="AE62" s="94">
        <v>0</v>
      </c>
      <c r="AF62" s="94">
        <v>0</v>
      </c>
      <c r="AG62" s="94">
        <v>0</v>
      </c>
      <c r="AH62" s="88" t="s">
        <v>777</v>
      </c>
      <c r="AI62" s="90">
        <v>96</v>
      </c>
      <c r="AJ62" s="95">
        <v>16228</v>
      </c>
      <c r="AK62" s="94">
        <v>890.069982772</v>
      </c>
      <c r="AL62" s="88">
        <v>60</v>
      </c>
      <c r="AM62" s="94">
        <v>904.04983671999992</v>
      </c>
      <c r="AN62" s="88">
        <v>31</v>
      </c>
      <c r="AO62" s="88" t="s">
        <v>777</v>
      </c>
      <c r="AP62" s="55"/>
      <c r="AQ62" s="133">
        <v>81.772602739726025</v>
      </c>
      <c r="AR62" s="54"/>
      <c r="AS62" s="54"/>
      <c r="AT62" s="55"/>
      <c r="AU62" s="54"/>
    </row>
    <row r="63" spans="1:47" s="25" customFormat="1" ht="18.75" customHeight="1">
      <c r="A63" s="86" t="s">
        <v>392</v>
      </c>
      <c r="B63" s="87" t="s">
        <v>796</v>
      </c>
      <c r="C63" s="87" t="s">
        <v>488</v>
      </c>
      <c r="D63" s="87" t="s">
        <v>490</v>
      </c>
      <c r="E63" s="116" t="s">
        <v>345</v>
      </c>
      <c r="F63" s="220" t="s">
        <v>341</v>
      </c>
      <c r="G63" s="88" t="s">
        <v>0</v>
      </c>
      <c r="H63" s="88" t="s">
        <v>670</v>
      </c>
      <c r="I63" s="117">
        <v>17710</v>
      </c>
      <c r="J63" s="88">
        <v>6</v>
      </c>
      <c r="K63" s="88" t="s">
        <v>8</v>
      </c>
      <c r="L63" s="88" t="s">
        <v>950</v>
      </c>
      <c r="M63" s="116" t="s">
        <v>862</v>
      </c>
      <c r="N63" s="88" t="s">
        <v>1095</v>
      </c>
      <c r="O63" s="89">
        <v>55</v>
      </c>
      <c r="P63" s="89">
        <v>55</v>
      </c>
      <c r="Q63" s="90">
        <v>110</v>
      </c>
      <c r="R63" s="91"/>
      <c r="S63" s="91"/>
      <c r="T63" s="91"/>
      <c r="U63" s="91"/>
      <c r="V63" s="92"/>
      <c r="W63" s="92"/>
      <c r="X63" s="92"/>
      <c r="Y63" s="92"/>
      <c r="Z63" s="93">
        <v>0</v>
      </c>
      <c r="AA63" s="94">
        <v>0</v>
      </c>
      <c r="AB63" s="94">
        <v>0</v>
      </c>
      <c r="AC63" s="94">
        <v>0</v>
      </c>
      <c r="AD63" s="94">
        <v>0</v>
      </c>
      <c r="AE63" s="94">
        <v>0</v>
      </c>
      <c r="AF63" s="94">
        <v>0</v>
      </c>
      <c r="AG63" s="94">
        <v>0</v>
      </c>
      <c r="AH63" s="88" t="s">
        <v>777</v>
      </c>
      <c r="AI63" s="90">
        <v>98</v>
      </c>
      <c r="AJ63" s="95">
        <v>17710</v>
      </c>
      <c r="AK63" s="94">
        <v>890.05998129</v>
      </c>
      <c r="AL63" s="88">
        <v>61</v>
      </c>
      <c r="AM63" s="94">
        <v>902.05982189999997</v>
      </c>
      <c r="AN63" s="88">
        <v>50</v>
      </c>
      <c r="AO63" s="88" t="s">
        <v>777</v>
      </c>
      <c r="AP63" s="24"/>
      <c r="AQ63" s="133">
        <v>77.712328767123282</v>
      </c>
      <c r="AR63" s="133"/>
      <c r="AT63" s="184"/>
      <c r="AU63" s="132"/>
    </row>
    <row r="64" spans="1:47" s="25" customFormat="1" ht="18.75" customHeight="1">
      <c r="A64" s="86" t="s">
        <v>561</v>
      </c>
      <c r="B64" s="87" t="s">
        <v>51</v>
      </c>
      <c r="C64" s="87" t="s">
        <v>1</v>
      </c>
      <c r="D64" s="87" t="s">
        <v>51</v>
      </c>
      <c r="E64" s="116" t="s">
        <v>471</v>
      </c>
      <c r="F64" s="220" t="s">
        <v>650</v>
      </c>
      <c r="G64" s="88" t="s">
        <v>6</v>
      </c>
      <c r="H64" s="88" t="s">
        <v>644</v>
      </c>
      <c r="I64" s="117">
        <v>18296</v>
      </c>
      <c r="J64" s="88">
        <v>6</v>
      </c>
      <c r="K64" s="88" t="s">
        <v>8</v>
      </c>
      <c r="L64" s="88" t="s">
        <v>950</v>
      </c>
      <c r="M64" s="116" t="s">
        <v>777</v>
      </c>
      <c r="N64" s="88" t="s">
        <v>1095</v>
      </c>
      <c r="O64" s="89">
        <v>57</v>
      </c>
      <c r="P64" s="89">
        <v>53</v>
      </c>
      <c r="Q64" s="90">
        <v>110</v>
      </c>
      <c r="R64" s="91"/>
      <c r="S64" s="91"/>
      <c r="T64" s="91"/>
      <c r="U64" s="91"/>
      <c r="V64" s="92"/>
      <c r="W64" s="92"/>
      <c r="X64" s="92"/>
      <c r="Y64" s="92"/>
      <c r="Z64" s="93">
        <v>0</v>
      </c>
      <c r="AA64" s="94">
        <v>0</v>
      </c>
      <c r="AB64" s="94">
        <v>0</v>
      </c>
      <c r="AC64" s="94">
        <v>0</v>
      </c>
      <c r="AD64" s="94">
        <v>0</v>
      </c>
      <c r="AE64" s="94">
        <v>0</v>
      </c>
      <c r="AF64" s="94">
        <v>0</v>
      </c>
      <c r="AG64" s="94">
        <v>0</v>
      </c>
      <c r="AH64" s="88" t="s">
        <v>777</v>
      </c>
      <c r="AI64" s="90">
        <v>98</v>
      </c>
      <c r="AJ64" s="95">
        <v>18296</v>
      </c>
      <c r="AK64" s="94">
        <v>890.05998070399994</v>
      </c>
      <c r="AL64" s="88">
        <v>62</v>
      </c>
      <c r="AM64" s="94">
        <v>902.05981603999999</v>
      </c>
      <c r="AN64" s="88">
        <v>51</v>
      </c>
      <c r="AO64" s="88" t="s">
        <v>777</v>
      </c>
      <c r="AP64" s="24"/>
      <c r="AQ64" s="133">
        <v>76.106849315068487</v>
      </c>
      <c r="AR64" s="133"/>
      <c r="AT64" s="184"/>
      <c r="AU64" s="132"/>
    </row>
    <row r="65" spans="1:47" s="25" customFormat="1" ht="18.75" customHeight="1">
      <c r="A65" s="86" t="s">
        <v>223</v>
      </c>
      <c r="B65" s="87" t="s">
        <v>417</v>
      </c>
      <c r="C65" s="87" t="s">
        <v>1</v>
      </c>
      <c r="D65" s="87" t="s">
        <v>417</v>
      </c>
      <c r="E65" s="116" t="s">
        <v>224</v>
      </c>
      <c r="F65" s="220" t="s">
        <v>134</v>
      </c>
      <c r="G65" s="88" t="s">
        <v>0</v>
      </c>
      <c r="H65" s="88" t="s">
        <v>644</v>
      </c>
      <c r="I65" s="117">
        <v>19283</v>
      </c>
      <c r="J65" s="88">
        <v>5</v>
      </c>
      <c r="K65" s="88" t="s">
        <v>8</v>
      </c>
      <c r="L65" s="88" t="s">
        <v>861</v>
      </c>
      <c r="M65" s="116" t="s">
        <v>777</v>
      </c>
      <c r="N65" s="88" t="s">
        <v>1095</v>
      </c>
      <c r="O65" s="89">
        <v>56</v>
      </c>
      <c r="P65" s="89">
        <v>54</v>
      </c>
      <c r="Q65" s="90">
        <v>110</v>
      </c>
      <c r="R65" s="91"/>
      <c r="S65" s="91"/>
      <c r="T65" s="91"/>
      <c r="U65" s="91"/>
      <c r="V65" s="92"/>
      <c r="W65" s="92"/>
      <c r="X65" s="92"/>
      <c r="Y65" s="92"/>
      <c r="Z65" s="93">
        <v>0</v>
      </c>
      <c r="AA65" s="94">
        <v>0</v>
      </c>
      <c r="AB65" s="94">
        <v>0</v>
      </c>
      <c r="AC65" s="94">
        <v>0</v>
      </c>
      <c r="AD65" s="94">
        <v>0</v>
      </c>
      <c r="AE65" s="94">
        <v>0</v>
      </c>
      <c r="AF65" s="94">
        <v>0</v>
      </c>
      <c r="AG65" s="94">
        <v>0</v>
      </c>
      <c r="AH65" s="88" t="s">
        <v>777</v>
      </c>
      <c r="AI65" s="90">
        <v>100</v>
      </c>
      <c r="AJ65" s="95">
        <v>19283</v>
      </c>
      <c r="AK65" s="94">
        <v>890.04997971699993</v>
      </c>
      <c r="AL65" s="88">
        <v>63</v>
      </c>
      <c r="AM65" s="94">
        <v>900.06980617000011</v>
      </c>
      <c r="AN65" s="88">
        <v>79</v>
      </c>
      <c r="AO65" s="88" t="s">
        <v>777</v>
      </c>
      <c r="AP65" s="24"/>
      <c r="AQ65" s="133">
        <v>73.402739726027391</v>
      </c>
      <c r="AR65" s="133"/>
      <c r="AT65" s="184"/>
      <c r="AU65" s="132"/>
    </row>
    <row r="66" spans="1:47" s="25" customFormat="1" ht="18.75" customHeight="1">
      <c r="A66" s="86" t="s">
        <v>888</v>
      </c>
      <c r="B66" s="87" t="s">
        <v>393</v>
      </c>
      <c r="C66" s="87" t="s">
        <v>1</v>
      </c>
      <c r="D66" s="87" t="s">
        <v>393</v>
      </c>
      <c r="E66" s="116" t="s">
        <v>365</v>
      </c>
      <c r="F66" s="220" t="s">
        <v>941</v>
      </c>
      <c r="G66" s="88" t="s">
        <v>0</v>
      </c>
      <c r="H66" s="88" t="s">
        <v>664</v>
      </c>
      <c r="I66" s="117">
        <v>27807</v>
      </c>
      <c r="J66" s="88">
        <v>5</v>
      </c>
      <c r="K66" s="88" t="s">
        <v>8</v>
      </c>
      <c r="L66" s="88" t="s">
        <v>861</v>
      </c>
      <c r="M66" s="116" t="s">
        <v>777</v>
      </c>
      <c r="N66" s="88" t="s">
        <v>1095</v>
      </c>
      <c r="O66" s="89">
        <v>55</v>
      </c>
      <c r="P66" s="89">
        <v>55</v>
      </c>
      <c r="Q66" s="90">
        <v>110</v>
      </c>
      <c r="R66" s="91"/>
      <c r="S66" s="91"/>
      <c r="T66" s="91"/>
      <c r="U66" s="91"/>
      <c r="V66" s="92"/>
      <c r="W66" s="92"/>
      <c r="X66" s="92"/>
      <c r="Y66" s="92"/>
      <c r="Z66" s="93">
        <v>0</v>
      </c>
      <c r="AA66" s="94">
        <v>0</v>
      </c>
      <c r="AB66" s="94">
        <v>0</v>
      </c>
      <c r="AC66" s="94">
        <v>0</v>
      </c>
      <c r="AD66" s="94">
        <v>0</v>
      </c>
      <c r="AE66" s="94">
        <v>0</v>
      </c>
      <c r="AF66" s="94">
        <v>0</v>
      </c>
      <c r="AG66" s="94">
        <v>0</v>
      </c>
      <c r="AH66" s="88" t="s">
        <v>777</v>
      </c>
      <c r="AI66" s="90">
        <v>100</v>
      </c>
      <c r="AJ66" s="95">
        <v>27807</v>
      </c>
      <c r="AK66" s="94">
        <v>890.04997119299992</v>
      </c>
      <c r="AL66" s="88">
        <v>64</v>
      </c>
      <c r="AM66" s="94">
        <v>900.06972093000002</v>
      </c>
      <c r="AN66" s="88">
        <v>80</v>
      </c>
      <c r="AO66" s="88" t="s">
        <v>777</v>
      </c>
      <c r="AP66" s="24"/>
      <c r="AQ66" s="133">
        <v>50.049315068493151</v>
      </c>
      <c r="AR66" s="133"/>
      <c r="AT66" s="184"/>
      <c r="AU66" s="132"/>
    </row>
    <row r="67" spans="1:47" s="25" customFormat="1" ht="18.75" customHeight="1">
      <c r="A67" s="86" t="s">
        <v>570</v>
      </c>
      <c r="B67" s="87" t="s">
        <v>787</v>
      </c>
      <c r="C67" s="87" t="s">
        <v>488</v>
      </c>
      <c r="D67" s="87" t="s">
        <v>489</v>
      </c>
      <c r="E67" s="116" t="s">
        <v>571</v>
      </c>
      <c r="F67" s="220" t="s">
        <v>572</v>
      </c>
      <c r="G67" s="88" t="s">
        <v>0</v>
      </c>
      <c r="H67" s="88" t="s">
        <v>654</v>
      </c>
      <c r="I67" s="117">
        <v>28815</v>
      </c>
      <c r="J67" s="88">
        <v>8</v>
      </c>
      <c r="K67" s="88" t="s">
        <v>2</v>
      </c>
      <c r="L67" s="88" t="s">
        <v>861</v>
      </c>
      <c r="M67" s="116" t="s">
        <v>862</v>
      </c>
      <c r="N67" s="88" t="s">
        <v>1095</v>
      </c>
      <c r="O67" s="89">
        <v>55</v>
      </c>
      <c r="P67" s="89">
        <v>56</v>
      </c>
      <c r="Q67" s="90">
        <v>111</v>
      </c>
      <c r="R67" s="91"/>
      <c r="S67" s="91"/>
      <c r="T67" s="91"/>
      <c r="U67" s="91"/>
      <c r="V67" s="92"/>
      <c r="W67" s="92"/>
      <c r="X67" s="92"/>
      <c r="Y67" s="92"/>
      <c r="Z67" s="93">
        <v>0</v>
      </c>
      <c r="AA67" s="94">
        <v>0</v>
      </c>
      <c r="AB67" s="94">
        <v>0</v>
      </c>
      <c r="AC67" s="94">
        <v>0</v>
      </c>
      <c r="AD67" s="94">
        <v>0</v>
      </c>
      <c r="AE67" s="94">
        <v>0</v>
      </c>
      <c r="AF67" s="94">
        <v>0</v>
      </c>
      <c r="AG67" s="94">
        <v>0</v>
      </c>
      <c r="AH67" s="88" t="s">
        <v>777</v>
      </c>
      <c r="AI67" s="90">
        <v>95</v>
      </c>
      <c r="AJ67" s="95">
        <v>28815</v>
      </c>
      <c r="AK67" s="94">
        <v>889.07997018500009</v>
      </c>
      <c r="AL67" s="88">
        <v>65</v>
      </c>
      <c r="AM67" s="94">
        <v>905.03971085000001</v>
      </c>
      <c r="AN67" s="88">
        <v>25</v>
      </c>
      <c r="AO67" s="88" t="s">
        <v>777</v>
      </c>
      <c r="AP67" s="24"/>
      <c r="AQ67" s="133">
        <v>47.287671232876711</v>
      </c>
      <c r="AR67" s="133"/>
      <c r="AT67" s="184"/>
      <c r="AU67" s="132"/>
    </row>
    <row r="68" spans="1:47" s="25" customFormat="1" ht="18.75" customHeight="1">
      <c r="A68" s="86" t="s">
        <v>240</v>
      </c>
      <c r="B68" s="87" t="s">
        <v>1</v>
      </c>
      <c r="C68" s="87" t="s">
        <v>1</v>
      </c>
      <c r="D68" s="87" t="s">
        <v>1</v>
      </c>
      <c r="E68" s="116" t="s">
        <v>241</v>
      </c>
      <c r="F68" s="220" t="s">
        <v>154</v>
      </c>
      <c r="G68" s="88" t="s">
        <v>0</v>
      </c>
      <c r="H68" s="88" t="s">
        <v>651</v>
      </c>
      <c r="I68" s="117">
        <v>15177</v>
      </c>
      <c r="J68" s="88">
        <v>5</v>
      </c>
      <c r="K68" s="88" t="s">
        <v>8</v>
      </c>
      <c r="L68" s="88" t="s">
        <v>994</v>
      </c>
      <c r="M68" s="116" t="s">
        <v>862</v>
      </c>
      <c r="N68" s="88" t="s">
        <v>1095</v>
      </c>
      <c r="O68" s="89">
        <v>60</v>
      </c>
      <c r="P68" s="89">
        <v>51</v>
      </c>
      <c r="Q68" s="90">
        <v>111</v>
      </c>
      <c r="R68" s="91"/>
      <c r="S68" s="91"/>
      <c r="T68" s="91"/>
      <c r="U68" s="91"/>
      <c r="V68" s="92"/>
      <c r="W68" s="92"/>
      <c r="X68" s="92"/>
      <c r="Y68" s="92"/>
      <c r="Z68" s="93">
        <v>0</v>
      </c>
      <c r="AA68" s="94">
        <v>0</v>
      </c>
      <c r="AB68" s="94">
        <v>0</v>
      </c>
      <c r="AC68" s="94">
        <v>0</v>
      </c>
      <c r="AD68" s="94">
        <v>0</v>
      </c>
      <c r="AE68" s="94">
        <v>0</v>
      </c>
      <c r="AF68" s="94">
        <v>0</v>
      </c>
      <c r="AG68" s="94">
        <v>0</v>
      </c>
      <c r="AH68" s="88" t="s">
        <v>777</v>
      </c>
      <c r="AI68" s="90">
        <v>101</v>
      </c>
      <c r="AJ68" s="95">
        <v>15177</v>
      </c>
      <c r="AK68" s="94">
        <v>889.04998382299993</v>
      </c>
      <c r="AL68" s="88">
        <v>66</v>
      </c>
      <c r="AM68" s="94">
        <v>899.06984723000005</v>
      </c>
      <c r="AN68" s="88">
        <v>99</v>
      </c>
      <c r="AO68" s="88" t="s">
        <v>777</v>
      </c>
      <c r="AP68" s="24"/>
      <c r="AQ68" s="133">
        <v>84.652054794520552</v>
      </c>
      <c r="AR68" s="133"/>
      <c r="AT68" s="184"/>
      <c r="AU68" s="132"/>
    </row>
    <row r="69" spans="1:47" s="25" customFormat="1" ht="18.75" customHeight="1">
      <c r="A69" s="86" t="s">
        <v>733</v>
      </c>
      <c r="B69" s="87" t="s">
        <v>532</v>
      </c>
      <c r="C69" s="87" t="s">
        <v>488</v>
      </c>
      <c r="D69" s="87" t="s">
        <v>1</v>
      </c>
      <c r="E69" s="116" t="s">
        <v>734</v>
      </c>
      <c r="F69" s="220" t="s">
        <v>735</v>
      </c>
      <c r="G69" s="88" t="s">
        <v>0</v>
      </c>
      <c r="H69" s="88" t="s">
        <v>654</v>
      </c>
      <c r="I69" s="117">
        <v>23071</v>
      </c>
      <c r="J69" s="88">
        <v>3</v>
      </c>
      <c r="K69" s="88" t="s">
        <v>20</v>
      </c>
      <c r="L69" s="88" t="s">
        <v>861</v>
      </c>
      <c r="M69" s="116" t="s">
        <v>862</v>
      </c>
      <c r="N69" s="88" t="s">
        <v>1095</v>
      </c>
      <c r="O69" s="89">
        <v>54</v>
      </c>
      <c r="P69" s="89">
        <v>57</v>
      </c>
      <c r="Q69" s="90">
        <v>111</v>
      </c>
      <c r="R69" s="91"/>
      <c r="S69" s="91"/>
      <c r="T69" s="91"/>
      <c r="U69" s="91"/>
      <c r="V69" s="92"/>
      <c r="W69" s="92"/>
      <c r="X69" s="92"/>
      <c r="Y69" s="92"/>
      <c r="Z69" s="93">
        <v>0</v>
      </c>
      <c r="AA69" s="94">
        <v>0</v>
      </c>
      <c r="AB69" s="94">
        <v>0</v>
      </c>
      <c r="AC69" s="94">
        <v>0</v>
      </c>
      <c r="AD69" s="94">
        <v>0</v>
      </c>
      <c r="AE69" s="94">
        <v>0</v>
      </c>
      <c r="AF69" s="94">
        <v>0</v>
      </c>
      <c r="AG69" s="94">
        <v>0</v>
      </c>
      <c r="AH69" s="88" t="s">
        <v>777</v>
      </c>
      <c r="AI69" s="90">
        <v>105</v>
      </c>
      <c r="AJ69" s="95">
        <v>23071</v>
      </c>
      <c r="AK69" s="94">
        <v>889.02997592899999</v>
      </c>
      <c r="AL69" s="88">
        <v>67</v>
      </c>
      <c r="AM69" s="94">
        <v>895.08976829000005</v>
      </c>
      <c r="AN69" s="88">
        <v>142</v>
      </c>
      <c r="AO69" s="88" t="s">
        <v>777</v>
      </c>
      <c r="AP69" s="24"/>
      <c r="AQ69" s="133">
        <v>63.024657534246572</v>
      </c>
      <c r="AR69" s="133"/>
      <c r="AT69" s="184"/>
      <c r="AU69" s="132"/>
    </row>
    <row r="70" spans="1:47" s="25" customFormat="1" ht="18.75" customHeight="1">
      <c r="A70" s="86" t="s">
        <v>641</v>
      </c>
      <c r="B70" s="87" t="s">
        <v>956</v>
      </c>
      <c r="C70" s="87" t="s">
        <v>488</v>
      </c>
      <c r="D70" s="87" t="s">
        <v>393</v>
      </c>
      <c r="E70" s="116" t="s">
        <v>642</v>
      </c>
      <c r="F70" s="220" t="s">
        <v>643</v>
      </c>
      <c r="G70" s="88" t="s">
        <v>0</v>
      </c>
      <c r="H70" s="88" t="s">
        <v>640</v>
      </c>
      <c r="I70" s="117">
        <v>15766</v>
      </c>
      <c r="J70" s="88">
        <v>9</v>
      </c>
      <c r="K70" s="88" t="s">
        <v>2</v>
      </c>
      <c r="L70" s="88" t="s">
        <v>950</v>
      </c>
      <c r="M70" s="116" t="s">
        <v>777</v>
      </c>
      <c r="N70" s="88" t="s">
        <v>1095</v>
      </c>
      <c r="O70" s="89">
        <v>56</v>
      </c>
      <c r="P70" s="89">
        <v>56</v>
      </c>
      <c r="Q70" s="90">
        <v>112</v>
      </c>
      <c r="R70" s="91"/>
      <c r="S70" s="91"/>
      <c r="T70" s="91"/>
      <c r="U70" s="91"/>
      <c r="V70" s="92"/>
      <c r="W70" s="92"/>
      <c r="X70" s="92"/>
      <c r="Y70" s="92"/>
      <c r="Z70" s="93">
        <v>0</v>
      </c>
      <c r="AA70" s="94">
        <v>0</v>
      </c>
      <c r="AB70" s="94">
        <v>0</v>
      </c>
      <c r="AC70" s="94">
        <v>0</v>
      </c>
      <c r="AD70" s="94">
        <v>0</v>
      </c>
      <c r="AE70" s="94">
        <v>0</v>
      </c>
      <c r="AF70" s="94">
        <v>0</v>
      </c>
      <c r="AG70" s="94">
        <v>0</v>
      </c>
      <c r="AH70" s="88" t="s">
        <v>777</v>
      </c>
      <c r="AI70" s="90">
        <v>94</v>
      </c>
      <c r="AJ70" s="95">
        <v>15766</v>
      </c>
      <c r="AK70" s="94">
        <v>888.08998323399999</v>
      </c>
      <c r="AL70" s="88">
        <v>68</v>
      </c>
      <c r="AM70" s="94">
        <v>906.02984133999996</v>
      </c>
      <c r="AN70" s="88">
        <v>22</v>
      </c>
      <c r="AO70" s="88" t="s">
        <v>777</v>
      </c>
      <c r="AP70" s="55"/>
      <c r="AQ70" s="133">
        <v>83.038356164383558</v>
      </c>
      <c r="AR70" s="54"/>
      <c r="AS70" s="54"/>
      <c r="AT70" s="55"/>
      <c r="AU70" s="54"/>
    </row>
    <row r="71" spans="1:47" s="25" customFormat="1" ht="18.75" customHeight="1">
      <c r="A71" s="86" t="s">
        <v>146</v>
      </c>
      <c r="B71" s="87" t="s">
        <v>875</v>
      </c>
      <c r="C71" s="87" t="s">
        <v>1</v>
      </c>
      <c r="D71" s="87" t="s">
        <v>417</v>
      </c>
      <c r="E71" s="116" t="s">
        <v>147</v>
      </c>
      <c r="F71" s="220" t="s">
        <v>148</v>
      </c>
      <c r="G71" s="88" t="s">
        <v>0</v>
      </c>
      <c r="H71" s="88" t="s">
        <v>670</v>
      </c>
      <c r="I71" s="117">
        <v>17335</v>
      </c>
      <c r="J71" s="88">
        <v>8</v>
      </c>
      <c r="K71" s="88" t="s">
        <v>2</v>
      </c>
      <c r="L71" s="88" t="s">
        <v>950</v>
      </c>
      <c r="M71" s="116" t="s">
        <v>862</v>
      </c>
      <c r="N71" s="88" t="s">
        <v>1095</v>
      </c>
      <c r="O71" s="89">
        <v>55</v>
      </c>
      <c r="P71" s="89">
        <v>57</v>
      </c>
      <c r="Q71" s="90">
        <v>112</v>
      </c>
      <c r="R71" s="91"/>
      <c r="S71" s="91"/>
      <c r="T71" s="91"/>
      <c r="U71" s="91"/>
      <c r="V71" s="92"/>
      <c r="W71" s="92"/>
      <c r="X71" s="92"/>
      <c r="Y71" s="92"/>
      <c r="Z71" s="93">
        <v>0</v>
      </c>
      <c r="AA71" s="94">
        <v>0</v>
      </c>
      <c r="AB71" s="94">
        <v>0</v>
      </c>
      <c r="AC71" s="94">
        <v>0</v>
      </c>
      <c r="AD71" s="94">
        <v>0</v>
      </c>
      <c r="AE71" s="94">
        <v>0</v>
      </c>
      <c r="AF71" s="94">
        <v>0</v>
      </c>
      <c r="AG71" s="94">
        <v>0</v>
      </c>
      <c r="AH71" s="88" t="s">
        <v>777</v>
      </c>
      <c r="AI71" s="90">
        <v>96</v>
      </c>
      <c r="AJ71" s="95">
        <v>17335</v>
      </c>
      <c r="AK71" s="94">
        <v>888.07998166499999</v>
      </c>
      <c r="AL71" s="88">
        <v>69</v>
      </c>
      <c r="AM71" s="94">
        <v>904.03982565000001</v>
      </c>
      <c r="AN71" s="88">
        <v>32</v>
      </c>
      <c r="AO71" s="88" t="s">
        <v>777</v>
      </c>
      <c r="AP71" s="24"/>
      <c r="AQ71" s="133">
        <v>78.739726027397253</v>
      </c>
      <c r="AR71" s="133"/>
      <c r="AT71" s="184"/>
      <c r="AU71" s="132"/>
    </row>
    <row r="72" spans="1:47" s="25" customFormat="1" ht="18.75" customHeight="1">
      <c r="A72" s="86" t="s">
        <v>97</v>
      </c>
      <c r="B72" s="87" t="s">
        <v>805</v>
      </c>
      <c r="C72" s="87" t="s">
        <v>1</v>
      </c>
      <c r="D72" s="87" t="s">
        <v>283</v>
      </c>
      <c r="E72" s="116" t="s">
        <v>98</v>
      </c>
      <c r="F72" s="220" t="s">
        <v>99</v>
      </c>
      <c r="G72" s="88" t="s">
        <v>6</v>
      </c>
      <c r="H72" s="88" t="s">
        <v>639</v>
      </c>
      <c r="I72" s="117">
        <v>16772</v>
      </c>
      <c r="J72" s="88">
        <v>7</v>
      </c>
      <c r="K72" s="88" t="s">
        <v>2</v>
      </c>
      <c r="L72" s="88" t="s">
        <v>950</v>
      </c>
      <c r="M72" s="116" t="s">
        <v>862</v>
      </c>
      <c r="N72" s="88" t="s">
        <v>1095</v>
      </c>
      <c r="O72" s="89">
        <v>55</v>
      </c>
      <c r="P72" s="89">
        <v>57</v>
      </c>
      <c r="Q72" s="90">
        <v>112</v>
      </c>
      <c r="R72" s="91"/>
      <c r="S72" s="91"/>
      <c r="T72" s="91"/>
      <c r="U72" s="91"/>
      <c r="V72" s="92"/>
      <c r="W72" s="92"/>
      <c r="X72" s="92"/>
      <c r="Y72" s="92"/>
      <c r="Z72" s="93">
        <v>0</v>
      </c>
      <c r="AA72" s="94">
        <v>0</v>
      </c>
      <c r="AB72" s="94">
        <v>0</v>
      </c>
      <c r="AC72" s="94">
        <v>0</v>
      </c>
      <c r="AD72" s="94">
        <v>0</v>
      </c>
      <c r="AE72" s="94">
        <v>0</v>
      </c>
      <c r="AF72" s="94">
        <v>0</v>
      </c>
      <c r="AG72" s="94">
        <v>0</v>
      </c>
      <c r="AH72" s="88" t="s">
        <v>777</v>
      </c>
      <c r="AI72" s="90">
        <v>98</v>
      </c>
      <c r="AJ72" s="95">
        <v>16772</v>
      </c>
      <c r="AK72" s="94">
        <v>888.06998222800007</v>
      </c>
      <c r="AL72" s="88">
        <v>70</v>
      </c>
      <c r="AM72" s="94">
        <v>902.04983127999992</v>
      </c>
      <c r="AN72" s="88">
        <v>52</v>
      </c>
      <c r="AO72" s="88" t="s">
        <v>777</v>
      </c>
      <c r="AP72" s="24"/>
      <c r="AQ72" s="133">
        <v>80.282191780821918</v>
      </c>
      <c r="AR72" s="133"/>
      <c r="AT72" s="184"/>
      <c r="AU72" s="132"/>
    </row>
    <row r="73" spans="1:47" s="25" customFormat="1" ht="18.75" customHeight="1">
      <c r="A73" s="86" t="s">
        <v>429</v>
      </c>
      <c r="B73" s="87" t="s">
        <v>790</v>
      </c>
      <c r="C73" s="87" t="s">
        <v>488</v>
      </c>
      <c r="D73" s="87" t="s">
        <v>204</v>
      </c>
      <c r="E73" s="116" t="s">
        <v>452</v>
      </c>
      <c r="F73" s="220" t="s">
        <v>453</v>
      </c>
      <c r="G73" s="88" t="s">
        <v>6</v>
      </c>
      <c r="H73" s="88" t="s">
        <v>644</v>
      </c>
      <c r="I73" s="117">
        <v>15736</v>
      </c>
      <c r="J73" s="88">
        <v>6</v>
      </c>
      <c r="K73" s="88" t="s">
        <v>8</v>
      </c>
      <c r="L73" s="88" t="s">
        <v>950</v>
      </c>
      <c r="M73" s="116" t="s">
        <v>862</v>
      </c>
      <c r="N73" s="88" t="s">
        <v>1095</v>
      </c>
      <c r="O73" s="89">
        <v>58</v>
      </c>
      <c r="P73" s="89">
        <v>54</v>
      </c>
      <c r="Q73" s="90">
        <v>112</v>
      </c>
      <c r="R73" s="91"/>
      <c r="S73" s="91"/>
      <c r="T73" s="91"/>
      <c r="U73" s="91"/>
      <c r="V73" s="92"/>
      <c r="W73" s="92"/>
      <c r="X73" s="92"/>
      <c r="Y73" s="92"/>
      <c r="Z73" s="93">
        <v>0</v>
      </c>
      <c r="AA73" s="94">
        <v>0</v>
      </c>
      <c r="AB73" s="94">
        <v>0</v>
      </c>
      <c r="AC73" s="94">
        <v>0</v>
      </c>
      <c r="AD73" s="94">
        <v>0</v>
      </c>
      <c r="AE73" s="94">
        <v>0</v>
      </c>
      <c r="AF73" s="94">
        <v>0</v>
      </c>
      <c r="AG73" s="94">
        <v>0</v>
      </c>
      <c r="AH73" s="88" t="s">
        <v>777</v>
      </c>
      <c r="AI73" s="90">
        <v>100</v>
      </c>
      <c r="AJ73" s="95">
        <v>15736</v>
      </c>
      <c r="AK73" s="94">
        <v>888.05998326399992</v>
      </c>
      <c r="AL73" s="88">
        <v>71</v>
      </c>
      <c r="AM73" s="94">
        <v>900.05984163999995</v>
      </c>
      <c r="AN73" s="88">
        <v>81</v>
      </c>
      <c r="AO73" s="88" t="s">
        <v>777</v>
      </c>
      <c r="AP73" s="24"/>
      <c r="AQ73" s="133">
        <v>83.120547945205473</v>
      </c>
      <c r="AR73" s="133"/>
      <c r="AT73" s="184"/>
      <c r="AU73" s="132"/>
    </row>
    <row r="74" spans="1:47" s="25" customFormat="1" ht="18.75" customHeight="1">
      <c r="A74" s="86" t="s">
        <v>206</v>
      </c>
      <c r="B74" s="87" t="s">
        <v>798</v>
      </c>
      <c r="C74" s="87" t="s">
        <v>488</v>
      </c>
      <c r="D74" s="87" t="s">
        <v>393</v>
      </c>
      <c r="E74" s="116" t="s">
        <v>45</v>
      </c>
      <c r="F74" s="220" t="s">
        <v>207</v>
      </c>
      <c r="G74" s="88" t="s">
        <v>6</v>
      </c>
      <c r="H74" s="88" t="s">
        <v>644</v>
      </c>
      <c r="I74" s="117">
        <v>17241</v>
      </c>
      <c r="J74" s="88">
        <v>6</v>
      </c>
      <c r="K74" s="88" t="s">
        <v>8</v>
      </c>
      <c r="L74" s="88" t="s">
        <v>950</v>
      </c>
      <c r="M74" s="116" t="s">
        <v>862</v>
      </c>
      <c r="N74" s="88" t="s">
        <v>1095</v>
      </c>
      <c r="O74" s="89">
        <v>59</v>
      </c>
      <c r="P74" s="89">
        <v>53</v>
      </c>
      <c r="Q74" s="90">
        <v>112</v>
      </c>
      <c r="R74" s="91"/>
      <c r="S74" s="91"/>
      <c r="T74" s="91"/>
      <c r="U74" s="91"/>
      <c r="V74" s="92"/>
      <c r="W74" s="92"/>
      <c r="X74" s="92"/>
      <c r="Y74" s="92"/>
      <c r="Z74" s="93">
        <v>0</v>
      </c>
      <c r="AA74" s="94">
        <v>0</v>
      </c>
      <c r="AB74" s="94">
        <v>0</v>
      </c>
      <c r="AC74" s="94">
        <v>0</v>
      </c>
      <c r="AD74" s="94">
        <v>0</v>
      </c>
      <c r="AE74" s="94">
        <v>0</v>
      </c>
      <c r="AF74" s="94">
        <v>0</v>
      </c>
      <c r="AG74" s="94">
        <v>0</v>
      </c>
      <c r="AH74" s="88" t="s">
        <v>777</v>
      </c>
      <c r="AI74" s="90">
        <v>100</v>
      </c>
      <c r="AJ74" s="95">
        <v>17241</v>
      </c>
      <c r="AK74" s="94">
        <v>888.05998175899992</v>
      </c>
      <c r="AL74" s="88">
        <v>72</v>
      </c>
      <c r="AM74" s="94">
        <v>900.05982658999994</v>
      </c>
      <c r="AN74" s="88">
        <v>82</v>
      </c>
      <c r="AO74" s="88" t="s">
        <v>777</v>
      </c>
      <c r="AP74" s="24"/>
      <c r="AQ74" s="133">
        <v>78.9972602739726</v>
      </c>
      <c r="AR74" s="133"/>
      <c r="AT74" s="184"/>
      <c r="AU74" s="132"/>
    </row>
    <row r="75" spans="1:47" s="25" customFormat="1" ht="18.75" customHeight="1">
      <c r="A75" s="86" t="s">
        <v>187</v>
      </c>
      <c r="B75" s="87" t="s">
        <v>411</v>
      </c>
      <c r="C75" s="87" t="s">
        <v>1</v>
      </c>
      <c r="D75" s="87" t="s">
        <v>411</v>
      </c>
      <c r="E75" s="116" t="s">
        <v>188</v>
      </c>
      <c r="F75" s="220" t="s">
        <v>73</v>
      </c>
      <c r="G75" s="88" t="s">
        <v>0</v>
      </c>
      <c r="H75" s="88" t="s">
        <v>640</v>
      </c>
      <c r="I75" s="117">
        <v>18276</v>
      </c>
      <c r="J75" s="88">
        <v>6</v>
      </c>
      <c r="K75" s="88" t="s">
        <v>8</v>
      </c>
      <c r="L75" s="88" t="s">
        <v>950</v>
      </c>
      <c r="M75" s="116" t="s">
        <v>777</v>
      </c>
      <c r="N75" s="88" t="s">
        <v>1095</v>
      </c>
      <c r="O75" s="89">
        <v>56</v>
      </c>
      <c r="P75" s="89">
        <v>56</v>
      </c>
      <c r="Q75" s="90">
        <v>112</v>
      </c>
      <c r="R75" s="91"/>
      <c r="S75" s="91"/>
      <c r="T75" s="91"/>
      <c r="U75" s="91"/>
      <c r="V75" s="92"/>
      <c r="W75" s="92"/>
      <c r="X75" s="92"/>
      <c r="Y75" s="92"/>
      <c r="Z75" s="93">
        <v>0</v>
      </c>
      <c r="AA75" s="94">
        <v>0</v>
      </c>
      <c r="AB75" s="94">
        <v>0</v>
      </c>
      <c r="AC75" s="94">
        <v>0</v>
      </c>
      <c r="AD75" s="94">
        <v>0</v>
      </c>
      <c r="AE75" s="94">
        <v>0</v>
      </c>
      <c r="AF75" s="94">
        <v>0</v>
      </c>
      <c r="AG75" s="94">
        <v>0</v>
      </c>
      <c r="AH75" s="88" t="s">
        <v>777</v>
      </c>
      <c r="AI75" s="90">
        <v>100</v>
      </c>
      <c r="AJ75" s="95">
        <v>18276</v>
      </c>
      <c r="AK75" s="94">
        <v>888.05998072399996</v>
      </c>
      <c r="AL75" s="88">
        <v>73</v>
      </c>
      <c r="AM75" s="94">
        <v>900.05981623999992</v>
      </c>
      <c r="AN75" s="88">
        <v>83</v>
      </c>
      <c r="AO75" s="88" t="s">
        <v>777</v>
      </c>
      <c r="AP75" s="24"/>
      <c r="AQ75" s="133">
        <v>76.161643835616445</v>
      </c>
      <c r="AR75" s="133"/>
      <c r="AT75" s="184"/>
      <c r="AU75" s="132"/>
    </row>
    <row r="76" spans="1:47" s="25" customFormat="1" ht="18.75" customHeight="1">
      <c r="A76" s="293" t="s">
        <v>898</v>
      </c>
      <c r="B76" s="294" t="s">
        <v>799</v>
      </c>
      <c r="C76" s="294" t="s">
        <v>488</v>
      </c>
      <c r="D76" s="294" t="s">
        <v>411</v>
      </c>
      <c r="E76" s="295" t="s">
        <v>899</v>
      </c>
      <c r="F76" s="296" t="s">
        <v>900</v>
      </c>
      <c r="G76" s="297" t="s">
        <v>0</v>
      </c>
      <c r="H76" s="297" t="s">
        <v>635</v>
      </c>
      <c r="I76" s="298">
        <v>21525</v>
      </c>
      <c r="J76" s="297">
        <v>4</v>
      </c>
      <c r="K76" s="297" t="s">
        <v>8</v>
      </c>
      <c r="L76" s="297" t="s">
        <v>861</v>
      </c>
      <c r="M76" s="295" t="s">
        <v>862</v>
      </c>
      <c r="N76" s="297" t="s">
        <v>1095</v>
      </c>
      <c r="O76" s="299">
        <v>51</v>
      </c>
      <c r="P76" s="299">
        <v>61</v>
      </c>
      <c r="Q76" s="300">
        <v>112</v>
      </c>
      <c r="R76" s="301"/>
      <c r="S76" s="301"/>
      <c r="T76" s="301"/>
      <c r="U76" s="301"/>
      <c r="V76" s="301"/>
      <c r="W76" s="301"/>
      <c r="X76" s="301"/>
      <c r="Y76" s="301"/>
      <c r="Z76" s="301">
        <v>0</v>
      </c>
      <c r="AA76" s="297">
        <v>0</v>
      </c>
      <c r="AB76" s="297">
        <v>0</v>
      </c>
      <c r="AC76" s="297">
        <v>0</v>
      </c>
      <c r="AD76" s="297">
        <v>0</v>
      </c>
      <c r="AE76" s="297">
        <v>0</v>
      </c>
      <c r="AF76" s="297">
        <v>0</v>
      </c>
      <c r="AG76" s="297">
        <v>0</v>
      </c>
      <c r="AH76" s="297" t="s">
        <v>777</v>
      </c>
      <c r="AI76" s="300">
        <v>104</v>
      </c>
      <c r="AJ76" s="298">
        <v>21525</v>
      </c>
      <c r="AK76" s="297">
        <v>888.039977475</v>
      </c>
      <c r="AL76" s="297">
        <v>74</v>
      </c>
      <c r="AM76" s="297">
        <v>896.07978375000005</v>
      </c>
      <c r="AN76" s="297">
        <v>129</v>
      </c>
      <c r="AO76" s="297" t="s">
        <v>777</v>
      </c>
      <c r="AP76" s="302" t="s">
        <v>1212</v>
      </c>
      <c r="AQ76" s="133">
        <v>67.260273972602747</v>
      </c>
      <c r="AR76" s="304"/>
      <c r="AS76" s="303"/>
      <c r="AT76" s="305"/>
      <c r="AU76" s="306"/>
    </row>
    <row r="77" spans="1:47" s="25" customFormat="1" ht="18.75" customHeight="1">
      <c r="A77" s="86" t="s">
        <v>831</v>
      </c>
      <c r="B77" s="87" t="s">
        <v>877</v>
      </c>
      <c r="C77" s="87" t="s">
        <v>488</v>
      </c>
      <c r="D77" s="87" t="s">
        <v>51</v>
      </c>
      <c r="E77" s="116" t="s">
        <v>45</v>
      </c>
      <c r="F77" s="220" t="s">
        <v>37</v>
      </c>
      <c r="G77" s="88" t="s">
        <v>0</v>
      </c>
      <c r="H77" s="88" t="s">
        <v>654</v>
      </c>
      <c r="I77" s="117">
        <v>16850</v>
      </c>
      <c r="J77" s="88">
        <v>9</v>
      </c>
      <c r="K77" s="88" t="s">
        <v>2</v>
      </c>
      <c r="L77" s="88" t="s">
        <v>950</v>
      </c>
      <c r="M77" s="116" t="s">
        <v>777</v>
      </c>
      <c r="N77" s="88" t="s">
        <v>1095</v>
      </c>
      <c r="O77" s="89">
        <v>59</v>
      </c>
      <c r="P77" s="89">
        <v>54</v>
      </c>
      <c r="Q77" s="90">
        <v>113</v>
      </c>
      <c r="R77" s="91"/>
      <c r="S77" s="91"/>
      <c r="T77" s="91"/>
      <c r="U77" s="91"/>
      <c r="V77" s="92"/>
      <c r="W77" s="92"/>
      <c r="X77" s="92"/>
      <c r="Y77" s="92"/>
      <c r="Z77" s="93">
        <v>0</v>
      </c>
      <c r="AA77" s="94">
        <v>0</v>
      </c>
      <c r="AB77" s="94">
        <v>0</v>
      </c>
      <c r="AC77" s="94">
        <v>0</v>
      </c>
      <c r="AD77" s="94">
        <v>0</v>
      </c>
      <c r="AE77" s="94">
        <v>0</v>
      </c>
      <c r="AF77" s="94">
        <v>0</v>
      </c>
      <c r="AG77" s="94">
        <v>0</v>
      </c>
      <c r="AH77" s="88" t="s">
        <v>777</v>
      </c>
      <c r="AI77" s="90">
        <v>95</v>
      </c>
      <c r="AJ77" s="95">
        <v>16850</v>
      </c>
      <c r="AK77" s="94">
        <v>887.08998215000008</v>
      </c>
      <c r="AL77" s="88">
        <v>75</v>
      </c>
      <c r="AM77" s="94">
        <v>905.0298305</v>
      </c>
      <c r="AN77" s="88">
        <v>26</v>
      </c>
      <c r="AO77" s="88" t="s">
        <v>777</v>
      </c>
      <c r="AP77" s="24"/>
      <c r="AQ77" s="133">
        <v>80.06849315068493</v>
      </c>
      <c r="AR77" s="133"/>
      <c r="AT77" s="184"/>
      <c r="AU77" s="132"/>
    </row>
    <row r="78" spans="1:47" s="25" customFormat="1" ht="18.75" customHeight="1">
      <c r="A78" s="86" t="s">
        <v>244</v>
      </c>
      <c r="B78" s="87" t="s">
        <v>793</v>
      </c>
      <c r="C78" s="87" t="s">
        <v>488</v>
      </c>
      <c r="D78" s="87" t="s">
        <v>267</v>
      </c>
      <c r="E78" s="116" t="s">
        <v>241</v>
      </c>
      <c r="F78" s="220" t="s">
        <v>245</v>
      </c>
      <c r="G78" s="88" t="s">
        <v>6</v>
      </c>
      <c r="H78" s="88" t="s">
        <v>651</v>
      </c>
      <c r="I78" s="117">
        <v>17739</v>
      </c>
      <c r="J78" s="88">
        <v>7</v>
      </c>
      <c r="K78" s="88" t="s">
        <v>2</v>
      </c>
      <c r="L78" s="88" t="s">
        <v>950</v>
      </c>
      <c r="M78" s="116" t="s">
        <v>862</v>
      </c>
      <c r="N78" s="88" t="s">
        <v>1095</v>
      </c>
      <c r="O78" s="89">
        <v>59</v>
      </c>
      <c r="P78" s="89">
        <v>54</v>
      </c>
      <c r="Q78" s="90">
        <v>113</v>
      </c>
      <c r="R78" s="91"/>
      <c r="S78" s="91"/>
      <c r="T78" s="91"/>
      <c r="U78" s="91"/>
      <c r="V78" s="92"/>
      <c r="W78" s="92"/>
      <c r="X78" s="92"/>
      <c r="Y78" s="92"/>
      <c r="Z78" s="93">
        <v>0</v>
      </c>
      <c r="AA78" s="94">
        <v>0</v>
      </c>
      <c r="AB78" s="94">
        <v>0</v>
      </c>
      <c r="AC78" s="94">
        <v>0</v>
      </c>
      <c r="AD78" s="94">
        <v>0</v>
      </c>
      <c r="AE78" s="94">
        <v>0</v>
      </c>
      <c r="AF78" s="94">
        <v>0</v>
      </c>
      <c r="AG78" s="94">
        <v>0</v>
      </c>
      <c r="AH78" s="88" t="s">
        <v>777</v>
      </c>
      <c r="AI78" s="90">
        <v>99</v>
      </c>
      <c r="AJ78" s="95">
        <v>17739</v>
      </c>
      <c r="AK78" s="94">
        <v>887.06998126100007</v>
      </c>
      <c r="AL78" s="88">
        <v>76</v>
      </c>
      <c r="AM78" s="94">
        <v>901.04982160999998</v>
      </c>
      <c r="AN78" s="88">
        <v>63</v>
      </c>
      <c r="AO78" s="88" t="s">
        <v>777</v>
      </c>
      <c r="AP78" s="24"/>
      <c r="AQ78" s="133">
        <v>77.632876712328766</v>
      </c>
      <c r="AR78" s="133"/>
      <c r="AT78" s="184"/>
      <c r="AU78" s="132"/>
    </row>
    <row r="79" spans="1:47" s="25" customFormat="1" ht="18.75" customHeight="1">
      <c r="A79" s="86" t="s">
        <v>399</v>
      </c>
      <c r="B79" s="87" t="s">
        <v>805</v>
      </c>
      <c r="C79" s="87" t="s">
        <v>1</v>
      </c>
      <c r="D79" s="87" t="s">
        <v>283</v>
      </c>
      <c r="E79" s="116" t="s">
        <v>378</v>
      </c>
      <c r="F79" s="220" t="s">
        <v>325</v>
      </c>
      <c r="G79" s="88" t="s">
        <v>6</v>
      </c>
      <c r="H79" s="88" t="s">
        <v>670</v>
      </c>
      <c r="I79" s="117">
        <v>18584</v>
      </c>
      <c r="J79" s="88">
        <v>7</v>
      </c>
      <c r="K79" s="88" t="s">
        <v>2</v>
      </c>
      <c r="L79" s="88" t="s">
        <v>950</v>
      </c>
      <c r="M79" s="116" t="s">
        <v>777</v>
      </c>
      <c r="N79" s="88" t="s">
        <v>1095</v>
      </c>
      <c r="O79" s="89">
        <v>59</v>
      </c>
      <c r="P79" s="89">
        <v>54</v>
      </c>
      <c r="Q79" s="90">
        <v>113</v>
      </c>
      <c r="R79" s="91"/>
      <c r="S79" s="91"/>
      <c r="T79" s="91"/>
      <c r="U79" s="91"/>
      <c r="V79" s="92"/>
      <c r="W79" s="92"/>
      <c r="X79" s="92"/>
      <c r="Y79" s="92"/>
      <c r="Z79" s="93">
        <v>0</v>
      </c>
      <c r="AA79" s="94">
        <v>0</v>
      </c>
      <c r="AB79" s="94">
        <v>0</v>
      </c>
      <c r="AC79" s="94">
        <v>0</v>
      </c>
      <c r="AD79" s="94">
        <v>0</v>
      </c>
      <c r="AE79" s="94">
        <v>0</v>
      </c>
      <c r="AF79" s="94">
        <v>0</v>
      </c>
      <c r="AG79" s="94">
        <v>0</v>
      </c>
      <c r="AH79" s="88" t="s">
        <v>777</v>
      </c>
      <c r="AI79" s="90">
        <v>99</v>
      </c>
      <c r="AJ79" s="95">
        <v>18584</v>
      </c>
      <c r="AK79" s="94">
        <v>887.06998041600002</v>
      </c>
      <c r="AL79" s="88">
        <v>77</v>
      </c>
      <c r="AM79" s="94">
        <v>901.04981315999999</v>
      </c>
      <c r="AN79" s="88">
        <v>64</v>
      </c>
      <c r="AO79" s="88" t="s">
        <v>777</v>
      </c>
      <c r="AP79" s="24"/>
      <c r="AQ79" s="133">
        <v>75.317808219178076</v>
      </c>
      <c r="AR79" s="133"/>
      <c r="AT79" s="184"/>
      <c r="AU79" s="132"/>
    </row>
    <row r="80" spans="1:47" s="25" customFormat="1" ht="18.75" customHeight="1">
      <c r="A80" s="86" t="s">
        <v>394</v>
      </c>
      <c r="B80" s="87" t="s">
        <v>792</v>
      </c>
      <c r="C80" s="87" t="s">
        <v>488</v>
      </c>
      <c r="D80" s="87" t="s">
        <v>257</v>
      </c>
      <c r="E80" s="116" t="s">
        <v>378</v>
      </c>
      <c r="F80" s="220" t="s">
        <v>395</v>
      </c>
      <c r="G80" s="88" t="s">
        <v>0</v>
      </c>
      <c r="H80" s="88" t="s">
        <v>670</v>
      </c>
      <c r="I80" s="117">
        <v>19440</v>
      </c>
      <c r="J80" s="88">
        <v>7</v>
      </c>
      <c r="K80" s="88" t="s">
        <v>2</v>
      </c>
      <c r="L80" s="88" t="s">
        <v>861</v>
      </c>
      <c r="M80" s="116" t="s">
        <v>862</v>
      </c>
      <c r="N80" s="88" t="s">
        <v>1095</v>
      </c>
      <c r="O80" s="89">
        <v>58</v>
      </c>
      <c r="P80" s="89">
        <v>55</v>
      </c>
      <c r="Q80" s="90">
        <v>113</v>
      </c>
      <c r="R80" s="91"/>
      <c r="S80" s="91"/>
      <c r="T80" s="91"/>
      <c r="U80" s="91"/>
      <c r="V80" s="92"/>
      <c r="W80" s="92"/>
      <c r="X80" s="92"/>
      <c r="Y80" s="92"/>
      <c r="Z80" s="93">
        <v>0</v>
      </c>
      <c r="AA80" s="94">
        <v>0</v>
      </c>
      <c r="AB80" s="94">
        <v>0</v>
      </c>
      <c r="AC80" s="94">
        <v>0</v>
      </c>
      <c r="AD80" s="94">
        <v>0</v>
      </c>
      <c r="AE80" s="94">
        <v>0</v>
      </c>
      <c r="AF80" s="94">
        <v>0</v>
      </c>
      <c r="AG80" s="94">
        <v>0</v>
      </c>
      <c r="AH80" s="88" t="s">
        <v>777</v>
      </c>
      <c r="AI80" s="90">
        <v>99</v>
      </c>
      <c r="AJ80" s="95">
        <v>19440</v>
      </c>
      <c r="AK80" s="94">
        <v>887.06997956000009</v>
      </c>
      <c r="AL80" s="88">
        <v>78</v>
      </c>
      <c r="AM80" s="94">
        <v>901.0498045999999</v>
      </c>
      <c r="AN80" s="88">
        <v>65</v>
      </c>
      <c r="AO80" s="88" t="s">
        <v>777</v>
      </c>
      <c r="AP80" s="24"/>
      <c r="AQ80" s="133">
        <v>72.972602739726028</v>
      </c>
      <c r="AR80" s="133"/>
      <c r="AT80" s="184"/>
      <c r="AU80" s="132"/>
    </row>
    <row r="81" spans="1:47" s="25" customFormat="1" ht="18.75" customHeight="1">
      <c r="A81" s="86" t="s">
        <v>566</v>
      </c>
      <c r="B81" s="87" t="s">
        <v>798</v>
      </c>
      <c r="C81" s="87" t="s">
        <v>488</v>
      </c>
      <c r="D81" s="87" t="s">
        <v>393</v>
      </c>
      <c r="E81" s="116" t="s">
        <v>567</v>
      </c>
      <c r="F81" s="220" t="s">
        <v>91</v>
      </c>
      <c r="G81" s="88" t="s">
        <v>0</v>
      </c>
      <c r="H81" s="88" t="s">
        <v>654</v>
      </c>
      <c r="I81" s="117">
        <v>20900</v>
      </c>
      <c r="J81" s="88">
        <v>6</v>
      </c>
      <c r="K81" s="88" t="s">
        <v>8</v>
      </c>
      <c r="L81" s="88" t="s">
        <v>861</v>
      </c>
      <c r="M81" s="116" t="s">
        <v>777</v>
      </c>
      <c r="N81" s="88" t="s">
        <v>1095</v>
      </c>
      <c r="O81" s="89">
        <v>57</v>
      </c>
      <c r="P81" s="89">
        <v>56</v>
      </c>
      <c r="Q81" s="90">
        <v>113</v>
      </c>
      <c r="R81" s="91"/>
      <c r="S81" s="91"/>
      <c r="T81" s="91"/>
      <c r="U81" s="91"/>
      <c r="V81" s="92"/>
      <c r="W81" s="92"/>
      <c r="X81" s="92"/>
      <c r="Y81" s="92"/>
      <c r="Z81" s="93">
        <v>0</v>
      </c>
      <c r="AA81" s="94">
        <v>0</v>
      </c>
      <c r="AB81" s="94">
        <v>0</v>
      </c>
      <c r="AC81" s="94">
        <v>0</v>
      </c>
      <c r="AD81" s="94">
        <v>0</v>
      </c>
      <c r="AE81" s="94">
        <v>0</v>
      </c>
      <c r="AF81" s="94">
        <v>0</v>
      </c>
      <c r="AG81" s="94">
        <v>0</v>
      </c>
      <c r="AH81" s="88" t="s">
        <v>777</v>
      </c>
      <c r="AI81" s="90">
        <v>101</v>
      </c>
      <c r="AJ81" s="95">
        <v>20900</v>
      </c>
      <c r="AK81" s="94">
        <v>887.05997809999997</v>
      </c>
      <c r="AL81" s="88">
        <v>79</v>
      </c>
      <c r="AM81" s="94">
        <v>899.05978999999991</v>
      </c>
      <c r="AN81" s="88">
        <v>100</v>
      </c>
      <c r="AO81" s="88" t="s">
        <v>777</v>
      </c>
      <c r="AP81" s="24"/>
      <c r="AQ81" s="133">
        <v>68.972602739726028</v>
      </c>
      <c r="AR81" s="133"/>
      <c r="AT81" s="184"/>
      <c r="AU81" s="132"/>
    </row>
    <row r="82" spans="1:47" s="25" customFormat="1" ht="18.75" customHeight="1">
      <c r="A82" s="86" t="s">
        <v>538</v>
      </c>
      <c r="B82" s="87" t="s">
        <v>490</v>
      </c>
      <c r="C82" s="87" t="s">
        <v>1</v>
      </c>
      <c r="D82" s="87" t="s">
        <v>490</v>
      </c>
      <c r="E82" s="116" t="s">
        <v>539</v>
      </c>
      <c r="F82" s="220" t="s">
        <v>540</v>
      </c>
      <c r="G82" s="88" t="s">
        <v>0</v>
      </c>
      <c r="H82" s="88" t="s">
        <v>654</v>
      </c>
      <c r="I82" s="117">
        <v>24674</v>
      </c>
      <c r="J82" s="88">
        <v>5</v>
      </c>
      <c r="K82" s="88" t="s">
        <v>8</v>
      </c>
      <c r="L82" s="88" t="s">
        <v>861</v>
      </c>
      <c r="M82" s="116" t="s">
        <v>862</v>
      </c>
      <c r="N82" s="88" t="s">
        <v>1095</v>
      </c>
      <c r="O82" s="89">
        <v>60</v>
      </c>
      <c r="P82" s="89">
        <v>53</v>
      </c>
      <c r="Q82" s="90">
        <v>113</v>
      </c>
      <c r="R82" s="91"/>
      <c r="S82" s="91"/>
      <c r="T82" s="91"/>
      <c r="U82" s="91"/>
      <c r="V82" s="92"/>
      <c r="W82" s="92"/>
      <c r="X82" s="92"/>
      <c r="Y82" s="92"/>
      <c r="Z82" s="93">
        <v>0</v>
      </c>
      <c r="AA82" s="94">
        <v>0</v>
      </c>
      <c r="AB82" s="94">
        <v>0</v>
      </c>
      <c r="AC82" s="94">
        <v>0</v>
      </c>
      <c r="AD82" s="94">
        <v>0</v>
      </c>
      <c r="AE82" s="94">
        <v>0</v>
      </c>
      <c r="AF82" s="94">
        <v>0</v>
      </c>
      <c r="AG82" s="94">
        <v>0</v>
      </c>
      <c r="AH82" s="88" t="s">
        <v>777</v>
      </c>
      <c r="AI82" s="90">
        <v>103</v>
      </c>
      <c r="AJ82" s="95">
        <v>24674</v>
      </c>
      <c r="AK82" s="94">
        <v>887.04997432599998</v>
      </c>
      <c r="AL82" s="88">
        <v>80</v>
      </c>
      <c r="AM82" s="94">
        <v>897.06975226000009</v>
      </c>
      <c r="AN82" s="88">
        <v>119</v>
      </c>
      <c r="AO82" s="88" t="s">
        <v>777</v>
      </c>
      <c r="AP82" s="24"/>
      <c r="AQ82" s="133">
        <v>58.632876712328766</v>
      </c>
      <c r="AR82" s="133"/>
      <c r="AT82" s="184"/>
      <c r="AU82" s="132"/>
    </row>
    <row r="83" spans="1:47" s="25" customFormat="1" ht="18.75" customHeight="1">
      <c r="A83" s="86" t="s">
        <v>535</v>
      </c>
      <c r="B83" s="87" t="s">
        <v>417</v>
      </c>
      <c r="C83" s="87" t="s">
        <v>1</v>
      </c>
      <c r="D83" s="87" t="s">
        <v>417</v>
      </c>
      <c r="E83" s="116" t="s">
        <v>564</v>
      </c>
      <c r="F83" s="220" t="s">
        <v>565</v>
      </c>
      <c r="G83" s="88" t="s">
        <v>0</v>
      </c>
      <c r="H83" s="88" t="s">
        <v>654</v>
      </c>
      <c r="I83" s="117">
        <v>19681</v>
      </c>
      <c r="J83" s="88">
        <v>4</v>
      </c>
      <c r="K83" s="88" t="s">
        <v>8</v>
      </c>
      <c r="L83" s="88" t="s">
        <v>861</v>
      </c>
      <c r="M83" s="116" t="s">
        <v>862</v>
      </c>
      <c r="N83" s="88" t="s">
        <v>1095</v>
      </c>
      <c r="O83" s="89">
        <v>57</v>
      </c>
      <c r="P83" s="89">
        <v>56</v>
      </c>
      <c r="Q83" s="90">
        <v>113</v>
      </c>
      <c r="R83" s="91"/>
      <c r="S83" s="91"/>
      <c r="T83" s="91"/>
      <c r="U83" s="91"/>
      <c r="V83" s="92"/>
      <c r="W83" s="92"/>
      <c r="X83" s="92"/>
      <c r="Y83" s="92"/>
      <c r="Z83" s="93">
        <v>0</v>
      </c>
      <c r="AA83" s="94">
        <v>0</v>
      </c>
      <c r="AB83" s="94">
        <v>0</v>
      </c>
      <c r="AC83" s="94">
        <v>0</v>
      </c>
      <c r="AD83" s="94">
        <v>0</v>
      </c>
      <c r="AE83" s="94">
        <v>0</v>
      </c>
      <c r="AF83" s="94">
        <v>0</v>
      </c>
      <c r="AG83" s="94">
        <v>0</v>
      </c>
      <c r="AH83" s="88" t="s">
        <v>777</v>
      </c>
      <c r="AI83" s="90">
        <v>105</v>
      </c>
      <c r="AJ83" s="95">
        <v>19681</v>
      </c>
      <c r="AK83" s="94">
        <v>887.03997931899994</v>
      </c>
      <c r="AL83" s="88">
        <v>81</v>
      </c>
      <c r="AM83" s="94">
        <v>895.07980219000001</v>
      </c>
      <c r="AN83" s="88">
        <v>143</v>
      </c>
      <c r="AO83" s="88" t="s">
        <v>777</v>
      </c>
      <c r="AP83" s="24"/>
      <c r="AQ83" s="133">
        <v>72.31232876712329</v>
      </c>
      <c r="AR83" s="133"/>
      <c r="AT83" s="184"/>
      <c r="AU83" s="132"/>
    </row>
    <row r="84" spans="1:47" s="25" customFormat="1" ht="18.75" customHeight="1">
      <c r="A84" s="86" t="s">
        <v>1168</v>
      </c>
      <c r="B84" s="87" t="s">
        <v>1</v>
      </c>
      <c r="C84" s="87" t="s">
        <v>1</v>
      </c>
      <c r="D84" s="87" t="s">
        <v>1</v>
      </c>
      <c r="E84" s="116" t="s">
        <v>71</v>
      </c>
      <c r="F84" s="220" t="s">
        <v>1169</v>
      </c>
      <c r="G84" s="88" t="s">
        <v>0</v>
      </c>
      <c r="H84" s="88" t="s">
        <v>675</v>
      </c>
      <c r="I84" s="117">
        <v>27163</v>
      </c>
      <c r="J84" s="88">
        <v>2</v>
      </c>
      <c r="K84" s="88" t="s">
        <v>20</v>
      </c>
      <c r="L84" s="88" t="s">
        <v>861</v>
      </c>
      <c r="M84" s="116" t="s">
        <v>777</v>
      </c>
      <c r="N84" s="88" t="s">
        <v>1095</v>
      </c>
      <c r="O84" s="89">
        <v>54</v>
      </c>
      <c r="P84" s="89">
        <v>59</v>
      </c>
      <c r="Q84" s="90">
        <v>113</v>
      </c>
      <c r="R84" s="91"/>
      <c r="S84" s="91"/>
      <c r="T84" s="91"/>
      <c r="U84" s="91"/>
      <c r="V84" s="92"/>
      <c r="W84" s="92"/>
      <c r="X84" s="92"/>
      <c r="Y84" s="92"/>
      <c r="Z84" s="93">
        <v>0</v>
      </c>
      <c r="AA84" s="94">
        <v>0</v>
      </c>
      <c r="AB84" s="94">
        <v>0</v>
      </c>
      <c r="AC84" s="94">
        <v>0</v>
      </c>
      <c r="AD84" s="94">
        <v>0</v>
      </c>
      <c r="AE84" s="94">
        <v>0</v>
      </c>
      <c r="AF84" s="94">
        <v>0</v>
      </c>
      <c r="AG84" s="94">
        <v>0</v>
      </c>
      <c r="AH84" s="88" t="s">
        <v>777</v>
      </c>
      <c r="AI84" s="90">
        <v>109</v>
      </c>
      <c r="AJ84" s="95">
        <v>27163</v>
      </c>
      <c r="AK84" s="94">
        <v>887.01997183699996</v>
      </c>
      <c r="AL84" s="88">
        <v>82</v>
      </c>
      <c r="AM84" s="94">
        <v>891.09972736999998</v>
      </c>
      <c r="AN84" s="88">
        <v>169</v>
      </c>
      <c r="AO84" s="88" t="s">
        <v>777</v>
      </c>
      <c r="AP84" s="24"/>
      <c r="AQ84" s="133">
        <v>51.813698630136983</v>
      </c>
      <c r="AR84" s="133"/>
      <c r="AT84" s="184"/>
      <c r="AU84" s="132"/>
    </row>
    <row r="85" spans="1:47" s="25" customFormat="1" ht="18.75" customHeight="1">
      <c r="A85" s="86" t="s">
        <v>602</v>
      </c>
      <c r="B85" s="87" t="s">
        <v>786</v>
      </c>
      <c r="C85" s="87" t="s">
        <v>488</v>
      </c>
      <c r="D85" s="87" t="s">
        <v>51</v>
      </c>
      <c r="E85" s="116" t="s">
        <v>603</v>
      </c>
      <c r="F85" s="220" t="s">
        <v>604</v>
      </c>
      <c r="G85" s="88" t="s">
        <v>6</v>
      </c>
      <c r="H85" s="88" t="s">
        <v>651</v>
      </c>
      <c r="I85" s="117">
        <v>18579</v>
      </c>
      <c r="J85" s="88">
        <v>9</v>
      </c>
      <c r="K85" s="88" t="s">
        <v>2</v>
      </c>
      <c r="L85" s="88" t="s">
        <v>950</v>
      </c>
      <c r="M85" s="116" t="s">
        <v>862</v>
      </c>
      <c r="N85" s="88" t="s">
        <v>1095</v>
      </c>
      <c r="O85" s="89">
        <v>54</v>
      </c>
      <c r="P85" s="89">
        <v>60</v>
      </c>
      <c r="Q85" s="90">
        <v>114</v>
      </c>
      <c r="R85" s="91"/>
      <c r="S85" s="91"/>
      <c r="T85" s="91"/>
      <c r="U85" s="91"/>
      <c r="V85" s="92"/>
      <c r="W85" s="92"/>
      <c r="X85" s="92"/>
      <c r="Y85" s="92"/>
      <c r="Z85" s="93">
        <v>0</v>
      </c>
      <c r="AA85" s="94">
        <v>0</v>
      </c>
      <c r="AB85" s="94">
        <v>0</v>
      </c>
      <c r="AC85" s="94">
        <v>0</v>
      </c>
      <c r="AD85" s="94">
        <v>0</v>
      </c>
      <c r="AE85" s="94">
        <v>0</v>
      </c>
      <c r="AF85" s="94">
        <v>0</v>
      </c>
      <c r="AG85" s="94">
        <v>0</v>
      </c>
      <c r="AH85" s="88" t="s">
        <v>777</v>
      </c>
      <c r="AI85" s="90">
        <v>96</v>
      </c>
      <c r="AJ85" s="95">
        <v>18579</v>
      </c>
      <c r="AK85" s="94">
        <v>886.08998042100006</v>
      </c>
      <c r="AL85" s="88">
        <v>83</v>
      </c>
      <c r="AM85" s="94">
        <v>904.02981320999993</v>
      </c>
      <c r="AN85" s="88">
        <v>33</v>
      </c>
      <c r="AO85" s="88" t="s">
        <v>777</v>
      </c>
      <c r="AP85" s="24"/>
      <c r="AQ85" s="133">
        <v>75.331506849315062</v>
      </c>
      <c r="AR85" s="133"/>
      <c r="AT85" s="184"/>
      <c r="AU85" s="132"/>
    </row>
    <row r="86" spans="1:47" s="25" customFormat="1" ht="18.75" customHeight="1">
      <c r="A86" s="86" t="s">
        <v>581</v>
      </c>
      <c r="B86" s="87" t="s">
        <v>879</v>
      </c>
      <c r="C86" s="87" t="s">
        <v>488</v>
      </c>
      <c r="D86" s="87" t="s">
        <v>204</v>
      </c>
      <c r="E86" s="116" t="s">
        <v>582</v>
      </c>
      <c r="F86" s="220" t="s">
        <v>583</v>
      </c>
      <c r="G86" s="88" t="s">
        <v>0</v>
      </c>
      <c r="H86" s="88" t="s">
        <v>673</v>
      </c>
      <c r="I86" s="117">
        <v>19733</v>
      </c>
      <c r="J86" s="88">
        <v>9</v>
      </c>
      <c r="K86" s="88" t="s">
        <v>2</v>
      </c>
      <c r="L86" s="88" t="s">
        <v>861</v>
      </c>
      <c r="M86" s="116" t="s">
        <v>862</v>
      </c>
      <c r="N86" s="88" t="s">
        <v>1095</v>
      </c>
      <c r="O86" s="89">
        <v>60</v>
      </c>
      <c r="P86" s="89">
        <v>54</v>
      </c>
      <c r="Q86" s="90">
        <v>114</v>
      </c>
      <c r="R86" s="91"/>
      <c r="S86" s="91"/>
      <c r="T86" s="91"/>
      <c r="U86" s="91"/>
      <c r="V86" s="92"/>
      <c r="W86" s="92"/>
      <c r="X86" s="92"/>
      <c r="Y86" s="92"/>
      <c r="Z86" s="93">
        <v>0</v>
      </c>
      <c r="AA86" s="94">
        <v>0</v>
      </c>
      <c r="AB86" s="94">
        <v>0</v>
      </c>
      <c r="AC86" s="94">
        <v>0</v>
      </c>
      <c r="AD86" s="94">
        <v>0</v>
      </c>
      <c r="AE86" s="94">
        <v>0</v>
      </c>
      <c r="AF86" s="94">
        <v>0</v>
      </c>
      <c r="AG86" s="94">
        <v>0</v>
      </c>
      <c r="AH86" s="88" t="s">
        <v>777</v>
      </c>
      <c r="AI86" s="90">
        <v>96</v>
      </c>
      <c r="AJ86" s="95">
        <v>19733</v>
      </c>
      <c r="AK86" s="94">
        <v>886.08997926699999</v>
      </c>
      <c r="AL86" s="88">
        <v>84</v>
      </c>
      <c r="AM86" s="94">
        <v>904.02980166999998</v>
      </c>
      <c r="AN86" s="88">
        <v>34</v>
      </c>
      <c r="AO86" s="88" t="s">
        <v>777</v>
      </c>
      <c r="AP86" s="24"/>
      <c r="AQ86" s="133">
        <v>72.169863013698631</v>
      </c>
      <c r="AR86" s="133"/>
      <c r="AT86" s="184"/>
      <c r="AU86" s="132"/>
    </row>
    <row r="87" spans="1:47" s="25" customFormat="1" ht="18.75" customHeight="1">
      <c r="A87" s="86" t="s">
        <v>424</v>
      </c>
      <c r="B87" s="87" t="s">
        <v>875</v>
      </c>
      <c r="C87" s="87" t="s">
        <v>1</v>
      </c>
      <c r="D87" s="87" t="s">
        <v>417</v>
      </c>
      <c r="E87" s="116" t="s">
        <v>449</v>
      </c>
      <c r="F87" s="220" t="s">
        <v>450</v>
      </c>
      <c r="G87" s="88" t="s">
        <v>6</v>
      </c>
      <c r="H87" s="88" t="s">
        <v>654</v>
      </c>
      <c r="I87" s="117">
        <v>21429</v>
      </c>
      <c r="J87" s="88">
        <v>9</v>
      </c>
      <c r="K87" s="88" t="s">
        <v>2</v>
      </c>
      <c r="L87" s="88" t="s">
        <v>861</v>
      </c>
      <c r="M87" s="116" t="s">
        <v>862</v>
      </c>
      <c r="N87" s="88" t="s">
        <v>1095</v>
      </c>
      <c r="O87" s="89">
        <v>55</v>
      </c>
      <c r="P87" s="89">
        <v>59</v>
      </c>
      <c r="Q87" s="90">
        <v>114</v>
      </c>
      <c r="R87" s="91"/>
      <c r="S87" s="91"/>
      <c r="T87" s="91"/>
      <c r="U87" s="91"/>
      <c r="V87" s="92"/>
      <c r="W87" s="92"/>
      <c r="X87" s="92"/>
      <c r="Y87" s="92"/>
      <c r="Z87" s="93">
        <v>0</v>
      </c>
      <c r="AA87" s="94">
        <v>0</v>
      </c>
      <c r="AB87" s="94">
        <v>0</v>
      </c>
      <c r="AC87" s="94">
        <v>0</v>
      </c>
      <c r="AD87" s="94">
        <v>0</v>
      </c>
      <c r="AE87" s="94">
        <v>0</v>
      </c>
      <c r="AF87" s="94">
        <v>0</v>
      </c>
      <c r="AG87" s="94">
        <v>0</v>
      </c>
      <c r="AH87" s="88" t="s">
        <v>777</v>
      </c>
      <c r="AI87" s="90">
        <v>96</v>
      </c>
      <c r="AJ87" s="95">
        <v>21429</v>
      </c>
      <c r="AK87" s="94">
        <v>886.08997757100008</v>
      </c>
      <c r="AL87" s="88">
        <v>85</v>
      </c>
      <c r="AM87" s="94">
        <v>904.02978470999994</v>
      </c>
      <c r="AN87" s="88">
        <v>35</v>
      </c>
      <c r="AO87" s="88" t="s">
        <v>777</v>
      </c>
      <c r="AP87" s="24"/>
      <c r="AQ87" s="133">
        <v>67.523287671232879</v>
      </c>
      <c r="AR87" s="133"/>
      <c r="AT87" s="184"/>
      <c r="AU87" s="132"/>
    </row>
    <row r="88" spans="1:47" s="25" customFormat="1" ht="18.75" customHeight="1">
      <c r="A88" s="86" t="s">
        <v>783</v>
      </c>
      <c r="B88" s="87" t="s">
        <v>488</v>
      </c>
      <c r="C88" s="87" t="s">
        <v>1</v>
      </c>
      <c r="D88" s="87" t="s">
        <v>488</v>
      </c>
      <c r="E88" s="116" t="s">
        <v>701</v>
      </c>
      <c r="F88" s="220" t="s">
        <v>201</v>
      </c>
      <c r="G88" s="88" t="s">
        <v>6</v>
      </c>
      <c r="H88" s="88" t="s">
        <v>675</v>
      </c>
      <c r="I88" s="117">
        <v>22044</v>
      </c>
      <c r="J88" s="88">
        <v>9</v>
      </c>
      <c r="K88" s="88" t="s">
        <v>2</v>
      </c>
      <c r="L88" s="88" t="s">
        <v>861</v>
      </c>
      <c r="M88" s="116" t="s">
        <v>777</v>
      </c>
      <c r="N88" s="88" t="s">
        <v>1095</v>
      </c>
      <c r="O88" s="89">
        <v>55</v>
      </c>
      <c r="P88" s="89">
        <v>59</v>
      </c>
      <c r="Q88" s="90">
        <v>114</v>
      </c>
      <c r="R88" s="91"/>
      <c r="S88" s="91"/>
      <c r="T88" s="91"/>
      <c r="U88" s="91"/>
      <c r="V88" s="92"/>
      <c r="W88" s="92"/>
      <c r="X88" s="92"/>
      <c r="Y88" s="92"/>
      <c r="Z88" s="93">
        <v>0</v>
      </c>
      <c r="AA88" s="94">
        <v>0</v>
      </c>
      <c r="AB88" s="94">
        <v>0</v>
      </c>
      <c r="AC88" s="94">
        <v>0</v>
      </c>
      <c r="AD88" s="94">
        <v>0</v>
      </c>
      <c r="AE88" s="94">
        <v>0</v>
      </c>
      <c r="AF88" s="94">
        <v>0</v>
      </c>
      <c r="AG88" s="94">
        <v>0</v>
      </c>
      <c r="AH88" s="88" t="s">
        <v>777</v>
      </c>
      <c r="AI88" s="90">
        <v>96</v>
      </c>
      <c r="AJ88" s="95">
        <v>22044</v>
      </c>
      <c r="AK88" s="94">
        <v>886.08997695599999</v>
      </c>
      <c r="AL88" s="88">
        <v>86</v>
      </c>
      <c r="AM88" s="94">
        <v>904.02977855999995</v>
      </c>
      <c r="AN88" s="88">
        <v>36</v>
      </c>
      <c r="AO88" s="88" t="s">
        <v>777</v>
      </c>
      <c r="AP88" s="24"/>
      <c r="AQ88" s="133">
        <v>65.838356164383555</v>
      </c>
      <c r="AR88" s="133"/>
      <c r="AT88" s="184"/>
      <c r="AU88" s="132"/>
    </row>
    <row r="89" spans="1:47" s="25" customFormat="1" ht="18.75" customHeight="1">
      <c r="A89" s="86" t="s">
        <v>977</v>
      </c>
      <c r="B89" s="87" t="s">
        <v>881</v>
      </c>
      <c r="C89" s="87" t="s">
        <v>488</v>
      </c>
      <c r="D89" s="87" t="s">
        <v>283</v>
      </c>
      <c r="E89" s="116" t="s">
        <v>1022</v>
      </c>
      <c r="F89" s="220" t="s">
        <v>1023</v>
      </c>
      <c r="G89" s="88" t="s">
        <v>0</v>
      </c>
      <c r="H89" s="88" t="s">
        <v>644</v>
      </c>
      <c r="I89" s="117">
        <v>23259</v>
      </c>
      <c r="J89" s="88">
        <v>9</v>
      </c>
      <c r="K89" s="88" t="s">
        <v>2</v>
      </c>
      <c r="L89" s="88" t="s">
        <v>861</v>
      </c>
      <c r="M89" s="116" t="s">
        <v>862</v>
      </c>
      <c r="N89" s="88" t="s">
        <v>1095</v>
      </c>
      <c r="O89" s="89">
        <v>59</v>
      </c>
      <c r="P89" s="89">
        <v>55</v>
      </c>
      <c r="Q89" s="90">
        <v>114</v>
      </c>
      <c r="R89" s="91"/>
      <c r="S89" s="91"/>
      <c r="T89" s="91"/>
      <c r="U89" s="91"/>
      <c r="V89" s="92"/>
      <c r="W89" s="92"/>
      <c r="X89" s="92"/>
      <c r="Y89" s="92"/>
      <c r="Z89" s="93">
        <v>0</v>
      </c>
      <c r="AA89" s="94">
        <v>0</v>
      </c>
      <c r="AB89" s="94">
        <v>0</v>
      </c>
      <c r="AC89" s="94">
        <v>0</v>
      </c>
      <c r="AD89" s="94">
        <v>0</v>
      </c>
      <c r="AE89" s="94">
        <v>0</v>
      </c>
      <c r="AF89" s="94">
        <v>0</v>
      </c>
      <c r="AG89" s="94">
        <v>0</v>
      </c>
      <c r="AH89" s="88" t="s">
        <v>777</v>
      </c>
      <c r="AI89" s="90">
        <v>96</v>
      </c>
      <c r="AJ89" s="95">
        <v>23259</v>
      </c>
      <c r="AK89" s="94">
        <v>886.08997574099999</v>
      </c>
      <c r="AL89" s="88">
        <v>87</v>
      </c>
      <c r="AM89" s="94">
        <v>904.02976640999998</v>
      </c>
      <c r="AN89" s="88">
        <v>37</v>
      </c>
      <c r="AO89" s="88" t="s">
        <v>777</v>
      </c>
      <c r="AP89" s="55"/>
      <c r="AQ89" s="133">
        <v>62.509589041095893</v>
      </c>
      <c r="AR89" s="54"/>
      <c r="AS89" s="54"/>
      <c r="AT89" s="55"/>
      <c r="AU89" s="54"/>
    </row>
    <row r="90" spans="1:47" s="25" customFormat="1" ht="18.75" customHeight="1">
      <c r="A90" s="86" t="s">
        <v>636</v>
      </c>
      <c r="B90" s="87" t="s">
        <v>878</v>
      </c>
      <c r="C90" s="87" t="s">
        <v>488</v>
      </c>
      <c r="D90" s="87" t="s">
        <v>124</v>
      </c>
      <c r="E90" s="116" t="s">
        <v>637</v>
      </c>
      <c r="F90" s="220" t="s">
        <v>638</v>
      </c>
      <c r="G90" s="88" t="s">
        <v>0</v>
      </c>
      <c r="H90" s="88" t="s">
        <v>635</v>
      </c>
      <c r="I90" s="117">
        <v>16893</v>
      </c>
      <c r="J90" s="88">
        <v>8</v>
      </c>
      <c r="K90" s="88" t="s">
        <v>2</v>
      </c>
      <c r="L90" s="88" t="s">
        <v>950</v>
      </c>
      <c r="M90" s="116" t="s">
        <v>777</v>
      </c>
      <c r="N90" s="88" t="s">
        <v>1095</v>
      </c>
      <c r="O90" s="89">
        <v>55</v>
      </c>
      <c r="P90" s="89">
        <v>59</v>
      </c>
      <c r="Q90" s="90">
        <v>114</v>
      </c>
      <c r="R90" s="91"/>
      <c r="S90" s="91"/>
      <c r="T90" s="91"/>
      <c r="U90" s="91"/>
      <c r="V90" s="92"/>
      <c r="W90" s="92"/>
      <c r="X90" s="92"/>
      <c r="Y90" s="92"/>
      <c r="Z90" s="93">
        <v>0</v>
      </c>
      <c r="AA90" s="94">
        <v>0</v>
      </c>
      <c r="AB90" s="94">
        <v>0</v>
      </c>
      <c r="AC90" s="94">
        <v>0</v>
      </c>
      <c r="AD90" s="94">
        <v>0</v>
      </c>
      <c r="AE90" s="94">
        <v>0</v>
      </c>
      <c r="AF90" s="94">
        <v>0</v>
      </c>
      <c r="AG90" s="94">
        <v>0</v>
      </c>
      <c r="AH90" s="88" t="s">
        <v>777</v>
      </c>
      <c r="AI90" s="90">
        <v>98</v>
      </c>
      <c r="AJ90" s="95">
        <v>16893</v>
      </c>
      <c r="AK90" s="94">
        <v>886.07998210700009</v>
      </c>
      <c r="AL90" s="88">
        <v>88</v>
      </c>
      <c r="AM90" s="94">
        <v>902.03983006999999</v>
      </c>
      <c r="AN90" s="88">
        <v>53</v>
      </c>
      <c r="AO90" s="88" t="s">
        <v>777</v>
      </c>
      <c r="AP90" s="24"/>
      <c r="AQ90" s="133">
        <v>79.950684931506856</v>
      </c>
      <c r="AR90" s="133"/>
      <c r="AT90" s="184"/>
      <c r="AU90" s="132"/>
    </row>
    <row r="91" spans="1:47" s="25" customFormat="1" ht="18.75" customHeight="1">
      <c r="A91" s="86" t="s">
        <v>866</v>
      </c>
      <c r="B91" s="87" t="s">
        <v>876</v>
      </c>
      <c r="C91" s="87" t="s">
        <v>488</v>
      </c>
      <c r="D91" s="87" t="s">
        <v>1</v>
      </c>
      <c r="E91" s="116" t="s">
        <v>251</v>
      </c>
      <c r="F91" s="220" t="s">
        <v>219</v>
      </c>
      <c r="G91" s="88" t="s">
        <v>0</v>
      </c>
      <c r="H91" s="88" t="s">
        <v>635</v>
      </c>
      <c r="I91" s="117">
        <v>19729</v>
      </c>
      <c r="J91" s="88">
        <v>8</v>
      </c>
      <c r="K91" s="88" t="s">
        <v>2</v>
      </c>
      <c r="L91" s="88" t="s">
        <v>861</v>
      </c>
      <c r="M91" s="116" t="s">
        <v>862</v>
      </c>
      <c r="N91" s="88" t="s">
        <v>1095</v>
      </c>
      <c r="O91" s="89">
        <v>61</v>
      </c>
      <c r="P91" s="89">
        <v>53</v>
      </c>
      <c r="Q91" s="90">
        <v>114</v>
      </c>
      <c r="R91" s="91"/>
      <c r="S91" s="91"/>
      <c r="T91" s="91"/>
      <c r="U91" s="91"/>
      <c r="V91" s="92"/>
      <c r="W91" s="92"/>
      <c r="X91" s="92"/>
      <c r="Y91" s="92"/>
      <c r="Z91" s="93">
        <v>0</v>
      </c>
      <c r="AA91" s="94">
        <v>0</v>
      </c>
      <c r="AB91" s="94">
        <v>0</v>
      </c>
      <c r="AC91" s="94">
        <v>0</v>
      </c>
      <c r="AD91" s="94">
        <v>0</v>
      </c>
      <c r="AE91" s="94">
        <v>0</v>
      </c>
      <c r="AF91" s="94">
        <v>0</v>
      </c>
      <c r="AG91" s="94">
        <v>0</v>
      </c>
      <c r="AH91" s="88" t="s">
        <v>777</v>
      </c>
      <c r="AI91" s="90">
        <v>98</v>
      </c>
      <c r="AJ91" s="95">
        <v>19729</v>
      </c>
      <c r="AK91" s="94">
        <v>886.07997927100007</v>
      </c>
      <c r="AL91" s="88">
        <v>89</v>
      </c>
      <c r="AM91" s="94">
        <v>902.03980171000001</v>
      </c>
      <c r="AN91" s="88">
        <v>54</v>
      </c>
      <c r="AO91" s="88" t="s">
        <v>777</v>
      </c>
      <c r="AP91" s="24"/>
      <c r="AQ91" s="133">
        <v>72.180821917808217</v>
      </c>
      <c r="AR91" s="133"/>
      <c r="AT91" s="184"/>
      <c r="AU91" s="132"/>
    </row>
    <row r="92" spans="1:47" s="25" customFormat="1" ht="18.75" customHeight="1">
      <c r="A92" s="86" t="s">
        <v>886</v>
      </c>
      <c r="B92" s="87" t="s">
        <v>882</v>
      </c>
      <c r="C92" s="87" t="s">
        <v>488</v>
      </c>
      <c r="D92" s="87" t="s">
        <v>490</v>
      </c>
      <c r="E92" s="116" t="s">
        <v>133</v>
      </c>
      <c r="F92" s="220" t="s">
        <v>940</v>
      </c>
      <c r="G92" s="88" t="s">
        <v>0</v>
      </c>
      <c r="H92" s="88" t="s">
        <v>664</v>
      </c>
      <c r="I92" s="117">
        <v>16971</v>
      </c>
      <c r="J92" s="88">
        <v>7</v>
      </c>
      <c r="K92" s="88" t="s">
        <v>2</v>
      </c>
      <c r="L92" s="88" t="s">
        <v>950</v>
      </c>
      <c r="M92" s="116" t="s">
        <v>862</v>
      </c>
      <c r="N92" s="88" t="s">
        <v>1095</v>
      </c>
      <c r="O92" s="89">
        <v>60</v>
      </c>
      <c r="P92" s="89">
        <v>54</v>
      </c>
      <c r="Q92" s="90">
        <v>114</v>
      </c>
      <c r="R92" s="91"/>
      <c r="S92" s="91"/>
      <c r="T92" s="91"/>
      <c r="U92" s="91"/>
      <c r="V92" s="92"/>
      <c r="W92" s="92"/>
      <c r="X92" s="92"/>
      <c r="Y92" s="92"/>
      <c r="Z92" s="93">
        <v>0</v>
      </c>
      <c r="AA92" s="94">
        <v>0</v>
      </c>
      <c r="AB92" s="94">
        <v>0</v>
      </c>
      <c r="AC92" s="94">
        <v>0</v>
      </c>
      <c r="AD92" s="94">
        <v>0</v>
      </c>
      <c r="AE92" s="94">
        <v>0</v>
      </c>
      <c r="AF92" s="94">
        <v>0</v>
      </c>
      <c r="AG92" s="94">
        <v>0</v>
      </c>
      <c r="AH92" s="88" t="s">
        <v>777</v>
      </c>
      <c r="AI92" s="90">
        <v>100</v>
      </c>
      <c r="AJ92" s="95">
        <v>16971</v>
      </c>
      <c r="AK92" s="94">
        <v>886.06998202900002</v>
      </c>
      <c r="AL92" s="88">
        <v>90</v>
      </c>
      <c r="AM92" s="94">
        <v>900.04982928999993</v>
      </c>
      <c r="AN92" s="88">
        <v>84</v>
      </c>
      <c r="AO92" s="88" t="s">
        <v>777</v>
      </c>
      <c r="AP92" s="55"/>
      <c r="AQ92" s="133">
        <v>79.736986301369868</v>
      </c>
      <c r="AR92" s="54"/>
      <c r="AS92" s="54"/>
      <c r="AT92" s="55"/>
      <c r="AU92" s="54"/>
    </row>
    <row r="93" spans="1:47" s="25" customFormat="1" ht="18.75" customHeight="1">
      <c r="A93" s="86" t="s">
        <v>235</v>
      </c>
      <c r="B93" s="87" t="s">
        <v>800</v>
      </c>
      <c r="C93" s="87" t="s">
        <v>488</v>
      </c>
      <c r="D93" s="87" t="s">
        <v>417</v>
      </c>
      <c r="E93" s="116" t="s">
        <v>236</v>
      </c>
      <c r="F93" s="220" t="s">
        <v>237</v>
      </c>
      <c r="G93" s="88" t="s">
        <v>0</v>
      </c>
      <c r="H93" s="88" t="s">
        <v>644</v>
      </c>
      <c r="I93" s="117">
        <v>17453</v>
      </c>
      <c r="J93" s="88">
        <v>7</v>
      </c>
      <c r="K93" s="88" t="s">
        <v>2</v>
      </c>
      <c r="L93" s="88" t="s">
        <v>950</v>
      </c>
      <c r="M93" s="116" t="s">
        <v>777</v>
      </c>
      <c r="N93" s="88" t="s">
        <v>1095</v>
      </c>
      <c r="O93" s="89">
        <v>57</v>
      </c>
      <c r="P93" s="89">
        <v>57</v>
      </c>
      <c r="Q93" s="90">
        <v>114</v>
      </c>
      <c r="R93" s="91"/>
      <c r="S93" s="91"/>
      <c r="T93" s="91"/>
      <c r="U93" s="91"/>
      <c r="V93" s="92"/>
      <c r="W93" s="92"/>
      <c r="X93" s="92"/>
      <c r="Y93" s="92"/>
      <c r="Z93" s="93">
        <v>0</v>
      </c>
      <c r="AA93" s="94">
        <v>0</v>
      </c>
      <c r="AB93" s="94">
        <v>0</v>
      </c>
      <c r="AC93" s="94">
        <v>0</v>
      </c>
      <c r="AD93" s="94">
        <v>0</v>
      </c>
      <c r="AE93" s="94">
        <v>0</v>
      </c>
      <c r="AF93" s="94">
        <v>0</v>
      </c>
      <c r="AG93" s="94">
        <v>0</v>
      </c>
      <c r="AH93" s="88" t="s">
        <v>777</v>
      </c>
      <c r="AI93" s="90">
        <v>100</v>
      </c>
      <c r="AJ93" s="95">
        <v>17453</v>
      </c>
      <c r="AK93" s="94">
        <v>886.069981547</v>
      </c>
      <c r="AL93" s="88">
        <v>91</v>
      </c>
      <c r="AM93" s="94">
        <v>900.04982446999998</v>
      </c>
      <c r="AN93" s="88">
        <v>85</v>
      </c>
      <c r="AO93" s="88" t="s">
        <v>777</v>
      </c>
      <c r="AP93" s="24"/>
      <c r="AQ93" s="133">
        <v>78.416438356164377</v>
      </c>
      <c r="AR93" s="133"/>
      <c r="AT93" s="184"/>
      <c r="AU93" s="132"/>
    </row>
    <row r="94" spans="1:47" s="25" customFormat="1" ht="18.75" customHeight="1">
      <c r="A94" s="86" t="s">
        <v>963</v>
      </c>
      <c r="B94" s="87" t="s">
        <v>801</v>
      </c>
      <c r="C94" s="87" t="s">
        <v>488</v>
      </c>
      <c r="D94" s="87" t="s">
        <v>418</v>
      </c>
      <c r="E94" s="116" t="s">
        <v>724</v>
      </c>
      <c r="F94" s="220" t="s">
        <v>1001</v>
      </c>
      <c r="G94" s="88" t="s">
        <v>0</v>
      </c>
      <c r="H94" s="88" t="s">
        <v>639</v>
      </c>
      <c r="I94" s="117">
        <v>32498</v>
      </c>
      <c r="J94" s="88">
        <v>7</v>
      </c>
      <c r="K94" s="88" t="s">
        <v>2</v>
      </c>
      <c r="L94" s="88" t="s">
        <v>861</v>
      </c>
      <c r="M94" s="116" t="s">
        <v>862</v>
      </c>
      <c r="N94" s="88" t="s">
        <v>1095</v>
      </c>
      <c r="O94" s="89">
        <v>58</v>
      </c>
      <c r="P94" s="89">
        <v>56</v>
      </c>
      <c r="Q94" s="90">
        <v>114</v>
      </c>
      <c r="R94" s="91"/>
      <c r="S94" s="91"/>
      <c r="T94" s="91"/>
      <c r="U94" s="91"/>
      <c r="V94" s="92"/>
      <c r="W94" s="92"/>
      <c r="X94" s="92"/>
      <c r="Y94" s="92"/>
      <c r="Z94" s="93">
        <v>0</v>
      </c>
      <c r="AA94" s="94">
        <v>0</v>
      </c>
      <c r="AB94" s="94">
        <v>0</v>
      </c>
      <c r="AC94" s="94">
        <v>0</v>
      </c>
      <c r="AD94" s="94">
        <v>0</v>
      </c>
      <c r="AE94" s="94">
        <v>0</v>
      </c>
      <c r="AF94" s="94">
        <v>0</v>
      </c>
      <c r="AG94" s="94">
        <v>0</v>
      </c>
      <c r="AH94" s="88" t="s">
        <v>777</v>
      </c>
      <c r="AI94" s="90">
        <v>100</v>
      </c>
      <c r="AJ94" s="95">
        <v>32498</v>
      </c>
      <c r="AK94" s="94">
        <v>886.06996650200006</v>
      </c>
      <c r="AL94" s="88">
        <v>92</v>
      </c>
      <c r="AM94" s="94">
        <v>900.04967402</v>
      </c>
      <c r="AN94" s="88">
        <v>86</v>
      </c>
      <c r="AO94" s="88" t="s">
        <v>777</v>
      </c>
      <c r="AP94" s="24"/>
      <c r="AQ94" s="133">
        <v>37.197260273972603</v>
      </c>
      <c r="AR94" s="133"/>
      <c r="AT94" s="184"/>
      <c r="AU94" s="132"/>
    </row>
    <row r="95" spans="1:47" s="25" customFormat="1" ht="18.75" customHeight="1">
      <c r="A95" s="86" t="s">
        <v>896</v>
      </c>
      <c r="B95" s="87" t="s">
        <v>411</v>
      </c>
      <c r="C95" s="87" t="s">
        <v>1</v>
      </c>
      <c r="D95" s="87" t="s">
        <v>411</v>
      </c>
      <c r="E95" s="116" t="s">
        <v>925</v>
      </c>
      <c r="F95" s="220" t="s">
        <v>55</v>
      </c>
      <c r="G95" s="88" t="s">
        <v>0</v>
      </c>
      <c r="H95" s="88" t="s">
        <v>644</v>
      </c>
      <c r="I95" s="117">
        <v>14203</v>
      </c>
      <c r="J95" s="88">
        <v>6</v>
      </c>
      <c r="K95" s="88" t="s">
        <v>8</v>
      </c>
      <c r="L95" s="88" t="s">
        <v>994</v>
      </c>
      <c r="M95" s="116" t="s">
        <v>777</v>
      </c>
      <c r="N95" s="88" t="s">
        <v>1095</v>
      </c>
      <c r="O95" s="89">
        <v>56</v>
      </c>
      <c r="P95" s="89">
        <v>58</v>
      </c>
      <c r="Q95" s="90">
        <v>114</v>
      </c>
      <c r="R95" s="91"/>
      <c r="S95" s="91"/>
      <c r="T95" s="91"/>
      <c r="U95" s="91"/>
      <c r="V95" s="92"/>
      <c r="W95" s="92"/>
      <c r="X95" s="92"/>
      <c r="Y95" s="92"/>
      <c r="Z95" s="93">
        <v>0</v>
      </c>
      <c r="AA95" s="94">
        <v>0</v>
      </c>
      <c r="AB95" s="94">
        <v>0</v>
      </c>
      <c r="AC95" s="94">
        <v>0</v>
      </c>
      <c r="AD95" s="94">
        <v>0</v>
      </c>
      <c r="AE95" s="94">
        <v>0</v>
      </c>
      <c r="AF95" s="94">
        <v>0</v>
      </c>
      <c r="AG95" s="94">
        <v>0</v>
      </c>
      <c r="AH95" s="88" t="s">
        <v>777</v>
      </c>
      <c r="AI95" s="90">
        <v>102</v>
      </c>
      <c r="AJ95" s="95">
        <v>14203</v>
      </c>
      <c r="AK95" s="94">
        <v>886.05998479699997</v>
      </c>
      <c r="AL95" s="88">
        <v>93</v>
      </c>
      <c r="AM95" s="94">
        <v>898.05985696999994</v>
      </c>
      <c r="AN95" s="88">
        <v>112</v>
      </c>
      <c r="AO95" s="88" t="s">
        <v>777</v>
      </c>
      <c r="AP95" s="24"/>
      <c r="AQ95" s="132">
        <v>87.320547945205476</v>
      </c>
      <c r="AR95" s="133"/>
      <c r="AT95" s="184"/>
      <c r="AU95" s="132"/>
    </row>
    <row r="96" spans="1:47" s="25" customFormat="1" ht="18.75" customHeight="1">
      <c r="A96" s="86" t="s">
        <v>606</v>
      </c>
      <c r="B96" s="87" t="s">
        <v>51</v>
      </c>
      <c r="C96" s="87" t="s">
        <v>1</v>
      </c>
      <c r="D96" s="87" t="s">
        <v>51</v>
      </c>
      <c r="E96" s="116" t="s">
        <v>138</v>
      </c>
      <c r="F96" s="220" t="s">
        <v>607</v>
      </c>
      <c r="G96" s="88" t="s">
        <v>0</v>
      </c>
      <c r="H96" s="88" t="s">
        <v>654</v>
      </c>
      <c r="I96" s="117">
        <v>17547</v>
      </c>
      <c r="J96" s="88">
        <v>6</v>
      </c>
      <c r="K96" s="88" t="s">
        <v>8</v>
      </c>
      <c r="L96" s="88" t="s">
        <v>950</v>
      </c>
      <c r="M96" s="116" t="s">
        <v>862</v>
      </c>
      <c r="N96" s="88" t="s">
        <v>1095</v>
      </c>
      <c r="O96" s="89">
        <v>59</v>
      </c>
      <c r="P96" s="89">
        <v>55</v>
      </c>
      <c r="Q96" s="90">
        <v>114</v>
      </c>
      <c r="R96" s="91"/>
      <c r="S96" s="91"/>
      <c r="T96" s="91"/>
      <c r="U96" s="91"/>
      <c r="V96" s="92"/>
      <c r="W96" s="92"/>
      <c r="X96" s="92"/>
      <c r="Y96" s="92"/>
      <c r="Z96" s="93">
        <v>0</v>
      </c>
      <c r="AA96" s="94">
        <v>0</v>
      </c>
      <c r="AB96" s="94">
        <v>0</v>
      </c>
      <c r="AC96" s="94">
        <v>0</v>
      </c>
      <c r="AD96" s="94">
        <v>0</v>
      </c>
      <c r="AE96" s="94">
        <v>0</v>
      </c>
      <c r="AF96" s="94">
        <v>0</v>
      </c>
      <c r="AG96" s="94">
        <v>0</v>
      </c>
      <c r="AH96" s="88" t="s">
        <v>777</v>
      </c>
      <c r="AI96" s="90">
        <v>102</v>
      </c>
      <c r="AJ96" s="95">
        <v>17547</v>
      </c>
      <c r="AK96" s="94">
        <v>886.05998145299998</v>
      </c>
      <c r="AL96" s="88">
        <v>94</v>
      </c>
      <c r="AM96" s="94">
        <v>898.0598235299999</v>
      </c>
      <c r="AN96" s="88">
        <v>113</v>
      </c>
      <c r="AO96" s="88" t="s">
        <v>777</v>
      </c>
      <c r="AP96" s="24"/>
      <c r="AQ96" s="133">
        <v>78.158904109589045</v>
      </c>
      <c r="AR96" s="133"/>
      <c r="AT96" s="184"/>
      <c r="AU96" s="132"/>
    </row>
    <row r="97" spans="1:47" s="25" customFormat="1" ht="18.75" customHeight="1">
      <c r="A97" s="86" t="s">
        <v>959</v>
      </c>
      <c r="B97" s="87" t="s">
        <v>787</v>
      </c>
      <c r="C97" s="87" t="s">
        <v>488</v>
      </c>
      <c r="D97" s="87" t="s">
        <v>489</v>
      </c>
      <c r="E97" s="116" t="s">
        <v>1049</v>
      </c>
      <c r="F97" s="220" t="s">
        <v>1050</v>
      </c>
      <c r="G97" s="88" t="s">
        <v>6</v>
      </c>
      <c r="H97" s="88" t="s">
        <v>675</v>
      </c>
      <c r="I97" s="117">
        <v>25513</v>
      </c>
      <c r="J97" s="88">
        <v>12</v>
      </c>
      <c r="K97" s="88" t="s">
        <v>7</v>
      </c>
      <c r="L97" s="88" t="s">
        <v>861</v>
      </c>
      <c r="M97" s="116" t="s">
        <v>777</v>
      </c>
      <c r="N97" s="88" t="s">
        <v>1095</v>
      </c>
      <c r="O97" s="89">
        <v>60</v>
      </c>
      <c r="P97" s="89">
        <v>55</v>
      </c>
      <c r="Q97" s="90">
        <v>115</v>
      </c>
      <c r="R97" s="91"/>
      <c r="S97" s="91"/>
      <c r="T97" s="91"/>
      <c r="U97" s="91"/>
      <c r="V97" s="92"/>
      <c r="W97" s="92"/>
      <c r="X97" s="92"/>
      <c r="Y97" s="92"/>
      <c r="Z97" s="93">
        <v>0</v>
      </c>
      <c r="AA97" s="94">
        <v>0</v>
      </c>
      <c r="AB97" s="94">
        <v>0</v>
      </c>
      <c r="AC97" s="94">
        <v>0</v>
      </c>
      <c r="AD97" s="94">
        <v>0</v>
      </c>
      <c r="AE97" s="94">
        <v>0</v>
      </c>
      <c r="AF97" s="94">
        <v>0</v>
      </c>
      <c r="AG97" s="94">
        <v>0</v>
      </c>
      <c r="AH97" s="88" t="s">
        <v>777</v>
      </c>
      <c r="AI97" s="90">
        <v>91</v>
      </c>
      <c r="AJ97" s="95">
        <v>25513</v>
      </c>
      <c r="AK97" s="94">
        <v>885.11997348700004</v>
      </c>
      <c r="AL97" s="88">
        <v>95</v>
      </c>
      <c r="AM97" s="94">
        <v>908.99974386999997</v>
      </c>
      <c r="AN97" s="88">
        <v>8</v>
      </c>
      <c r="AO97" s="88" t="s">
        <v>777</v>
      </c>
      <c r="AP97" s="24"/>
      <c r="AQ97" s="133">
        <v>56.334246575342469</v>
      </c>
      <c r="AR97" s="133"/>
      <c r="AT97" s="184"/>
      <c r="AU97" s="132"/>
    </row>
    <row r="98" spans="1:47" s="25" customFormat="1" ht="18.75" customHeight="1">
      <c r="A98" s="86" t="s">
        <v>64</v>
      </c>
      <c r="B98" s="87" t="s">
        <v>267</v>
      </c>
      <c r="C98" s="87" t="s">
        <v>1</v>
      </c>
      <c r="D98" s="87" t="s">
        <v>267</v>
      </c>
      <c r="E98" s="116" t="s">
        <v>65</v>
      </c>
      <c r="F98" s="220" t="s">
        <v>66</v>
      </c>
      <c r="G98" s="88" t="s">
        <v>6</v>
      </c>
      <c r="H98" s="88" t="s">
        <v>639</v>
      </c>
      <c r="I98" s="117">
        <v>14507</v>
      </c>
      <c r="J98" s="88">
        <v>8</v>
      </c>
      <c r="K98" s="88" t="s">
        <v>2</v>
      </c>
      <c r="L98" s="88" t="s">
        <v>994</v>
      </c>
      <c r="M98" s="116" t="s">
        <v>862</v>
      </c>
      <c r="N98" s="88" t="s">
        <v>1095</v>
      </c>
      <c r="O98" s="89">
        <v>59</v>
      </c>
      <c r="P98" s="89">
        <v>56</v>
      </c>
      <c r="Q98" s="90">
        <v>115</v>
      </c>
      <c r="R98" s="91"/>
      <c r="S98" s="91"/>
      <c r="T98" s="91"/>
      <c r="U98" s="91"/>
      <c r="V98" s="92"/>
      <c r="W98" s="92"/>
      <c r="X98" s="92"/>
      <c r="Y98" s="92"/>
      <c r="Z98" s="93">
        <v>0</v>
      </c>
      <c r="AA98" s="94">
        <v>0</v>
      </c>
      <c r="AB98" s="94">
        <v>0</v>
      </c>
      <c r="AC98" s="94">
        <v>0</v>
      </c>
      <c r="AD98" s="94">
        <v>0</v>
      </c>
      <c r="AE98" s="94">
        <v>0</v>
      </c>
      <c r="AF98" s="94">
        <v>0</v>
      </c>
      <c r="AG98" s="94">
        <v>0</v>
      </c>
      <c r="AH98" s="88" t="s">
        <v>777</v>
      </c>
      <c r="AI98" s="90">
        <v>99</v>
      </c>
      <c r="AJ98" s="95">
        <v>14507</v>
      </c>
      <c r="AK98" s="94">
        <v>885.0799844930001</v>
      </c>
      <c r="AL98" s="88">
        <v>96</v>
      </c>
      <c r="AM98" s="94">
        <v>901.03985392999994</v>
      </c>
      <c r="AN98" s="88">
        <v>66</v>
      </c>
      <c r="AO98" s="88" t="s">
        <v>777</v>
      </c>
      <c r="AP98" s="24"/>
      <c r="AQ98" s="132">
        <v>86.487671232876707</v>
      </c>
      <c r="AR98" s="133"/>
      <c r="AT98" s="184"/>
      <c r="AU98" s="132"/>
    </row>
    <row r="99" spans="1:47" s="25" customFormat="1" ht="18.75" customHeight="1">
      <c r="A99" s="86" t="s">
        <v>318</v>
      </c>
      <c r="B99" s="87" t="s">
        <v>149</v>
      </c>
      <c r="C99" s="87" t="s">
        <v>1</v>
      </c>
      <c r="D99" s="87" t="s">
        <v>149</v>
      </c>
      <c r="E99" s="116" t="s">
        <v>319</v>
      </c>
      <c r="F99" s="220" t="s">
        <v>88</v>
      </c>
      <c r="G99" s="88" t="s">
        <v>0</v>
      </c>
      <c r="H99" s="88" t="s">
        <v>654</v>
      </c>
      <c r="I99" s="117">
        <v>19890</v>
      </c>
      <c r="J99" s="88">
        <v>8</v>
      </c>
      <c r="K99" s="88" t="s">
        <v>2</v>
      </c>
      <c r="L99" s="88" t="s">
        <v>861</v>
      </c>
      <c r="M99" s="116" t="s">
        <v>862</v>
      </c>
      <c r="N99" s="88" t="s">
        <v>1095</v>
      </c>
      <c r="O99" s="89">
        <v>60</v>
      </c>
      <c r="P99" s="89">
        <v>55</v>
      </c>
      <c r="Q99" s="90">
        <v>115</v>
      </c>
      <c r="R99" s="91"/>
      <c r="S99" s="91"/>
      <c r="T99" s="91"/>
      <c r="U99" s="91"/>
      <c r="V99" s="92"/>
      <c r="W99" s="92"/>
      <c r="X99" s="92"/>
      <c r="Y99" s="92"/>
      <c r="Z99" s="93">
        <v>0</v>
      </c>
      <c r="AA99" s="94">
        <v>0</v>
      </c>
      <c r="AB99" s="94">
        <v>0</v>
      </c>
      <c r="AC99" s="94">
        <v>0</v>
      </c>
      <c r="AD99" s="94">
        <v>0</v>
      </c>
      <c r="AE99" s="94">
        <v>0</v>
      </c>
      <c r="AF99" s="94">
        <v>0</v>
      </c>
      <c r="AG99" s="94">
        <v>0</v>
      </c>
      <c r="AH99" s="88" t="s">
        <v>777</v>
      </c>
      <c r="AI99" s="90">
        <v>99</v>
      </c>
      <c r="AJ99" s="95">
        <v>19890</v>
      </c>
      <c r="AK99" s="94">
        <v>885.07997911000007</v>
      </c>
      <c r="AL99" s="88">
        <v>97</v>
      </c>
      <c r="AM99" s="94">
        <v>901.03980009999998</v>
      </c>
      <c r="AN99" s="88">
        <v>67</v>
      </c>
      <c r="AO99" s="88" t="s">
        <v>777</v>
      </c>
      <c r="AP99" s="24"/>
      <c r="AQ99" s="133">
        <v>71.739726027397253</v>
      </c>
      <c r="AR99" s="133"/>
      <c r="AT99" s="184"/>
      <c r="AU99" s="132"/>
    </row>
    <row r="100" spans="1:47" s="25" customFormat="1" ht="18.75" customHeight="1">
      <c r="A100" s="86" t="s">
        <v>770</v>
      </c>
      <c r="B100" s="87" t="s">
        <v>267</v>
      </c>
      <c r="C100" s="87" t="s">
        <v>1</v>
      </c>
      <c r="D100" s="87" t="s">
        <v>267</v>
      </c>
      <c r="E100" s="116" t="s">
        <v>702</v>
      </c>
      <c r="F100" s="220" t="s">
        <v>555</v>
      </c>
      <c r="G100" s="88" t="s">
        <v>0</v>
      </c>
      <c r="H100" s="88" t="s">
        <v>673</v>
      </c>
      <c r="I100" s="117">
        <v>21936</v>
      </c>
      <c r="J100" s="88">
        <v>7</v>
      </c>
      <c r="K100" s="88" t="s">
        <v>2</v>
      </c>
      <c r="L100" s="88" t="s">
        <v>861</v>
      </c>
      <c r="M100" s="116" t="s">
        <v>862</v>
      </c>
      <c r="N100" s="88" t="s">
        <v>1095</v>
      </c>
      <c r="O100" s="89">
        <v>56</v>
      </c>
      <c r="P100" s="89">
        <v>59</v>
      </c>
      <c r="Q100" s="90">
        <v>115</v>
      </c>
      <c r="R100" s="91">
        <v>7</v>
      </c>
      <c r="S100" s="91">
        <v>9</v>
      </c>
      <c r="T100" s="91"/>
      <c r="U100" s="91"/>
      <c r="V100" s="92"/>
      <c r="W100" s="92"/>
      <c r="X100" s="92"/>
      <c r="Y100" s="92"/>
      <c r="Z100" s="93">
        <v>20</v>
      </c>
      <c r="AA100" s="94">
        <v>1</v>
      </c>
      <c r="AB100" s="94">
        <v>0</v>
      </c>
      <c r="AC100" s="94">
        <v>0</v>
      </c>
      <c r="AD100" s="94">
        <v>0</v>
      </c>
      <c r="AE100" s="94">
        <v>0</v>
      </c>
      <c r="AF100" s="94">
        <v>0</v>
      </c>
      <c r="AG100" s="94">
        <v>0</v>
      </c>
      <c r="AH100" s="88">
        <v>21</v>
      </c>
      <c r="AI100" s="90">
        <v>101</v>
      </c>
      <c r="AJ100" s="95">
        <v>21936</v>
      </c>
      <c r="AK100" s="94">
        <v>885.069977064</v>
      </c>
      <c r="AL100" s="88">
        <v>98</v>
      </c>
      <c r="AM100" s="94">
        <v>899.04977964</v>
      </c>
      <c r="AN100" s="88">
        <v>101</v>
      </c>
      <c r="AO100" s="88">
        <v>2</v>
      </c>
      <c r="AP100" s="24"/>
      <c r="AQ100" s="133">
        <v>66.134246575342459</v>
      </c>
      <c r="AR100" s="133"/>
      <c r="AT100" s="184"/>
      <c r="AU100" s="132"/>
    </row>
    <row r="101" spans="1:47" s="25" customFormat="1" ht="18.75" customHeight="1">
      <c r="A101" s="86" t="s">
        <v>676</v>
      </c>
      <c r="B101" s="87" t="s">
        <v>491</v>
      </c>
      <c r="C101" s="87" t="s">
        <v>1</v>
      </c>
      <c r="D101" s="87" t="s">
        <v>491</v>
      </c>
      <c r="E101" s="116" t="s">
        <v>677</v>
      </c>
      <c r="F101" s="220" t="s">
        <v>678</v>
      </c>
      <c r="G101" s="88" t="s">
        <v>0</v>
      </c>
      <c r="H101" s="88" t="s">
        <v>675</v>
      </c>
      <c r="I101" s="117">
        <v>21411</v>
      </c>
      <c r="J101" s="88">
        <v>6</v>
      </c>
      <c r="K101" s="88" t="s">
        <v>8</v>
      </c>
      <c r="L101" s="88" t="s">
        <v>861</v>
      </c>
      <c r="M101" s="116" t="s">
        <v>862</v>
      </c>
      <c r="N101" s="88" t="s">
        <v>1095</v>
      </c>
      <c r="O101" s="89">
        <v>61</v>
      </c>
      <c r="P101" s="89">
        <v>54</v>
      </c>
      <c r="Q101" s="90">
        <v>115</v>
      </c>
      <c r="R101" s="91"/>
      <c r="S101" s="91"/>
      <c r="T101" s="91"/>
      <c r="U101" s="91"/>
      <c r="V101" s="92"/>
      <c r="W101" s="92"/>
      <c r="X101" s="92"/>
      <c r="Y101" s="92"/>
      <c r="Z101" s="93">
        <v>0</v>
      </c>
      <c r="AA101" s="94">
        <v>0</v>
      </c>
      <c r="AB101" s="94">
        <v>0</v>
      </c>
      <c r="AC101" s="94">
        <v>0</v>
      </c>
      <c r="AD101" s="94">
        <v>0</v>
      </c>
      <c r="AE101" s="94">
        <v>0</v>
      </c>
      <c r="AF101" s="94">
        <v>0</v>
      </c>
      <c r="AG101" s="94">
        <v>0</v>
      </c>
      <c r="AH101" s="88" t="s">
        <v>777</v>
      </c>
      <c r="AI101" s="90">
        <v>103</v>
      </c>
      <c r="AJ101" s="95">
        <v>21411</v>
      </c>
      <c r="AK101" s="94">
        <v>885.05997758899991</v>
      </c>
      <c r="AL101" s="88">
        <v>99</v>
      </c>
      <c r="AM101" s="94">
        <v>897.05978488999995</v>
      </c>
      <c r="AN101" s="88">
        <v>120</v>
      </c>
      <c r="AO101" s="88" t="s">
        <v>777</v>
      </c>
      <c r="AP101" s="24"/>
      <c r="AQ101" s="133">
        <v>67.572602739726022</v>
      </c>
      <c r="AR101" s="133"/>
      <c r="AT101" s="184"/>
      <c r="AU101" s="132"/>
    </row>
    <row r="102" spans="1:47" s="25" customFormat="1" ht="18.75" customHeight="1">
      <c r="A102" s="86" t="s">
        <v>312</v>
      </c>
      <c r="B102" s="87" t="s">
        <v>257</v>
      </c>
      <c r="C102" s="87" t="s">
        <v>1</v>
      </c>
      <c r="D102" s="87" t="s">
        <v>257</v>
      </c>
      <c r="E102" s="116" t="s">
        <v>311</v>
      </c>
      <c r="F102" s="220" t="s">
        <v>313</v>
      </c>
      <c r="G102" s="88" t="s">
        <v>0</v>
      </c>
      <c r="H102" s="88" t="s">
        <v>654</v>
      </c>
      <c r="I102" s="117">
        <v>15516</v>
      </c>
      <c r="J102" s="88">
        <v>5</v>
      </c>
      <c r="K102" s="88" t="s">
        <v>8</v>
      </c>
      <c r="L102" s="88" t="s">
        <v>950</v>
      </c>
      <c r="M102" s="116" t="s">
        <v>862</v>
      </c>
      <c r="N102" s="88" t="s">
        <v>1095</v>
      </c>
      <c r="O102" s="89">
        <v>61</v>
      </c>
      <c r="P102" s="89">
        <v>54</v>
      </c>
      <c r="Q102" s="90">
        <v>115</v>
      </c>
      <c r="R102" s="91">
        <v>7</v>
      </c>
      <c r="S102" s="91"/>
      <c r="T102" s="91"/>
      <c r="U102" s="91"/>
      <c r="V102" s="92">
        <v>3</v>
      </c>
      <c r="W102" s="92"/>
      <c r="X102" s="92"/>
      <c r="Y102" s="92"/>
      <c r="Z102" s="93">
        <v>20</v>
      </c>
      <c r="AA102" s="94">
        <v>0</v>
      </c>
      <c r="AB102" s="94">
        <v>0</v>
      </c>
      <c r="AC102" s="94">
        <v>0</v>
      </c>
      <c r="AD102" s="94">
        <v>6</v>
      </c>
      <c r="AE102" s="94">
        <v>0</v>
      </c>
      <c r="AF102" s="94">
        <v>0</v>
      </c>
      <c r="AG102" s="94">
        <v>0</v>
      </c>
      <c r="AH102" s="88">
        <v>26</v>
      </c>
      <c r="AI102" s="90">
        <v>105</v>
      </c>
      <c r="AJ102" s="95">
        <v>15516</v>
      </c>
      <c r="AK102" s="94">
        <v>885.04998348399999</v>
      </c>
      <c r="AL102" s="88">
        <v>100</v>
      </c>
      <c r="AM102" s="94">
        <v>895.06984384000009</v>
      </c>
      <c r="AN102" s="88">
        <v>144</v>
      </c>
      <c r="AO102" s="88">
        <v>2</v>
      </c>
      <c r="AP102" s="24"/>
      <c r="AQ102" s="133">
        <v>83.723287671232882</v>
      </c>
      <c r="AR102" s="133"/>
      <c r="AT102" s="184"/>
      <c r="AU102" s="132"/>
    </row>
    <row r="103" spans="1:47" s="25" customFormat="1" ht="18.75" customHeight="1">
      <c r="A103" s="86" t="s">
        <v>131</v>
      </c>
      <c r="B103" s="87" t="s">
        <v>418</v>
      </c>
      <c r="C103" s="87" t="s">
        <v>1</v>
      </c>
      <c r="D103" s="87" t="s">
        <v>418</v>
      </c>
      <c r="E103" s="116" t="s">
        <v>43</v>
      </c>
      <c r="F103" s="220" t="s">
        <v>132</v>
      </c>
      <c r="G103" s="88" t="s">
        <v>0</v>
      </c>
      <c r="H103" s="88" t="s">
        <v>654</v>
      </c>
      <c r="I103" s="117">
        <v>16582</v>
      </c>
      <c r="J103" s="88">
        <v>4</v>
      </c>
      <c r="K103" s="88" t="s">
        <v>8</v>
      </c>
      <c r="L103" s="88" t="s">
        <v>950</v>
      </c>
      <c r="M103" s="116" t="s">
        <v>862</v>
      </c>
      <c r="N103" s="88" t="s">
        <v>1095</v>
      </c>
      <c r="O103" s="89">
        <v>56</v>
      </c>
      <c r="P103" s="89">
        <v>59</v>
      </c>
      <c r="Q103" s="90">
        <v>115</v>
      </c>
      <c r="R103" s="91"/>
      <c r="S103" s="91"/>
      <c r="T103" s="91"/>
      <c r="U103" s="91"/>
      <c r="V103" s="92"/>
      <c r="W103" s="92"/>
      <c r="X103" s="92"/>
      <c r="Y103" s="92"/>
      <c r="Z103" s="93">
        <v>0</v>
      </c>
      <c r="AA103" s="94">
        <v>0</v>
      </c>
      <c r="AB103" s="94">
        <v>0</v>
      </c>
      <c r="AC103" s="94">
        <v>0</v>
      </c>
      <c r="AD103" s="94">
        <v>0</v>
      </c>
      <c r="AE103" s="94">
        <v>0</v>
      </c>
      <c r="AF103" s="94">
        <v>0</v>
      </c>
      <c r="AG103" s="94">
        <v>0</v>
      </c>
      <c r="AH103" s="88" t="s">
        <v>777</v>
      </c>
      <c r="AI103" s="90">
        <v>107</v>
      </c>
      <c r="AJ103" s="95">
        <v>16582</v>
      </c>
      <c r="AK103" s="94">
        <v>885.03998241800002</v>
      </c>
      <c r="AL103" s="88">
        <v>101</v>
      </c>
      <c r="AM103" s="94">
        <v>893.07983318000004</v>
      </c>
      <c r="AN103" s="88">
        <v>155</v>
      </c>
      <c r="AO103" s="88" t="s">
        <v>777</v>
      </c>
      <c r="AP103" s="24"/>
      <c r="AQ103" s="133">
        <v>80.802739726027397</v>
      </c>
      <c r="AR103" s="133"/>
      <c r="AT103" s="184"/>
      <c r="AU103" s="132"/>
    </row>
    <row r="104" spans="1:47" s="25" customFormat="1" ht="18.75" customHeight="1">
      <c r="A104" s="86" t="s">
        <v>761</v>
      </c>
      <c r="B104" s="87" t="s">
        <v>795</v>
      </c>
      <c r="C104" s="87" t="s">
        <v>488</v>
      </c>
      <c r="D104" s="87" t="s">
        <v>358</v>
      </c>
      <c r="E104" s="116" t="s">
        <v>401</v>
      </c>
      <c r="F104" s="220" t="s">
        <v>172</v>
      </c>
      <c r="G104" s="88" t="s">
        <v>0</v>
      </c>
      <c r="H104" s="88" t="s">
        <v>670</v>
      </c>
      <c r="I104" s="117">
        <v>13888</v>
      </c>
      <c r="J104" s="88">
        <v>9</v>
      </c>
      <c r="K104" s="88" t="s">
        <v>2</v>
      </c>
      <c r="L104" s="88" t="s">
        <v>994</v>
      </c>
      <c r="M104" s="116" t="s">
        <v>777</v>
      </c>
      <c r="N104" s="88" t="s">
        <v>1095</v>
      </c>
      <c r="O104" s="89">
        <v>59</v>
      </c>
      <c r="P104" s="89">
        <v>57</v>
      </c>
      <c r="Q104" s="90">
        <v>116</v>
      </c>
      <c r="R104" s="91"/>
      <c r="S104" s="91"/>
      <c r="T104" s="91"/>
      <c r="U104" s="91"/>
      <c r="V104" s="92"/>
      <c r="W104" s="92"/>
      <c r="X104" s="92"/>
      <c r="Y104" s="92"/>
      <c r="Z104" s="93">
        <v>0</v>
      </c>
      <c r="AA104" s="94">
        <v>0</v>
      </c>
      <c r="AB104" s="94">
        <v>0</v>
      </c>
      <c r="AC104" s="94">
        <v>0</v>
      </c>
      <c r="AD104" s="94">
        <v>0</v>
      </c>
      <c r="AE104" s="94">
        <v>0</v>
      </c>
      <c r="AF104" s="94">
        <v>0</v>
      </c>
      <c r="AG104" s="94">
        <v>0</v>
      </c>
      <c r="AH104" s="88" t="s">
        <v>777</v>
      </c>
      <c r="AI104" s="90">
        <v>98</v>
      </c>
      <c r="AJ104" s="95">
        <v>13888</v>
      </c>
      <c r="AK104" s="94">
        <v>884.08998511200002</v>
      </c>
      <c r="AL104" s="88">
        <v>102</v>
      </c>
      <c r="AM104" s="94">
        <v>902.02986011999997</v>
      </c>
      <c r="AN104" s="88">
        <v>55</v>
      </c>
      <c r="AO104" s="88" t="s">
        <v>777</v>
      </c>
      <c r="AP104" s="24"/>
      <c r="AQ104" s="132">
        <v>88.183561643835617</v>
      </c>
      <c r="AR104" s="133"/>
      <c r="AT104" s="184"/>
      <c r="AU104" s="132"/>
    </row>
    <row r="105" spans="1:47" s="25" customFormat="1" ht="18.75" customHeight="1">
      <c r="A105" s="86" t="s">
        <v>114</v>
      </c>
      <c r="B105" s="87" t="s">
        <v>358</v>
      </c>
      <c r="C105" s="87" t="s">
        <v>1</v>
      </c>
      <c r="D105" s="87" t="s">
        <v>358</v>
      </c>
      <c r="E105" s="116" t="s">
        <v>115</v>
      </c>
      <c r="F105" s="220" t="s">
        <v>116</v>
      </c>
      <c r="G105" s="88" t="s">
        <v>0</v>
      </c>
      <c r="H105" s="88" t="s">
        <v>639</v>
      </c>
      <c r="I105" s="117">
        <v>17828</v>
      </c>
      <c r="J105" s="88">
        <v>6</v>
      </c>
      <c r="K105" s="88" t="s">
        <v>8</v>
      </c>
      <c r="L105" s="88" t="s">
        <v>950</v>
      </c>
      <c r="M105" s="116" t="s">
        <v>777</v>
      </c>
      <c r="N105" s="88" t="s">
        <v>1095</v>
      </c>
      <c r="O105" s="89">
        <v>62</v>
      </c>
      <c r="P105" s="89">
        <v>54</v>
      </c>
      <c r="Q105" s="90">
        <v>116</v>
      </c>
      <c r="R105" s="91"/>
      <c r="S105" s="91"/>
      <c r="T105" s="91"/>
      <c r="U105" s="91"/>
      <c r="V105" s="92"/>
      <c r="W105" s="92"/>
      <c r="X105" s="92"/>
      <c r="Y105" s="92"/>
      <c r="Z105" s="93">
        <v>0</v>
      </c>
      <c r="AA105" s="94">
        <v>0</v>
      </c>
      <c r="AB105" s="94">
        <v>0</v>
      </c>
      <c r="AC105" s="94">
        <v>0</v>
      </c>
      <c r="AD105" s="94">
        <v>0</v>
      </c>
      <c r="AE105" s="94">
        <v>0</v>
      </c>
      <c r="AF105" s="94">
        <v>0</v>
      </c>
      <c r="AG105" s="94">
        <v>0</v>
      </c>
      <c r="AH105" s="88" t="s">
        <v>777</v>
      </c>
      <c r="AI105" s="90">
        <v>104</v>
      </c>
      <c r="AJ105" s="95">
        <v>17828</v>
      </c>
      <c r="AK105" s="94">
        <v>884.05998117199999</v>
      </c>
      <c r="AL105" s="88">
        <v>103</v>
      </c>
      <c r="AM105" s="94">
        <v>896.05982071999995</v>
      </c>
      <c r="AN105" s="88">
        <v>130</v>
      </c>
      <c r="AO105" s="88" t="s">
        <v>777</v>
      </c>
      <c r="AP105" s="24"/>
      <c r="AQ105" s="133">
        <v>77.389041095890406</v>
      </c>
      <c r="AR105" s="133"/>
      <c r="AT105" s="184"/>
      <c r="AU105" s="132"/>
    </row>
    <row r="106" spans="1:47" s="25" customFormat="1" ht="18.75" customHeight="1">
      <c r="A106" s="86" t="s">
        <v>605</v>
      </c>
      <c r="B106" s="87" t="s">
        <v>489</v>
      </c>
      <c r="C106" s="87" t="s">
        <v>1</v>
      </c>
      <c r="D106" s="87" t="s">
        <v>489</v>
      </c>
      <c r="E106" s="116" t="s">
        <v>138</v>
      </c>
      <c r="F106" s="220" t="s">
        <v>655</v>
      </c>
      <c r="G106" s="88" t="s">
        <v>6</v>
      </c>
      <c r="H106" s="88" t="s">
        <v>654</v>
      </c>
      <c r="I106" s="117">
        <v>18638</v>
      </c>
      <c r="J106" s="88">
        <v>6</v>
      </c>
      <c r="K106" s="88" t="s">
        <v>8</v>
      </c>
      <c r="L106" s="88" t="s">
        <v>950</v>
      </c>
      <c r="M106" s="116" t="s">
        <v>777</v>
      </c>
      <c r="N106" s="88" t="s">
        <v>1095</v>
      </c>
      <c r="O106" s="89">
        <v>58</v>
      </c>
      <c r="P106" s="89">
        <v>58</v>
      </c>
      <c r="Q106" s="90">
        <v>116</v>
      </c>
      <c r="R106" s="91"/>
      <c r="S106" s="91"/>
      <c r="T106" s="91"/>
      <c r="U106" s="91"/>
      <c r="V106" s="92"/>
      <c r="W106" s="92"/>
      <c r="X106" s="92"/>
      <c r="Y106" s="92"/>
      <c r="Z106" s="93">
        <v>0</v>
      </c>
      <c r="AA106" s="94">
        <v>0</v>
      </c>
      <c r="AB106" s="94">
        <v>0</v>
      </c>
      <c r="AC106" s="94">
        <v>0</v>
      </c>
      <c r="AD106" s="94">
        <v>0</v>
      </c>
      <c r="AE106" s="94">
        <v>0</v>
      </c>
      <c r="AF106" s="94">
        <v>0</v>
      </c>
      <c r="AG106" s="94">
        <v>0</v>
      </c>
      <c r="AH106" s="88" t="s">
        <v>777</v>
      </c>
      <c r="AI106" s="90">
        <v>104</v>
      </c>
      <c r="AJ106" s="95">
        <v>18638</v>
      </c>
      <c r="AK106" s="94">
        <v>884.05998036199992</v>
      </c>
      <c r="AL106" s="88">
        <v>104</v>
      </c>
      <c r="AM106" s="94">
        <v>896.05981262</v>
      </c>
      <c r="AN106" s="88">
        <v>131</v>
      </c>
      <c r="AO106" s="88" t="s">
        <v>777</v>
      </c>
      <c r="AP106" s="24"/>
      <c r="AQ106" s="133">
        <v>75.169863013698631</v>
      </c>
      <c r="AR106" s="133"/>
      <c r="AT106" s="184"/>
      <c r="AU106" s="132"/>
    </row>
    <row r="107" spans="1:47" s="25" customFormat="1" ht="18.75" customHeight="1">
      <c r="A107" s="86" t="s">
        <v>780</v>
      </c>
      <c r="B107" s="87" t="s">
        <v>204</v>
      </c>
      <c r="C107" s="87" t="s">
        <v>1</v>
      </c>
      <c r="D107" s="87" t="s">
        <v>204</v>
      </c>
      <c r="E107" s="116" t="s">
        <v>45</v>
      </c>
      <c r="F107" s="220" t="s">
        <v>205</v>
      </c>
      <c r="G107" s="88" t="s">
        <v>0</v>
      </c>
      <c r="H107" s="88" t="s">
        <v>644</v>
      </c>
      <c r="I107" s="117">
        <v>15220</v>
      </c>
      <c r="J107" s="88">
        <v>3</v>
      </c>
      <c r="K107" s="88" t="s">
        <v>20</v>
      </c>
      <c r="L107" s="88" t="s">
        <v>994</v>
      </c>
      <c r="M107" s="116" t="s">
        <v>777</v>
      </c>
      <c r="N107" s="88" t="s">
        <v>1095</v>
      </c>
      <c r="O107" s="89">
        <v>62</v>
      </c>
      <c r="P107" s="89">
        <v>54</v>
      </c>
      <c r="Q107" s="90">
        <v>116</v>
      </c>
      <c r="R107" s="91"/>
      <c r="S107" s="91"/>
      <c r="T107" s="91"/>
      <c r="U107" s="91"/>
      <c r="V107" s="92"/>
      <c r="W107" s="92"/>
      <c r="X107" s="92"/>
      <c r="Y107" s="92"/>
      <c r="Z107" s="93">
        <v>0</v>
      </c>
      <c r="AA107" s="94">
        <v>0</v>
      </c>
      <c r="AB107" s="94">
        <v>0</v>
      </c>
      <c r="AC107" s="94">
        <v>0</v>
      </c>
      <c r="AD107" s="94">
        <v>0</v>
      </c>
      <c r="AE107" s="94">
        <v>0</v>
      </c>
      <c r="AF107" s="94">
        <v>0</v>
      </c>
      <c r="AG107" s="94">
        <v>0</v>
      </c>
      <c r="AH107" s="88" t="s">
        <v>777</v>
      </c>
      <c r="AI107" s="90">
        <v>110</v>
      </c>
      <c r="AJ107" s="95">
        <v>15220</v>
      </c>
      <c r="AK107" s="94">
        <v>884.02998377999995</v>
      </c>
      <c r="AL107" s="88">
        <v>105</v>
      </c>
      <c r="AM107" s="94">
        <v>890.08984680000003</v>
      </c>
      <c r="AN107" s="88">
        <v>175</v>
      </c>
      <c r="AO107" s="88" t="s">
        <v>777</v>
      </c>
      <c r="AP107" s="24"/>
      <c r="AQ107" s="133">
        <v>84.534246575342465</v>
      </c>
      <c r="AR107" s="133"/>
      <c r="AT107" s="184"/>
      <c r="AU107" s="132"/>
    </row>
    <row r="108" spans="1:47" s="25" customFormat="1" ht="18.75" customHeight="1">
      <c r="A108" s="86" t="s">
        <v>396</v>
      </c>
      <c r="B108" s="87" t="s">
        <v>878</v>
      </c>
      <c r="C108" s="87" t="s">
        <v>488</v>
      </c>
      <c r="D108" s="87" t="s">
        <v>124</v>
      </c>
      <c r="E108" s="116" t="s">
        <v>397</v>
      </c>
      <c r="F108" s="220" t="s">
        <v>88</v>
      </c>
      <c r="G108" s="88" t="s">
        <v>0</v>
      </c>
      <c r="H108" s="88" t="s">
        <v>670</v>
      </c>
      <c r="I108" s="117">
        <v>15211</v>
      </c>
      <c r="J108" s="88">
        <v>9</v>
      </c>
      <c r="K108" s="88" t="s">
        <v>2</v>
      </c>
      <c r="L108" s="88" t="s">
        <v>994</v>
      </c>
      <c r="M108" s="116" t="s">
        <v>862</v>
      </c>
      <c r="N108" s="88" t="s">
        <v>1095</v>
      </c>
      <c r="O108" s="89">
        <v>60</v>
      </c>
      <c r="P108" s="89">
        <v>57</v>
      </c>
      <c r="Q108" s="90">
        <v>117</v>
      </c>
      <c r="R108" s="91"/>
      <c r="S108" s="91"/>
      <c r="T108" s="91"/>
      <c r="U108" s="91"/>
      <c r="V108" s="92"/>
      <c r="W108" s="92"/>
      <c r="X108" s="92"/>
      <c r="Y108" s="92"/>
      <c r="Z108" s="93">
        <v>0</v>
      </c>
      <c r="AA108" s="94">
        <v>0</v>
      </c>
      <c r="AB108" s="94">
        <v>0</v>
      </c>
      <c r="AC108" s="94">
        <v>0</v>
      </c>
      <c r="AD108" s="94">
        <v>0</v>
      </c>
      <c r="AE108" s="94">
        <v>0</v>
      </c>
      <c r="AF108" s="94">
        <v>0</v>
      </c>
      <c r="AG108" s="94">
        <v>0</v>
      </c>
      <c r="AH108" s="88" t="s">
        <v>777</v>
      </c>
      <c r="AI108" s="90">
        <v>99</v>
      </c>
      <c r="AJ108" s="95">
        <v>15211</v>
      </c>
      <c r="AK108" s="94">
        <v>883.08998378900003</v>
      </c>
      <c r="AL108" s="88">
        <v>106</v>
      </c>
      <c r="AM108" s="94">
        <v>901.02984688999993</v>
      </c>
      <c r="AN108" s="88">
        <v>68</v>
      </c>
      <c r="AO108" s="88" t="s">
        <v>777</v>
      </c>
      <c r="AP108" s="24"/>
      <c r="AQ108" s="133">
        <v>84.558904109589037</v>
      </c>
      <c r="AR108" s="133"/>
      <c r="AT108" s="184"/>
      <c r="AU108" s="132"/>
    </row>
    <row r="109" spans="1:47" s="25" customFormat="1" ht="18.75" customHeight="1">
      <c r="A109" s="86" t="s">
        <v>431</v>
      </c>
      <c r="B109" s="87" t="s">
        <v>877</v>
      </c>
      <c r="C109" s="87" t="s">
        <v>488</v>
      </c>
      <c r="D109" s="87" t="s">
        <v>51</v>
      </c>
      <c r="E109" s="116" t="s">
        <v>226</v>
      </c>
      <c r="F109" s="220" t="s">
        <v>469</v>
      </c>
      <c r="G109" s="88" t="s">
        <v>0</v>
      </c>
      <c r="H109" s="88" t="s">
        <v>644</v>
      </c>
      <c r="I109" s="117">
        <v>20561</v>
      </c>
      <c r="J109" s="88">
        <v>9</v>
      </c>
      <c r="K109" s="88" t="s">
        <v>2</v>
      </c>
      <c r="L109" s="88" t="s">
        <v>861</v>
      </c>
      <c r="M109" s="116" t="s">
        <v>862</v>
      </c>
      <c r="N109" s="88" t="s">
        <v>1095</v>
      </c>
      <c r="O109" s="89">
        <v>58</v>
      </c>
      <c r="P109" s="89">
        <v>59</v>
      </c>
      <c r="Q109" s="90">
        <v>117</v>
      </c>
      <c r="R109" s="91"/>
      <c r="S109" s="91"/>
      <c r="T109" s="91"/>
      <c r="U109" s="91"/>
      <c r="V109" s="92"/>
      <c r="W109" s="92"/>
      <c r="X109" s="92"/>
      <c r="Y109" s="92"/>
      <c r="Z109" s="93">
        <v>0</v>
      </c>
      <c r="AA109" s="94">
        <v>0</v>
      </c>
      <c r="AB109" s="94">
        <v>0</v>
      </c>
      <c r="AC109" s="94">
        <v>0</v>
      </c>
      <c r="AD109" s="94">
        <v>0</v>
      </c>
      <c r="AE109" s="94">
        <v>0</v>
      </c>
      <c r="AF109" s="94">
        <v>0</v>
      </c>
      <c r="AG109" s="94">
        <v>0</v>
      </c>
      <c r="AH109" s="88" t="s">
        <v>777</v>
      </c>
      <c r="AI109" s="90">
        <v>99</v>
      </c>
      <c r="AJ109" s="95">
        <v>20561</v>
      </c>
      <c r="AK109" s="94">
        <v>883.08997843899999</v>
      </c>
      <c r="AL109" s="88">
        <v>107</v>
      </c>
      <c r="AM109" s="94">
        <v>901.02979339000001</v>
      </c>
      <c r="AN109" s="88">
        <v>69</v>
      </c>
      <c r="AO109" s="88" t="s">
        <v>777</v>
      </c>
      <c r="AP109" s="24"/>
      <c r="AQ109" s="133">
        <v>69.901369863013699</v>
      </c>
      <c r="AR109" s="133"/>
      <c r="AT109" s="184"/>
      <c r="AU109" s="132"/>
    </row>
    <row r="110" spans="1:47" s="25" customFormat="1" ht="18.75" customHeight="1">
      <c r="A110" s="86" t="s">
        <v>817</v>
      </c>
      <c r="B110" s="87" t="s">
        <v>878</v>
      </c>
      <c r="C110" s="87" t="s">
        <v>488</v>
      </c>
      <c r="D110" s="87" t="s">
        <v>124</v>
      </c>
      <c r="E110" s="116" t="s">
        <v>818</v>
      </c>
      <c r="F110" s="220" t="s">
        <v>819</v>
      </c>
      <c r="G110" s="88" t="s">
        <v>6</v>
      </c>
      <c r="H110" s="88" t="s">
        <v>644</v>
      </c>
      <c r="I110" s="117">
        <v>20981</v>
      </c>
      <c r="J110" s="88">
        <v>7</v>
      </c>
      <c r="K110" s="88" t="s">
        <v>2</v>
      </c>
      <c r="L110" s="88" t="s">
        <v>861</v>
      </c>
      <c r="M110" s="116" t="s">
        <v>777</v>
      </c>
      <c r="N110" s="88" t="s">
        <v>1095</v>
      </c>
      <c r="O110" s="89">
        <v>60</v>
      </c>
      <c r="P110" s="89">
        <v>57</v>
      </c>
      <c r="Q110" s="90">
        <v>117</v>
      </c>
      <c r="R110" s="91"/>
      <c r="S110" s="91"/>
      <c r="T110" s="91"/>
      <c r="U110" s="91"/>
      <c r="V110" s="92"/>
      <c r="W110" s="92"/>
      <c r="X110" s="92"/>
      <c r="Y110" s="92"/>
      <c r="Z110" s="93">
        <v>0</v>
      </c>
      <c r="AA110" s="94">
        <v>0</v>
      </c>
      <c r="AB110" s="94">
        <v>0</v>
      </c>
      <c r="AC110" s="94">
        <v>0</v>
      </c>
      <c r="AD110" s="94">
        <v>0</v>
      </c>
      <c r="AE110" s="94">
        <v>0</v>
      </c>
      <c r="AF110" s="94">
        <v>0</v>
      </c>
      <c r="AG110" s="94">
        <v>0</v>
      </c>
      <c r="AH110" s="88" t="s">
        <v>777</v>
      </c>
      <c r="AI110" s="90">
        <v>103</v>
      </c>
      <c r="AJ110" s="95">
        <v>20981</v>
      </c>
      <c r="AK110" s="94">
        <v>883.06997801900002</v>
      </c>
      <c r="AL110" s="88">
        <v>108</v>
      </c>
      <c r="AM110" s="94">
        <v>897.04978918999996</v>
      </c>
      <c r="AN110" s="88">
        <v>121</v>
      </c>
      <c r="AO110" s="88" t="s">
        <v>777</v>
      </c>
      <c r="AP110" s="24"/>
      <c r="AQ110" s="133">
        <v>68.750684931506854</v>
      </c>
      <c r="AR110" s="133"/>
      <c r="AT110" s="184"/>
      <c r="AU110" s="132"/>
    </row>
    <row r="111" spans="1:47" s="25" customFormat="1" ht="18.75" customHeight="1">
      <c r="A111" s="86" t="s">
        <v>83</v>
      </c>
      <c r="B111" s="87" t="s">
        <v>283</v>
      </c>
      <c r="C111" s="87" t="s">
        <v>1</v>
      </c>
      <c r="D111" s="87" t="s">
        <v>283</v>
      </c>
      <c r="E111" s="116" t="s">
        <v>84</v>
      </c>
      <c r="F111" s="220" t="s">
        <v>85</v>
      </c>
      <c r="G111" s="88" t="s">
        <v>0</v>
      </c>
      <c r="H111" s="88" t="s">
        <v>639</v>
      </c>
      <c r="I111" s="117">
        <v>16369</v>
      </c>
      <c r="J111" s="88">
        <v>6</v>
      </c>
      <c r="K111" s="88" t="s">
        <v>8</v>
      </c>
      <c r="L111" s="88" t="s">
        <v>950</v>
      </c>
      <c r="M111" s="116" t="s">
        <v>862</v>
      </c>
      <c r="N111" s="88" t="s">
        <v>1095</v>
      </c>
      <c r="O111" s="89">
        <v>59</v>
      </c>
      <c r="P111" s="89">
        <v>58</v>
      </c>
      <c r="Q111" s="90">
        <v>117</v>
      </c>
      <c r="R111" s="91"/>
      <c r="S111" s="91"/>
      <c r="T111" s="91"/>
      <c r="U111" s="91"/>
      <c r="V111" s="92"/>
      <c r="W111" s="92"/>
      <c r="X111" s="92"/>
      <c r="Y111" s="92"/>
      <c r="Z111" s="93">
        <v>0</v>
      </c>
      <c r="AA111" s="94">
        <v>0</v>
      </c>
      <c r="AB111" s="94">
        <v>0</v>
      </c>
      <c r="AC111" s="94">
        <v>0</v>
      </c>
      <c r="AD111" s="94">
        <v>0</v>
      </c>
      <c r="AE111" s="94">
        <v>0</v>
      </c>
      <c r="AF111" s="94">
        <v>0</v>
      </c>
      <c r="AG111" s="94">
        <v>0</v>
      </c>
      <c r="AH111" s="88" t="s">
        <v>777</v>
      </c>
      <c r="AI111" s="90">
        <v>105</v>
      </c>
      <c r="AJ111" s="95">
        <v>16369</v>
      </c>
      <c r="AK111" s="94">
        <v>883.05998263099991</v>
      </c>
      <c r="AL111" s="88">
        <v>109</v>
      </c>
      <c r="AM111" s="94">
        <v>895.05983530999993</v>
      </c>
      <c r="AN111" s="88">
        <v>145</v>
      </c>
      <c r="AO111" s="88" t="s">
        <v>777</v>
      </c>
      <c r="AP111" s="24"/>
      <c r="AQ111" s="133">
        <v>81.38630136986302</v>
      </c>
      <c r="AR111" s="133"/>
      <c r="AT111" s="184"/>
      <c r="AU111" s="132"/>
    </row>
    <row r="112" spans="1:47" s="25" customFormat="1" ht="18.75" customHeight="1">
      <c r="A112" s="86" t="s">
        <v>38</v>
      </c>
      <c r="B112" s="87" t="s">
        <v>490</v>
      </c>
      <c r="C112" s="87" t="s">
        <v>1</v>
      </c>
      <c r="D112" s="87" t="s">
        <v>490</v>
      </c>
      <c r="E112" s="116" t="s">
        <v>23</v>
      </c>
      <c r="F112" s="220" t="s">
        <v>39</v>
      </c>
      <c r="G112" s="88" t="s">
        <v>6</v>
      </c>
      <c r="H112" s="88" t="s">
        <v>635</v>
      </c>
      <c r="I112" s="117">
        <v>15977</v>
      </c>
      <c r="J112" s="88">
        <v>5</v>
      </c>
      <c r="K112" s="88" t="s">
        <v>8</v>
      </c>
      <c r="L112" s="88" t="s">
        <v>950</v>
      </c>
      <c r="M112" s="116" t="s">
        <v>862</v>
      </c>
      <c r="N112" s="88" t="s">
        <v>1095</v>
      </c>
      <c r="O112" s="89">
        <v>58</v>
      </c>
      <c r="P112" s="89">
        <v>59</v>
      </c>
      <c r="Q112" s="90">
        <v>117</v>
      </c>
      <c r="R112" s="91"/>
      <c r="S112" s="91"/>
      <c r="T112" s="91"/>
      <c r="U112" s="91"/>
      <c r="V112" s="92"/>
      <c r="W112" s="92"/>
      <c r="X112" s="92"/>
      <c r="Y112" s="92"/>
      <c r="Z112" s="93">
        <v>0</v>
      </c>
      <c r="AA112" s="94">
        <v>0</v>
      </c>
      <c r="AB112" s="94">
        <v>0</v>
      </c>
      <c r="AC112" s="94">
        <v>0</v>
      </c>
      <c r="AD112" s="94">
        <v>0</v>
      </c>
      <c r="AE112" s="94">
        <v>0</v>
      </c>
      <c r="AF112" s="94">
        <v>0</v>
      </c>
      <c r="AG112" s="94">
        <v>0</v>
      </c>
      <c r="AH112" s="88" t="s">
        <v>777</v>
      </c>
      <c r="AI112" s="90">
        <v>107</v>
      </c>
      <c r="AJ112" s="95">
        <v>15977</v>
      </c>
      <c r="AK112" s="94">
        <v>883.04998302299998</v>
      </c>
      <c r="AL112" s="88">
        <v>110</v>
      </c>
      <c r="AM112" s="94">
        <v>893.06983923000007</v>
      </c>
      <c r="AN112" s="88">
        <v>156</v>
      </c>
      <c r="AO112" s="88" t="s">
        <v>777</v>
      </c>
      <c r="AP112" s="24"/>
      <c r="AQ112" s="133">
        <v>82.460273972602735</v>
      </c>
      <c r="AR112" s="133"/>
      <c r="AT112" s="184"/>
      <c r="AU112" s="132"/>
    </row>
    <row r="113" spans="1:47" s="25" customFormat="1" ht="18.75" customHeight="1">
      <c r="A113" s="86" t="s">
        <v>781</v>
      </c>
      <c r="B113" s="87" t="s">
        <v>491</v>
      </c>
      <c r="C113" s="87" t="s">
        <v>1</v>
      </c>
      <c r="D113" s="87" t="s">
        <v>491</v>
      </c>
      <c r="E113" s="116" t="s">
        <v>697</v>
      </c>
      <c r="F113" s="220" t="s">
        <v>186</v>
      </c>
      <c r="G113" s="88" t="s">
        <v>0</v>
      </c>
      <c r="H113" s="88" t="s">
        <v>644</v>
      </c>
      <c r="I113" s="117">
        <v>17411</v>
      </c>
      <c r="J113" s="88">
        <v>5</v>
      </c>
      <c r="K113" s="88" t="s">
        <v>8</v>
      </c>
      <c r="L113" s="88" t="s">
        <v>950</v>
      </c>
      <c r="M113" s="116" t="s">
        <v>862</v>
      </c>
      <c r="N113" s="88" t="s">
        <v>1095</v>
      </c>
      <c r="O113" s="89">
        <v>62</v>
      </c>
      <c r="P113" s="89">
        <v>55</v>
      </c>
      <c r="Q113" s="90">
        <v>117</v>
      </c>
      <c r="R113" s="91"/>
      <c r="S113" s="91"/>
      <c r="T113" s="91"/>
      <c r="U113" s="91"/>
      <c r="V113" s="92"/>
      <c r="W113" s="92"/>
      <c r="X113" s="92"/>
      <c r="Y113" s="92"/>
      <c r="Z113" s="93">
        <v>0</v>
      </c>
      <c r="AA113" s="94">
        <v>0</v>
      </c>
      <c r="AB113" s="94">
        <v>0</v>
      </c>
      <c r="AC113" s="94">
        <v>0</v>
      </c>
      <c r="AD113" s="94">
        <v>0</v>
      </c>
      <c r="AE113" s="94">
        <v>0</v>
      </c>
      <c r="AF113" s="94">
        <v>0</v>
      </c>
      <c r="AG113" s="94">
        <v>0</v>
      </c>
      <c r="AH113" s="88" t="s">
        <v>777</v>
      </c>
      <c r="AI113" s="90">
        <v>107</v>
      </c>
      <c r="AJ113" s="95">
        <v>17411</v>
      </c>
      <c r="AK113" s="94">
        <v>883.04998158899991</v>
      </c>
      <c r="AL113" s="88">
        <v>111</v>
      </c>
      <c r="AM113" s="94">
        <v>893.06982489000006</v>
      </c>
      <c r="AN113" s="88">
        <v>157</v>
      </c>
      <c r="AO113" s="88" t="s">
        <v>777</v>
      </c>
      <c r="AP113" s="24"/>
      <c r="AQ113" s="133">
        <v>78.531506849315065</v>
      </c>
      <c r="AR113" s="133"/>
      <c r="AT113" s="184"/>
      <c r="AU113" s="132"/>
    </row>
    <row r="114" spans="1:47" s="25" customFormat="1" ht="18.75" customHeight="1">
      <c r="A114" s="86" t="s">
        <v>440</v>
      </c>
      <c r="B114" s="87" t="s">
        <v>876</v>
      </c>
      <c r="C114" s="87" t="s">
        <v>488</v>
      </c>
      <c r="D114" s="87" t="s">
        <v>1</v>
      </c>
      <c r="E114" s="116" t="s">
        <v>470</v>
      </c>
      <c r="F114" s="220" t="s">
        <v>150</v>
      </c>
      <c r="G114" s="88" t="s">
        <v>0</v>
      </c>
      <c r="H114" s="88" t="s">
        <v>644</v>
      </c>
      <c r="I114" s="117">
        <v>11642</v>
      </c>
      <c r="J114" s="88">
        <v>10</v>
      </c>
      <c r="K114" s="88" t="s">
        <v>7</v>
      </c>
      <c r="L114" s="88" t="s">
        <v>994</v>
      </c>
      <c r="M114" s="116" t="s">
        <v>862</v>
      </c>
      <c r="N114" s="88" t="s">
        <v>1098</v>
      </c>
      <c r="O114" s="89">
        <v>58</v>
      </c>
      <c r="P114" s="89">
        <v>60</v>
      </c>
      <c r="Q114" s="90">
        <v>118</v>
      </c>
      <c r="R114" s="91"/>
      <c r="S114" s="91"/>
      <c r="T114" s="91"/>
      <c r="U114" s="91"/>
      <c r="V114" s="92"/>
      <c r="W114" s="92"/>
      <c r="X114" s="92"/>
      <c r="Y114" s="92"/>
      <c r="Z114" s="93">
        <v>0</v>
      </c>
      <c r="AA114" s="94">
        <v>0</v>
      </c>
      <c r="AB114" s="94">
        <v>0</v>
      </c>
      <c r="AC114" s="94">
        <v>0</v>
      </c>
      <c r="AD114" s="94">
        <v>0</v>
      </c>
      <c r="AE114" s="94">
        <v>0</v>
      </c>
      <c r="AF114" s="94">
        <v>0</v>
      </c>
      <c r="AG114" s="94">
        <v>0</v>
      </c>
      <c r="AH114" s="88" t="s">
        <v>777</v>
      </c>
      <c r="AI114" s="90">
        <v>98</v>
      </c>
      <c r="AJ114" s="95">
        <v>11642</v>
      </c>
      <c r="AK114" s="94">
        <v>882.09998735800002</v>
      </c>
      <c r="AL114" s="88">
        <v>112</v>
      </c>
      <c r="AM114" s="94">
        <v>902.01988257999994</v>
      </c>
      <c r="AN114" s="88">
        <v>56</v>
      </c>
      <c r="AO114" s="88" t="s">
        <v>777</v>
      </c>
      <c r="AP114" s="24"/>
      <c r="AQ114" s="132">
        <v>94.336986301369862</v>
      </c>
      <c r="AR114" s="133"/>
      <c r="AT114" s="184"/>
      <c r="AU114" s="132"/>
    </row>
    <row r="115" spans="1:47" s="25" customFormat="1" ht="18.75" customHeight="1">
      <c r="A115" s="86" t="s">
        <v>307</v>
      </c>
      <c r="B115" s="87" t="s">
        <v>788</v>
      </c>
      <c r="C115" s="87" t="s">
        <v>488</v>
      </c>
      <c r="D115" s="87" t="s">
        <v>124</v>
      </c>
      <c r="E115" s="116" t="s">
        <v>54</v>
      </c>
      <c r="F115" s="220" t="s">
        <v>79</v>
      </c>
      <c r="G115" s="88" t="s">
        <v>0</v>
      </c>
      <c r="H115" s="88" t="s">
        <v>654</v>
      </c>
      <c r="I115" s="117">
        <v>13814</v>
      </c>
      <c r="J115" s="88">
        <v>9</v>
      </c>
      <c r="K115" s="88" t="s">
        <v>2</v>
      </c>
      <c r="L115" s="88" t="s">
        <v>994</v>
      </c>
      <c r="M115" s="116" t="s">
        <v>862</v>
      </c>
      <c r="N115" s="88" t="s">
        <v>1095</v>
      </c>
      <c r="O115" s="89">
        <v>63</v>
      </c>
      <c r="P115" s="89">
        <v>55</v>
      </c>
      <c r="Q115" s="90">
        <v>118</v>
      </c>
      <c r="R115" s="91"/>
      <c r="S115" s="91"/>
      <c r="T115" s="91"/>
      <c r="U115" s="91"/>
      <c r="V115" s="92"/>
      <c r="W115" s="92"/>
      <c r="X115" s="92"/>
      <c r="Y115" s="92"/>
      <c r="Z115" s="93">
        <v>0</v>
      </c>
      <c r="AA115" s="94">
        <v>0</v>
      </c>
      <c r="AB115" s="94">
        <v>0</v>
      </c>
      <c r="AC115" s="94">
        <v>0</v>
      </c>
      <c r="AD115" s="94">
        <v>0</v>
      </c>
      <c r="AE115" s="94">
        <v>0</v>
      </c>
      <c r="AF115" s="94">
        <v>0</v>
      </c>
      <c r="AG115" s="94">
        <v>0</v>
      </c>
      <c r="AH115" s="88" t="s">
        <v>777</v>
      </c>
      <c r="AI115" s="90">
        <v>100</v>
      </c>
      <c r="AJ115" s="95">
        <v>13814</v>
      </c>
      <c r="AK115" s="94">
        <v>882.08998518600004</v>
      </c>
      <c r="AL115" s="88">
        <v>113</v>
      </c>
      <c r="AM115" s="94">
        <v>900.02986085999999</v>
      </c>
      <c r="AN115" s="88">
        <v>87</v>
      </c>
      <c r="AO115" s="88" t="s">
        <v>777</v>
      </c>
      <c r="AP115" s="24"/>
      <c r="AQ115" s="132">
        <v>88.38630136986302</v>
      </c>
      <c r="AR115" s="133"/>
      <c r="AT115" s="184"/>
      <c r="AU115" s="132"/>
    </row>
    <row r="116" spans="1:47" s="25" customFormat="1" ht="18.75" customHeight="1">
      <c r="A116" s="86" t="s">
        <v>31</v>
      </c>
      <c r="B116" s="87" t="s">
        <v>792</v>
      </c>
      <c r="C116" s="87" t="s">
        <v>488</v>
      </c>
      <c r="D116" s="87" t="s">
        <v>257</v>
      </c>
      <c r="E116" s="116" t="s">
        <v>32</v>
      </c>
      <c r="F116" s="220" t="s">
        <v>33</v>
      </c>
      <c r="G116" s="88" t="s">
        <v>6</v>
      </c>
      <c r="H116" s="88" t="s">
        <v>635</v>
      </c>
      <c r="I116" s="117">
        <v>14975</v>
      </c>
      <c r="J116" s="88">
        <v>9</v>
      </c>
      <c r="K116" s="88" t="s">
        <v>2</v>
      </c>
      <c r="L116" s="88" t="s">
        <v>994</v>
      </c>
      <c r="M116" s="116" t="s">
        <v>862</v>
      </c>
      <c r="N116" s="88" t="s">
        <v>1095</v>
      </c>
      <c r="O116" s="89">
        <v>59</v>
      </c>
      <c r="P116" s="89">
        <v>59</v>
      </c>
      <c r="Q116" s="90">
        <v>118</v>
      </c>
      <c r="R116" s="91"/>
      <c r="S116" s="91"/>
      <c r="T116" s="91"/>
      <c r="U116" s="91"/>
      <c r="V116" s="92"/>
      <c r="W116" s="92"/>
      <c r="X116" s="92"/>
      <c r="Y116" s="92"/>
      <c r="Z116" s="93">
        <v>0</v>
      </c>
      <c r="AA116" s="94">
        <v>0</v>
      </c>
      <c r="AB116" s="94">
        <v>0</v>
      </c>
      <c r="AC116" s="94">
        <v>0</v>
      </c>
      <c r="AD116" s="94">
        <v>0</v>
      </c>
      <c r="AE116" s="94">
        <v>0</v>
      </c>
      <c r="AF116" s="94">
        <v>0</v>
      </c>
      <c r="AG116" s="94">
        <v>0</v>
      </c>
      <c r="AH116" s="88" t="s">
        <v>777</v>
      </c>
      <c r="AI116" s="90">
        <v>100</v>
      </c>
      <c r="AJ116" s="95">
        <v>14975</v>
      </c>
      <c r="AK116" s="94">
        <v>882.08998402500004</v>
      </c>
      <c r="AL116" s="88">
        <v>114</v>
      </c>
      <c r="AM116" s="94">
        <v>900.02984924999998</v>
      </c>
      <c r="AN116" s="88">
        <v>88</v>
      </c>
      <c r="AO116" s="88" t="s">
        <v>777</v>
      </c>
      <c r="AP116" s="24"/>
      <c r="AQ116" s="132">
        <v>85.205479452054789</v>
      </c>
      <c r="AR116" s="133"/>
      <c r="AT116" s="184"/>
      <c r="AU116" s="132"/>
    </row>
    <row r="117" spans="1:47" s="25" customFormat="1" ht="18.75" customHeight="1">
      <c r="A117" s="86" t="s">
        <v>28</v>
      </c>
      <c r="B117" s="87" t="s">
        <v>881</v>
      </c>
      <c r="C117" s="87" t="s">
        <v>488</v>
      </c>
      <c r="D117" s="87" t="s">
        <v>283</v>
      </c>
      <c r="E117" s="116" t="s">
        <v>26</v>
      </c>
      <c r="F117" s="220" t="s">
        <v>29</v>
      </c>
      <c r="G117" s="88" t="s">
        <v>6</v>
      </c>
      <c r="H117" s="88" t="s">
        <v>635</v>
      </c>
      <c r="I117" s="117">
        <v>15668</v>
      </c>
      <c r="J117" s="88">
        <v>9</v>
      </c>
      <c r="K117" s="88" t="s">
        <v>2</v>
      </c>
      <c r="L117" s="88" t="s">
        <v>950</v>
      </c>
      <c r="M117" s="116" t="s">
        <v>777</v>
      </c>
      <c r="N117" s="88" t="s">
        <v>1095</v>
      </c>
      <c r="O117" s="89">
        <v>60</v>
      </c>
      <c r="P117" s="89">
        <v>58</v>
      </c>
      <c r="Q117" s="90">
        <v>118</v>
      </c>
      <c r="R117" s="91"/>
      <c r="S117" s="91"/>
      <c r="T117" s="91"/>
      <c r="U117" s="91"/>
      <c r="V117" s="92">
        <v>5</v>
      </c>
      <c r="W117" s="92"/>
      <c r="X117" s="92"/>
      <c r="Y117" s="92"/>
      <c r="Z117" s="93">
        <v>0</v>
      </c>
      <c r="AA117" s="94">
        <v>0</v>
      </c>
      <c r="AB117" s="94">
        <v>0</v>
      </c>
      <c r="AC117" s="94">
        <v>0</v>
      </c>
      <c r="AD117" s="94">
        <v>14</v>
      </c>
      <c r="AE117" s="94">
        <v>0</v>
      </c>
      <c r="AF117" s="94">
        <v>0</v>
      </c>
      <c r="AG117" s="94">
        <v>0</v>
      </c>
      <c r="AH117" s="88">
        <v>14</v>
      </c>
      <c r="AI117" s="90">
        <v>100</v>
      </c>
      <c r="AJ117" s="95">
        <v>15668</v>
      </c>
      <c r="AK117" s="94">
        <v>882.08998333200009</v>
      </c>
      <c r="AL117" s="88">
        <v>115</v>
      </c>
      <c r="AM117" s="94">
        <v>900.02984231999994</v>
      </c>
      <c r="AN117" s="88">
        <v>89</v>
      </c>
      <c r="AO117" s="88">
        <v>1</v>
      </c>
      <c r="AP117" s="55"/>
      <c r="AQ117" s="133">
        <v>83.30684931506849</v>
      </c>
      <c r="AR117" s="54"/>
      <c r="AS117" s="54"/>
      <c r="AT117" s="55"/>
      <c r="AU117" s="54"/>
    </row>
    <row r="118" spans="1:47" s="25" customFormat="1" ht="18.75" customHeight="1">
      <c r="A118" s="86" t="s">
        <v>200</v>
      </c>
      <c r="B118" s="87" t="s">
        <v>149</v>
      </c>
      <c r="C118" s="87" t="s">
        <v>1</v>
      </c>
      <c r="D118" s="87" t="s">
        <v>149</v>
      </c>
      <c r="E118" s="116" t="s">
        <v>54</v>
      </c>
      <c r="F118" s="220" t="s">
        <v>153</v>
      </c>
      <c r="G118" s="88" t="s">
        <v>0</v>
      </c>
      <c r="H118" s="88" t="s">
        <v>640</v>
      </c>
      <c r="I118" s="117">
        <v>16524</v>
      </c>
      <c r="J118" s="88">
        <v>9</v>
      </c>
      <c r="K118" s="88" t="s">
        <v>2</v>
      </c>
      <c r="L118" s="88" t="s">
        <v>950</v>
      </c>
      <c r="M118" s="116" t="s">
        <v>862</v>
      </c>
      <c r="N118" s="88" t="s">
        <v>1095</v>
      </c>
      <c r="O118" s="89">
        <v>63</v>
      </c>
      <c r="P118" s="89">
        <v>55</v>
      </c>
      <c r="Q118" s="90">
        <v>118</v>
      </c>
      <c r="R118" s="91"/>
      <c r="S118" s="91"/>
      <c r="T118" s="91"/>
      <c r="U118" s="91"/>
      <c r="V118" s="92"/>
      <c r="W118" s="92"/>
      <c r="X118" s="92"/>
      <c r="Y118" s="92"/>
      <c r="Z118" s="93">
        <v>0</v>
      </c>
      <c r="AA118" s="94">
        <v>0</v>
      </c>
      <c r="AB118" s="94">
        <v>0</v>
      </c>
      <c r="AC118" s="94">
        <v>0</v>
      </c>
      <c r="AD118" s="94">
        <v>0</v>
      </c>
      <c r="AE118" s="94">
        <v>0</v>
      </c>
      <c r="AF118" s="94">
        <v>0</v>
      </c>
      <c r="AG118" s="94">
        <v>0</v>
      </c>
      <c r="AH118" s="88" t="s">
        <v>777</v>
      </c>
      <c r="AI118" s="90">
        <v>100</v>
      </c>
      <c r="AJ118" s="95">
        <v>16524</v>
      </c>
      <c r="AK118" s="94">
        <v>882.08998247600005</v>
      </c>
      <c r="AL118" s="88">
        <v>116</v>
      </c>
      <c r="AM118" s="94">
        <v>900.02983375999997</v>
      </c>
      <c r="AN118" s="88">
        <v>90</v>
      </c>
      <c r="AO118" s="88" t="s">
        <v>777</v>
      </c>
      <c r="AP118" s="24"/>
      <c r="AQ118" s="133">
        <v>80.961643835616442</v>
      </c>
      <c r="AR118" s="133"/>
      <c r="AT118" s="184"/>
      <c r="AU118" s="132"/>
    </row>
    <row r="119" spans="1:47" s="25" customFormat="1" ht="18.75" customHeight="1">
      <c r="A119" s="86" t="s">
        <v>52</v>
      </c>
      <c r="B119" s="87" t="s">
        <v>880</v>
      </c>
      <c r="C119" s="87" t="s">
        <v>488</v>
      </c>
      <c r="D119" s="87" t="s">
        <v>257</v>
      </c>
      <c r="E119" s="116" t="s">
        <v>49</v>
      </c>
      <c r="F119" s="220" t="s">
        <v>53</v>
      </c>
      <c r="G119" s="88" t="s">
        <v>6</v>
      </c>
      <c r="H119" s="88" t="s">
        <v>639</v>
      </c>
      <c r="I119" s="117">
        <v>15412</v>
      </c>
      <c r="J119" s="88">
        <v>7</v>
      </c>
      <c r="K119" s="88" t="s">
        <v>2</v>
      </c>
      <c r="L119" s="88" t="s">
        <v>950</v>
      </c>
      <c r="M119" s="116" t="s">
        <v>862</v>
      </c>
      <c r="N119" s="88" t="s">
        <v>1095</v>
      </c>
      <c r="O119" s="89">
        <v>61</v>
      </c>
      <c r="P119" s="89">
        <v>57</v>
      </c>
      <c r="Q119" s="90">
        <v>118</v>
      </c>
      <c r="R119" s="91"/>
      <c r="S119" s="91"/>
      <c r="T119" s="91"/>
      <c r="U119" s="91"/>
      <c r="V119" s="92"/>
      <c r="W119" s="92"/>
      <c r="X119" s="92"/>
      <c r="Y119" s="92"/>
      <c r="Z119" s="93">
        <v>0</v>
      </c>
      <c r="AA119" s="94">
        <v>0</v>
      </c>
      <c r="AB119" s="94">
        <v>0</v>
      </c>
      <c r="AC119" s="94">
        <v>0</v>
      </c>
      <c r="AD119" s="94">
        <v>0</v>
      </c>
      <c r="AE119" s="94">
        <v>0</v>
      </c>
      <c r="AF119" s="94">
        <v>0</v>
      </c>
      <c r="AG119" s="94">
        <v>0</v>
      </c>
      <c r="AH119" s="88" t="s">
        <v>777</v>
      </c>
      <c r="AI119" s="90">
        <v>104</v>
      </c>
      <c r="AJ119" s="95">
        <v>15412</v>
      </c>
      <c r="AK119" s="94">
        <v>882.06998358800001</v>
      </c>
      <c r="AL119" s="88">
        <v>117</v>
      </c>
      <c r="AM119" s="94">
        <v>896.04984487999991</v>
      </c>
      <c r="AN119" s="88">
        <v>132</v>
      </c>
      <c r="AO119" s="88" t="s">
        <v>777</v>
      </c>
      <c r="AP119" s="55"/>
      <c r="AQ119" s="133">
        <v>84.008219178082186</v>
      </c>
      <c r="AR119" s="54"/>
      <c r="AS119" s="54"/>
      <c r="AT119" s="55"/>
      <c r="AU119" s="54"/>
    </row>
    <row r="120" spans="1:47" s="25" customFormat="1" ht="18.75" customHeight="1">
      <c r="A120" s="86" t="s">
        <v>913</v>
      </c>
      <c r="B120" s="87" t="s">
        <v>881</v>
      </c>
      <c r="C120" s="87" t="s">
        <v>488</v>
      </c>
      <c r="D120" s="87" t="s">
        <v>283</v>
      </c>
      <c r="E120" s="116" t="s">
        <v>914</v>
      </c>
      <c r="F120" s="220" t="s">
        <v>106</v>
      </c>
      <c r="G120" s="88" t="s">
        <v>6</v>
      </c>
      <c r="H120" s="88" t="s">
        <v>640</v>
      </c>
      <c r="I120" s="117">
        <v>15849</v>
      </c>
      <c r="J120" s="88">
        <v>12</v>
      </c>
      <c r="K120" s="88" t="s">
        <v>7</v>
      </c>
      <c r="L120" s="88" t="s">
        <v>950</v>
      </c>
      <c r="M120" s="116" t="s">
        <v>777</v>
      </c>
      <c r="N120" s="88" t="s">
        <v>1095</v>
      </c>
      <c r="O120" s="89">
        <v>61</v>
      </c>
      <c r="P120" s="89">
        <v>58</v>
      </c>
      <c r="Q120" s="90">
        <v>119</v>
      </c>
      <c r="R120" s="91"/>
      <c r="S120" s="91"/>
      <c r="T120" s="91"/>
      <c r="U120" s="91"/>
      <c r="V120" s="92"/>
      <c r="W120" s="92"/>
      <c r="X120" s="92"/>
      <c r="Y120" s="92"/>
      <c r="Z120" s="93">
        <v>0</v>
      </c>
      <c r="AA120" s="94">
        <v>0</v>
      </c>
      <c r="AB120" s="94">
        <v>0</v>
      </c>
      <c r="AC120" s="94">
        <v>0</v>
      </c>
      <c r="AD120" s="94">
        <v>0</v>
      </c>
      <c r="AE120" s="94">
        <v>0</v>
      </c>
      <c r="AF120" s="94">
        <v>0</v>
      </c>
      <c r="AG120" s="94">
        <v>0</v>
      </c>
      <c r="AH120" s="88" t="s">
        <v>777</v>
      </c>
      <c r="AI120" s="90">
        <v>95</v>
      </c>
      <c r="AJ120" s="95">
        <v>15849</v>
      </c>
      <c r="AK120" s="94">
        <v>881.11998315100004</v>
      </c>
      <c r="AL120" s="88">
        <v>118</v>
      </c>
      <c r="AM120" s="94">
        <v>904.99984051000001</v>
      </c>
      <c r="AN120" s="88">
        <v>27</v>
      </c>
      <c r="AO120" s="88" t="s">
        <v>777</v>
      </c>
      <c r="AP120" s="55"/>
      <c r="AQ120" s="133">
        <v>82.810958904109583</v>
      </c>
      <c r="AR120" s="54"/>
      <c r="AS120" s="54"/>
      <c r="AT120" s="55"/>
      <c r="AU120" s="54"/>
    </row>
    <row r="121" spans="1:47" s="25" customFormat="1" ht="18.75" customHeight="1">
      <c r="A121" s="86" t="s">
        <v>164</v>
      </c>
      <c r="B121" s="87" t="s">
        <v>802</v>
      </c>
      <c r="C121" s="87" t="s">
        <v>1</v>
      </c>
      <c r="D121" s="87" t="s">
        <v>51</v>
      </c>
      <c r="E121" s="116" t="s">
        <v>165</v>
      </c>
      <c r="F121" s="220" t="s">
        <v>166</v>
      </c>
      <c r="G121" s="88" t="s">
        <v>0</v>
      </c>
      <c r="H121" s="88" t="s">
        <v>640</v>
      </c>
      <c r="I121" s="117">
        <v>13189</v>
      </c>
      <c r="J121" s="88">
        <v>9</v>
      </c>
      <c r="K121" s="88" t="s">
        <v>2</v>
      </c>
      <c r="L121" s="88" t="s">
        <v>994</v>
      </c>
      <c r="M121" s="116" t="s">
        <v>777</v>
      </c>
      <c r="N121" s="88" t="s">
        <v>1098</v>
      </c>
      <c r="O121" s="89">
        <v>60</v>
      </c>
      <c r="P121" s="89">
        <v>59</v>
      </c>
      <c r="Q121" s="90">
        <v>119</v>
      </c>
      <c r="R121" s="91"/>
      <c r="S121" s="91"/>
      <c r="T121" s="91"/>
      <c r="U121" s="91"/>
      <c r="V121" s="92"/>
      <c r="W121" s="92"/>
      <c r="X121" s="92"/>
      <c r="Y121" s="92"/>
      <c r="Z121" s="93">
        <v>0</v>
      </c>
      <c r="AA121" s="94">
        <v>0</v>
      </c>
      <c r="AB121" s="94">
        <v>0</v>
      </c>
      <c r="AC121" s="94">
        <v>0</v>
      </c>
      <c r="AD121" s="94">
        <v>0</v>
      </c>
      <c r="AE121" s="94">
        <v>0</v>
      </c>
      <c r="AF121" s="94">
        <v>0</v>
      </c>
      <c r="AG121" s="94">
        <v>0</v>
      </c>
      <c r="AH121" s="88" t="s">
        <v>777</v>
      </c>
      <c r="AI121" s="90">
        <v>101</v>
      </c>
      <c r="AJ121" s="95">
        <v>13189</v>
      </c>
      <c r="AK121" s="94">
        <v>881.08998581100002</v>
      </c>
      <c r="AL121" s="88">
        <v>119</v>
      </c>
      <c r="AM121" s="94">
        <v>899.02986710999994</v>
      </c>
      <c r="AN121" s="88">
        <v>102</v>
      </c>
      <c r="AO121" s="88" t="s">
        <v>777</v>
      </c>
      <c r="AP121" s="24"/>
      <c r="AQ121" s="132">
        <v>90.098630136986301</v>
      </c>
      <c r="AR121" s="133"/>
      <c r="AT121" s="184"/>
      <c r="AU121" s="132"/>
    </row>
    <row r="122" spans="1:47" s="25" customFormat="1" ht="18.75" customHeight="1">
      <c r="A122" s="86" t="s">
        <v>894</v>
      </c>
      <c r="B122" s="87" t="s">
        <v>785</v>
      </c>
      <c r="C122" s="87" t="s">
        <v>488</v>
      </c>
      <c r="D122" s="87" t="s">
        <v>488</v>
      </c>
      <c r="E122" s="116" t="s">
        <v>909</v>
      </c>
      <c r="F122" s="220" t="s">
        <v>922</v>
      </c>
      <c r="G122" s="88" t="s">
        <v>0</v>
      </c>
      <c r="H122" s="88" t="s">
        <v>640</v>
      </c>
      <c r="I122" s="117">
        <v>24027</v>
      </c>
      <c r="J122" s="88">
        <v>9</v>
      </c>
      <c r="K122" s="88" t="s">
        <v>2</v>
      </c>
      <c r="L122" s="88" t="s">
        <v>861</v>
      </c>
      <c r="M122" s="116" t="s">
        <v>777</v>
      </c>
      <c r="N122" s="88" t="s">
        <v>1095</v>
      </c>
      <c r="O122" s="89">
        <v>62</v>
      </c>
      <c r="P122" s="89">
        <v>57</v>
      </c>
      <c r="Q122" s="90">
        <v>119</v>
      </c>
      <c r="R122" s="91"/>
      <c r="S122" s="91"/>
      <c r="T122" s="91"/>
      <c r="U122" s="91"/>
      <c r="V122" s="92"/>
      <c r="W122" s="92"/>
      <c r="X122" s="92"/>
      <c r="Y122" s="92"/>
      <c r="Z122" s="93">
        <v>0</v>
      </c>
      <c r="AA122" s="94">
        <v>0</v>
      </c>
      <c r="AB122" s="94">
        <v>0</v>
      </c>
      <c r="AC122" s="94">
        <v>0</v>
      </c>
      <c r="AD122" s="94">
        <v>0</v>
      </c>
      <c r="AE122" s="94">
        <v>0</v>
      </c>
      <c r="AF122" s="94">
        <v>0</v>
      </c>
      <c r="AG122" s="94">
        <v>0</v>
      </c>
      <c r="AH122" s="88" t="s">
        <v>777</v>
      </c>
      <c r="AI122" s="90">
        <v>101</v>
      </c>
      <c r="AJ122" s="95">
        <v>24027</v>
      </c>
      <c r="AK122" s="94">
        <v>881.08997497300004</v>
      </c>
      <c r="AL122" s="88">
        <v>120</v>
      </c>
      <c r="AM122" s="94">
        <v>899.02975873000003</v>
      </c>
      <c r="AN122" s="88">
        <v>103</v>
      </c>
      <c r="AO122" s="88" t="s">
        <v>777</v>
      </c>
      <c r="AP122" s="24"/>
      <c r="AQ122" s="133">
        <v>60.405479452054792</v>
      </c>
      <c r="AR122" s="133"/>
      <c r="AT122" s="184"/>
      <c r="AU122" s="132"/>
    </row>
    <row r="123" spans="1:47" s="25" customFormat="1" ht="18.75" customHeight="1">
      <c r="A123" s="86" t="s">
        <v>117</v>
      </c>
      <c r="B123" s="87" t="s">
        <v>807</v>
      </c>
      <c r="C123" s="87" t="s">
        <v>1</v>
      </c>
      <c r="D123" s="87" t="s">
        <v>393</v>
      </c>
      <c r="E123" s="116" t="s">
        <v>115</v>
      </c>
      <c r="F123" s="220" t="s">
        <v>118</v>
      </c>
      <c r="G123" s="88" t="s">
        <v>6</v>
      </c>
      <c r="H123" s="88" t="s">
        <v>639</v>
      </c>
      <c r="I123" s="117">
        <v>20212</v>
      </c>
      <c r="J123" s="88">
        <v>8</v>
      </c>
      <c r="K123" s="88" t="s">
        <v>2</v>
      </c>
      <c r="L123" s="88" t="s">
        <v>861</v>
      </c>
      <c r="M123" s="116" t="s">
        <v>862</v>
      </c>
      <c r="N123" s="88" t="s">
        <v>1095</v>
      </c>
      <c r="O123" s="89">
        <v>64</v>
      </c>
      <c r="P123" s="89">
        <v>55</v>
      </c>
      <c r="Q123" s="90">
        <v>119</v>
      </c>
      <c r="R123" s="91"/>
      <c r="S123" s="91"/>
      <c r="T123" s="91"/>
      <c r="U123" s="91"/>
      <c r="V123" s="92"/>
      <c r="W123" s="92"/>
      <c r="X123" s="92"/>
      <c r="Y123" s="92"/>
      <c r="Z123" s="93">
        <v>0</v>
      </c>
      <c r="AA123" s="94">
        <v>0</v>
      </c>
      <c r="AB123" s="94">
        <v>0</v>
      </c>
      <c r="AC123" s="94">
        <v>0</v>
      </c>
      <c r="AD123" s="94">
        <v>0</v>
      </c>
      <c r="AE123" s="94">
        <v>0</v>
      </c>
      <c r="AF123" s="94">
        <v>0</v>
      </c>
      <c r="AG123" s="94">
        <v>0</v>
      </c>
      <c r="AH123" s="88" t="s">
        <v>777</v>
      </c>
      <c r="AI123" s="90">
        <v>103</v>
      </c>
      <c r="AJ123" s="95">
        <v>20212</v>
      </c>
      <c r="AK123" s="94">
        <v>881.07997878800006</v>
      </c>
      <c r="AL123" s="88">
        <v>121</v>
      </c>
      <c r="AM123" s="94">
        <v>897.03979687999993</v>
      </c>
      <c r="AN123" s="88">
        <v>122</v>
      </c>
      <c r="AO123" s="88" t="s">
        <v>777</v>
      </c>
      <c r="AP123" s="24"/>
      <c r="AQ123" s="133">
        <v>70.857534246575341</v>
      </c>
      <c r="AR123" s="133"/>
      <c r="AT123" s="184"/>
      <c r="AU123" s="132"/>
    </row>
    <row r="124" spans="1:47" s="25" customFormat="1" ht="18.75" customHeight="1">
      <c r="A124" s="86" t="s">
        <v>764</v>
      </c>
      <c r="B124" s="87" t="s">
        <v>788</v>
      </c>
      <c r="C124" s="87" t="s">
        <v>488</v>
      </c>
      <c r="D124" s="87" t="s">
        <v>124</v>
      </c>
      <c r="E124" s="116" t="s">
        <v>765</v>
      </c>
      <c r="F124" s="220" t="s">
        <v>766</v>
      </c>
      <c r="G124" s="88" t="s">
        <v>6</v>
      </c>
      <c r="H124" s="88" t="s">
        <v>670</v>
      </c>
      <c r="I124" s="117">
        <v>21677</v>
      </c>
      <c r="J124" s="88">
        <v>8</v>
      </c>
      <c r="K124" s="88" t="s">
        <v>2</v>
      </c>
      <c r="L124" s="88" t="s">
        <v>861</v>
      </c>
      <c r="M124" s="116" t="s">
        <v>862</v>
      </c>
      <c r="N124" s="88" t="s">
        <v>1095</v>
      </c>
      <c r="O124" s="89">
        <v>60</v>
      </c>
      <c r="P124" s="89">
        <v>59</v>
      </c>
      <c r="Q124" s="90">
        <v>119</v>
      </c>
      <c r="R124" s="91"/>
      <c r="S124" s="91"/>
      <c r="T124" s="91"/>
      <c r="U124" s="91"/>
      <c r="V124" s="92"/>
      <c r="W124" s="92"/>
      <c r="X124" s="92"/>
      <c r="Y124" s="92"/>
      <c r="Z124" s="93">
        <v>0</v>
      </c>
      <c r="AA124" s="94">
        <v>0</v>
      </c>
      <c r="AB124" s="94">
        <v>0</v>
      </c>
      <c r="AC124" s="94">
        <v>0</v>
      </c>
      <c r="AD124" s="94">
        <v>0</v>
      </c>
      <c r="AE124" s="94">
        <v>0</v>
      </c>
      <c r="AF124" s="94">
        <v>0</v>
      </c>
      <c r="AG124" s="94">
        <v>0</v>
      </c>
      <c r="AH124" s="88" t="s">
        <v>777</v>
      </c>
      <c r="AI124" s="90">
        <v>103</v>
      </c>
      <c r="AJ124" s="95">
        <v>21677</v>
      </c>
      <c r="AK124" s="94">
        <v>881.07997732300009</v>
      </c>
      <c r="AL124" s="88">
        <v>122</v>
      </c>
      <c r="AM124" s="94">
        <v>897.03978223000001</v>
      </c>
      <c r="AN124" s="88">
        <v>123</v>
      </c>
      <c r="AO124" s="88" t="s">
        <v>777</v>
      </c>
      <c r="AP124" s="24"/>
      <c r="AQ124" s="133">
        <v>66.843835616438355</v>
      </c>
      <c r="AR124" s="133"/>
      <c r="AT124" s="184"/>
      <c r="AU124" s="132"/>
    </row>
    <row r="125" spans="1:47" s="25" customFormat="1" ht="18.75" customHeight="1">
      <c r="A125" s="86" t="s">
        <v>965</v>
      </c>
      <c r="B125" s="87" t="s">
        <v>804</v>
      </c>
      <c r="C125" s="87" t="s">
        <v>1</v>
      </c>
      <c r="D125" s="87" t="s">
        <v>257</v>
      </c>
      <c r="E125" s="116" t="s">
        <v>377</v>
      </c>
      <c r="F125" s="220" t="s">
        <v>1004</v>
      </c>
      <c r="G125" s="88" t="s">
        <v>0</v>
      </c>
      <c r="H125" s="88" t="s">
        <v>640</v>
      </c>
      <c r="I125" s="117">
        <v>24162</v>
      </c>
      <c r="J125" s="88">
        <v>8</v>
      </c>
      <c r="K125" s="88" t="s">
        <v>2</v>
      </c>
      <c r="L125" s="88" t="s">
        <v>861</v>
      </c>
      <c r="M125" s="116" t="s">
        <v>862</v>
      </c>
      <c r="N125" s="88" t="s">
        <v>1095</v>
      </c>
      <c r="O125" s="89">
        <v>65</v>
      </c>
      <c r="P125" s="89">
        <v>54</v>
      </c>
      <c r="Q125" s="90">
        <v>119</v>
      </c>
      <c r="R125" s="91"/>
      <c r="S125" s="91"/>
      <c r="T125" s="91"/>
      <c r="U125" s="91"/>
      <c r="V125" s="92"/>
      <c r="W125" s="92"/>
      <c r="X125" s="92"/>
      <c r="Y125" s="92"/>
      <c r="Z125" s="93">
        <v>0</v>
      </c>
      <c r="AA125" s="94">
        <v>0</v>
      </c>
      <c r="AB125" s="94">
        <v>0</v>
      </c>
      <c r="AC125" s="94">
        <v>0</v>
      </c>
      <c r="AD125" s="94">
        <v>0</v>
      </c>
      <c r="AE125" s="94">
        <v>0</v>
      </c>
      <c r="AF125" s="94">
        <v>0</v>
      </c>
      <c r="AG125" s="94">
        <v>0</v>
      </c>
      <c r="AH125" s="88" t="s">
        <v>777</v>
      </c>
      <c r="AI125" s="90">
        <v>103</v>
      </c>
      <c r="AJ125" s="95">
        <v>24162</v>
      </c>
      <c r="AK125" s="94">
        <v>881.079974838</v>
      </c>
      <c r="AL125" s="88">
        <v>123</v>
      </c>
      <c r="AM125" s="94">
        <v>897.03975737999997</v>
      </c>
      <c r="AN125" s="88">
        <v>124</v>
      </c>
      <c r="AO125" s="88" t="s">
        <v>777</v>
      </c>
      <c r="AP125" s="24"/>
      <c r="AQ125" s="133">
        <v>60.035616438356165</v>
      </c>
      <c r="AR125" s="133"/>
      <c r="AT125" s="184"/>
      <c r="AU125" s="132"/>
    </row>
    <row r="126" spans="1:47" s="25" customFormat="1" ht="18.75" customHeight="1">
      <c r="A126" s="86" t="s">
        <v>102</v>
      </c>
      <c r="B126" s="87" t="s">
        <v>283</v>
      </c>
      <c r="C126" s="87" t="s">
        <v>1</v>
      </c>
      <c r="D126" s="87" t="s">
        <v>283</v>
      </c>
      <c r="E126" s="116" t="s">
        <v>103</v>
      </c>
      <c r="F126" s="220" t="s">
        <v>104</v>
      </c>
      <c r="G126" s="88" t="s">
        <v>0</v>
      </c>
      <c r="H126" s="88" t="s">
        <v>675</v>
      </c>
      <c r="I126" s="117">
        <v>13681</v>
      </c>
      <c r="J126" s="88">
        <v>6</v>
      </c>
      <c r="K126" s="88" t="s">
        <v>8</v>
      </c>
      <c r="L126" s="88" t="s">
        <v>994</v>
      </c>
      <c r="M126" s="116" t="s">
        <v>862</v>
      </c>
      <c r="N126" s="88" t="s">
        <v>1095</v>
      </c>
      <c r="O126" s="89">
        <v>59</v>
      </c>
      <c r="P126" s="89">
        <v>60</v>
      </c>
      <c r="Q126" s="90">
        <v>119</v>
      </c>
      <c r="R126" s="91"/>
      <c r="S126" s="91"/>
      <c r="T126" s="91"/>
      <c r="U126" s="91"/>
      <c r="V126" s="92"/>
      <c r="W126" s="92"/>
      <c r="X126" s="92"/>
      <c r="Y126" s="92"/>
      <c r="Z126" s="93">
        <v>0</v>
      </c>
      <c r="AA126" s="94">
        <v>0</v>
      </c>
      <c r="AB126" s="94">
        <v>0</v>
      </c>
      <c r="AC126" s="94">
        <v>0</v>
      </c>
      <c r="AD126" s="94">
        <v>0</v>
      </c>
      <c r="AE126" s="94">
        <v>0</v>
      </c>
      <c r="AF126" s="94">
        <v>0</v>
      </c>
      <c r="AG126" s="94">
        <v>0</v>
      </c>
      <c r="AH126" s="88" t="s">
        <v>777</v>
      </c>
      <c r="AI126" s="90">
        <v>107</v>
      </c>
      <c r="AJ126" s="95">
        <v>13681</v>
      </c>
      <c r="AK126" s="94">
        <v>881.05998531899991</v>
      </c>
      <c r="AL126" s="88">
        <v>124</v>
      </c>
      <c r="AM126" s="94">
        <v>893.05986218999999</v>
      </c>
      <c r="AN126" s="88">
        <v>158</v>
      </c>
      <c r="AO126" s="88" t="s">
        <v>777</v>
      </c>
      <c r="AP126" s="24"/>
      <c r="AQ126" s="132">
        <v>88.750684931506854</v>
      </c>
      <c r="AR126" s="133"/>
      <c r="AT126" s="184"/>
      <c r="AU126" s="132"/>
    </row>
    <row r="127" spans="1:47" s="25" customFormat="1" ht="18.75" customHeight="1">
      <c r="A127" s="86" t="s">
        <v>727</v>
      </c>
      <c r="B127" s="87" t="s">
        <v>793</v>
      </c>
      <c r="C127" s="87" t="s">
        <v>488</v>
      </c>
      <c r="D127" s="87" t="s">
        <v>267</v>
      </c>
      <c r="E127" s="116" t="s">
        <v>697</v>
      </c>
      <c r="F127" s="220" t="s">
        <v>728</v>
      </c>
      <c r="G127" s="88" t="s">
        <v>6</v>
      </c>
      <c r="H127" s="88" t="s">
        <v>644</v>
      </c>
      <c r="I127" s="117">
        <v>18352</v>
      </c>
      <c r="J127" s="88">
        <v>12</v>
      </c>
      <c r="K127" s="88" t="s">
        <v>7</v>
      </c>
      <c r="L127" s="88" t="s">
        <v>950</v>
      </c>
      <c r="M127" s="116" t="s">
        <v>777</v>
      </c>
      <c r="N127" s="88" t="s">
        <v>1095</v>
      </c>
      <c r="O127" s="89">
        <v>63</v>
      </c>
      <c r="P127" s="89">
        <v>57</v>
      </c>
      <c r="Q127" s="90">
        <v>120</v>
      </c>
      <c r="R127" s="91"/>
      <c r="S127" s="91"/>
      <c r="T127" s="91"/>
      <c r="U127" s="91"/>
      <c r="V127" s="92"/>
      <c r="W127" s="92"/>
      <c r="X127" s="92"/>
      <c r="Y127" s="92"/>
      <c r="Z127" s="93">
        <v>0</v>
      </c>
      <c r="AA127" s="94">
        <v>0</v>
      </c>
      <c r="AB127" s="94">
        <v>0</v>
      </c>
      <c r="AC127" s="94">
        <v>0</v>
      </c>
      <c r="AD127" s="94">
        <v>0</v>
      </c>
      <c r="AE127" s="94">
        <v>0</v>
      </c>
      <c r="AF127" s="94">
        <v>0</v>
      </c>
      <c r="AG127" s="94">
        <v>0</v>
      </c>
      <c r="AH127" s="88" t="s">
        <v>777</v>
      </c>
      <c r="AI127" s="90">
        <v>96</v>
      </c>
      <c r="AJ127" s="95">
        <v>18352</v>
      </c>
      <c r="AK127" s="94">
        <v>880.11998064800002</v>
      </c>
      <c r="AL127" s="88">
        <v>125</v>
      </c>
      <c r="AM127" s="94">
        <v>903.99981548000005</v>
      </c>
      <c r="AN127" s="88">
        <v>38</v>
      </c>
      <c r="AO127" s="88" t="s">
        <v>777</v>
      </c>
      <c r="AP127" s="24"/>
      <c r="AQ127" s="133">
        <v>75.953424657534242</v>
      </c>
      <c r="AR127" s="133"/>
      <c r="AT127" s="184"/>
      <c r="AU127" s="132"/>
    </row>
    <row r="128" spans="1:47" s="25" customFormat="1" ht="18.75" customHeight="1">
      <c r="A128" s="86" t="s">
        <v>970</v>
      </c>
      <c r="B128" s="87" t="s">
        <v>786</v>
      </c>
      <c r="C128" s="87" t="s">
        <v>488</v>
      </c>
      <c r="D128" s="87" t="s">
        <v>51</v>
      </c>
      <c r="E128" s="116" t="s">
        <v>1011</v>
      </c>
      <c r="F128" s="220" t="s">
        <v>1012</v>
      </c>
      <c r="G128" s="88" t="s">
        <v>0</v>
      </c>
      <c r="H128" s="88" t="s">
        <v>640</v>
      </c>
      <c r="I128" s="117">
        <v>19956</v>
      </c>
      <c r="J128" s="88">
        <v>12</v>
      </c>
      <c r="K128" s="88" t="s">
        <v>7</v>
      </c>
      <c r="L128" s="88" t="s">
        <v>861</v>
      </c>
      <c r="M128" s="116" t="s">
        <v>862</v>
      </c>
      <c r="N128" s="88" t="s">
        <v>1095</v>
      </c>
      <c r="O128" s="89">
        <v>61</v>
      </c>
      <c r="P128" s="89">
        <v>59</v>
      </c>
      <c r="Q128" s="90">
        <v>120</v>
      </c>
      <c r="R128" s="91"/>
      <c r="S128" s="91"/>
      <c r="T128" s="91"/>
      <c r="U128" s="91"/>
      <c r="V128" s="92"/>
      <c r="W128" s="92"/>
      <c r="X128" s="92"/>
      <c r="Y128" s="92"/>
      <c r="Z128" s="93">
        <v>0</v>
      </c>
      <c r="AA128" s="94">
        <v>0</v>
      </c>
      <c r="AB128" s="94">
        <v>0</v>
      </c>
      <c r="AC128" s="94">
        <v>0</v>
      </c>
      <c r="AD128" s="94">
        <v>0</v>
      </c>
      <c r="AE128" s="94">
        <v>0</v>
      </c>
      <c r="AF128" s="94">
        <v>0</v>
      </c>
      <c r="AG128" s="94">
        <v>0</v>
      </c>
      <c r="AH128" s="88" t="s">
        <v>777</v>
      </c>
      <c r="AI128" s="90">
        <v>96</v>
      </c>
      <c r="AJ128" s="95">
        <v>19956</v>
      </c>
      <c r="AK128" s="94">
        <v>880.11997904400005</v>
      </c>
      <c r="AL128" s="88">
        <v>126</v>
      </c>
      <c r="AM128" s="94">
        <v>903.99979943999995</v>
      </c>
      <c r="AN128" s="88">
        <v>39</v>
      </c>
      <c r="AO128" s="88" t="s">
        <v>777</v>
      </c>
      <c r="AP128" s="24"/>
      <c r="AQ128" s="133">
        <v>71.558904109589037</v>
      </c>
      <c r="AR128" s="133"/>
      <c r="AT128" s="184"/>
      <c r="AU128" s="132"/>
    </row>
    <row r="129" spans="1:47" s="25" customFormat="1" ht="18.75" customHeight="1">
      <c r="A129" s="86" t="s">
        <v>1118</v>
      </c>
      <c r="B129" s="87" t="s">
        <v>796</v>
      </c>
      <c r="C129" s="87" t="s">
        <v>488</v>
      </c>
      <c r="D129" s="87" t="s">
        <v>490</v>
      </c>
      <c r="E129" s="116" t="s">
        <v>1113</v>
      </c>
      <c r="F129" s="220" t="s">
        <v>1119</v>
      </c>
      <c r="G129" s="88" t="s">
        <v>0</v>
      </c>
      <c r="H129" s="88" t="s">
        <v>635</v>
      </c>
      <c r="I129" s="117">
        <v>41116</v>
      </c>
      <c r="J129" s="88">
        <v>12</v>
      </c>
      <c r="K129" s="88" t="s">
        <v>7</v>
      </c>
      <c r="L129" s="88" t="s">
        <v>861</v>
      </c>
      <c r="M129" s="116" t="e">
        <v>#DIV/0!</v>
      </c>
      <c r="N129" s="88" t="s">
        <v>1095</v>
      </c>
      <c r="O129" s="89">
        <v>62</v>
      </c>
      <c r="P129" s="89">
        <v>58</v>
      </c>
      <c r="Q129" s="90">
        <v>120</v>
      </c>
      <c r="R129" s="91"/>
      <c r="S129" s="91"/>
      <c r="T129" s="91"/>
      <c r="U129" s="91"/>
      <c r="V129" s="92"/>
      <c r="W129" s="92"/>
      <c r="X129" s="92"/>
      <c r="Y129" s="92"/>
      <c r="Z129" s="93">
        <v>0</v>
      </c>
      <c r="AA129" s="94">
        <v>0</v>
      </c>
      <c r="AB129" s="94">
        <v>0</v>
      </c>
      <c r="AC129" s="94">
        <v>0</v>
      </c>
      <c r="AD129" s="94">
        <v>0</v>
      </c>
      <c r="AE129" s="94">
        <v>0</v>
      </c>
      <c r="AF129" s="94">
        <v>0</v>
      </c>
      <c r="AG129" s="94">
        <v>0</v>
      </c>
      <c r="AH129" s="88" t="s">
        <v>777</v>
      </c>
      <c r="AI129" s="90">
        <v>96</v>
      </c>
      <c r="AJ129" s="95">
        <v>41116</v>
      </c>
      <c r="AK129" s="94">
        <v>880.11995788399997</v>
      </c>
      <c r="AL129" s="88">
        <v>127</v>
      </c>
      <c r="AM129" s="94">
        <v>903.99958784</v>
      </c>
      <c r="AN129" s="88">
        <v>40</v>
      </c>
      <c r="AO129" s="88" t="s">
        <v>777</v>
      </c>
      <c r="AP129" s="24"/>
      <c r="AQ129" s="133">
        <v>13.586301369863014</v>
      </c>
      <c r="AR129" s="133"/>
      <c r="AT129" s="184"/>
      <c r="AU129" s="132"/>
    </row>
    <row r="130" spans="1:47" s="25" customFormat="1" ht="18.75" customHeight="1">
      <c r="A130" s="86" t="s">
        <v>865</v>
      </c>
      <c r="B130" s="87" t="s">
        <v>878</v>
      </c>
      <c r="C130" s="87" t="s">
        <v>488</v>
      </c>
      <c r="D130" s="87" t="s">
        <v>124</v>
      </c>
      <c r="E130" s="116" t="s">
        <v>873</v>
      </c>
      <c r="F130" s="220" t="s">
        <v>863</v>
      </c>
      <c r="G130" s="88" t="s">
        <v>6</v>
      </c>
      <c r="H130" s="88" t="s">
        <v>654</v>
      </c>
      <c r="I130" s="117">
        <v>23484</v>
      </c>
      <c r="J130" s="88">
        <v>9</v>
      </c>
      <c r="K130" s="88" t="s">
        <v>2</v>
      </c>
      <c r="L130" s="88" t="s">
        <v>861</v>
      </c>
      <c r="M130" s="116" t="s">
        <v>862</v>
      </c>
      <c r="N130" s="88" t="s">
        <v>1095</v>
      </c>
      <c r="O130" s="89">
        <v>62</v>
      </c>
      <c r="P130" s="89">
        <v>58</v>
      </c>
      <c r="Q130" s="90">
        <v>120</v>
      </c>
      <c r="R130" s="91"/>
      <c r="S130" s="91"/>
      <c r="T130" s="91"/>
      <c r="U130" s="91"/>
      <c r="V130" s="92"/>
      <c r="W130" s="92"/>
      <c r="X130" s="92"/>
      <c r="Y130" s="92"/>
      <c r="Z130" s="93">
        <v>0</v>
      </c>
      <c r="AA130" s="94">
        <v>0</v>
      </c>
      <c r="AB130" s="94">
        <v>0</v>
      </c>
      <c r="AC130" s="94">
        <v>0</v>
      </c>
      <c r="AD130" s="94">
        <v>0</v>
      </c>
      <c r="AE130" s="94">
        <v>0</v>
      </c>
      <c r="AF130" s="94">
        <v>0</v>
      </c>
      <c r="AG130" s="94">
        <v>0</v>
      </c>
      <c r="AH130" s="88" t="s">
        <v>777</v>
      </c>
      <c r="AI130" s="90">
        <v>102</v>
      </c>
      <c r="AJ130" s="95">
        <v>23484</v>
      </c>
      <c r="AK130" s="94">
        <v>880.08997551599998</v>
      </c>
      <c r="AL130" s="88">
        <v>128</v>
      </c>
      <c r="AM130" s="94">
        <v>898.02976416000001</v>
      </c>
      <c r="AN130" s="88">
        <v>114</v>
      </c>
      <c r="AO130" s="88" t="s">
        <v>777</v>
      </c>
      <c r="AP130" s="24"/>
      <c r="AQ130" s="133">
        <v>61.893150684931506</v>
      </c>
      <c r="AR130" s="133"/>
      <c r="AT130" s="184"/>
      <c r="AU130" s="132"/>
    </row>
    <row r="131" spans="1:47" s="25" customFormat="1" ht="18.75" customHeight="1">
      <c r="A131" s="86" t="s">
        <v>139</v>
      </c>
      <c r="B131" s="87" t="s">
        <v>877</v>
      </c>
      <c r="C131" s="87" t="s">
        <v>488</v>
      </c>
      <c r="D131" s="87" t="s">
        <v>51</v>
      </c>
      <c r="E131" s="116" t="s">
        <v>140</v>
      </c>
      <c r="F131" s="220" t="s">
        <v>141</v>
      </c>
      <c r="G131" s="88" t="s">
        <v>0</v>
      </c>
      <c r="H131" s="88" t="s">
        <v>670</v>
      </c>
      <c r="I131" s="117">
        <v>16804</v>
      </c>
      <c r="J131" s="88">
        <v>8</v>
      </c>
      <c r="K131" s="88" t="s">
        <v>2</v>
      </c>
      <c r="L131" s="88" t="s">
        <v>950</v>
      </c>
      <c r="M131" s="116" t="s">
        <v>862</v>
      </c>
      <c r="N131" s="88" t="s">
        <v>1095</v>
      </c>
      <c r="O131" s="89">
        <v>61</v>
      </c>
      <c r="P131" s="89">
        <v>59</v>
      </c>
      <c r="Q131" s="90">
        <v>120</v>
      </c>
      <c r="R131" s="91"/>
      <c r="S131" s="91"/>
      <c r="T131" s="91"/>
      <c r="U131" s="91"/>
      <c r="V131" s="92"/>
      <c r="W131" s="92"/>
      <c r="X131" s="92"/>
      <c r="Y131" s="92"/>
      <c r="Z131" s="93">
        <v>0</v>
      </c>
      <c r="AA131" s="94">
        <v>0</v>
      </c>
      <c r="AB131" s="94">
        <v>0</v>
      </c>
      <c r="AC131" s="94">
        <v>0</v>
      </c>
      <c r="AD131" s="94">
        <v>0</v>
      </c>
      <c r="AE131" s="94">
        <v>0</v>
      </c>
      <c r="AF131" s="94">
        <v>0</v>
      </c>
      <c r="AG131" s="94">
        <v>0</v>
      </c>
      <c r="AH131" s="88" t="s">
        <v>777</v>
      </c>
      <c r="AI131" s="90">
        <v>104</v>
      </c>
      <c r="AJ131" s="95">
        <v>16804</v>
      </c>
      <c r="AK131" s="94">
        <v>880.07998219600006</v>
      </c>
      <c r="AL131" s="88">
        <v>129</v>
      </c>
      <c r="AM131" s="94">
        <v>896.03983096000002</v>
      </c>
      <c r="AN131" s="88">
        <v>133</v>
      </c>
      <c r="AO131" s="88" t="s">
        <v>777</v>
      </c>
      <c r="AP131" s="24"/>
      <c r="AQ131" s="133">
        <v>80.194520547945203</v>
      </c>
      <c r="AR131" s="133"/>
      <c r="AT131" s="184"/>
      <c r="AU131" s="132"/>
    </row>
    <row r="132" spans="1:47" s="25" customFormat="1" ht="18.75" customHeight="1">
      <c r="A132" s="86" t="s">
        <v>926</v>
      </c>
      <c r="B132" s="87" t="s">
        <v>804</v>
      </c>
      <c r="C132" s="87" t="s">
        <v>1</v>
      </c>
      <c r="D132" s="87" t="s">
        <v>257</v>
      </c>
      <c r="E132" s="116" t="s">
        <v>26</v>
      </c>
      <c r="F132" s="220" t="s">
        <v>927</v>
      </c>
      <c r="G132" s="88" t="s">
        <v>6</v>
      </c>
      <c r="H132" s="88" t="s">
        <v>644</v>
      </c>
      <c r="I132" s="117">
        <v>16868</v>
      </c>
      <c r="J132" s="88">
        <v>8</v>
      </c>
      <c r="K132" s="88" t="s">
        <v>2</v>
      </c>
      <c r="L132" s="88" t="s">
        <v>950</v>
      </c>
      <c r="M132" s="116" t="s">
        <v>862</v>
      </c>
      <c r="N132" s="88" t="s">
        <v>1095</v>
      </c>
      <c r="O132" s="89">
        <v>60</v>
      </c>
      <c r="P132" s="89">
        <v>60</v>
      </c>
      <c r="Q132" s="90">
        <v>120</v>
      </c>
      <c r="R132" s="91"/>
      <c r="S132" s="91"/>
      <c r="T132" s="91"/>
      <c r="U132" s="91"/>
      <c r="V132" s="92"/>
      <c r="W132" s="92"/>
      <c r="X132" s="92"/>
      <c r="Y132" s="92"/>
      <c r="Z132" s="93">
        <v>0</v>
      </c>
      <c r="AA132" s="94">
        <v>0</v>
      </c>
      <c r="AB132" s="94">
        <v>0</v>
      </c>
      <c r="AC132" s="94">
        <v>0</v>
      </c>
      <c r="AD132" s="94">
        <v>0</v>
      </c>
      <c r="AE132" s="94">
        <v>0</v>
      </c>
      <c r="AF132" s="94">
        <v>0</v>
      </c>
      <c r="AG132" s="94">
        <v>0</v>
      </c>
      <c r="AH132" s="88" t="s">
        <v>777</v>
      </c>
      <c r="AI132" s="90">
        <v>104</v>
      </c>
      <c r="AJ132" s="95">
        <v>16868</v>
      </c>
      <c r="AK132" s="94">
        <v>880.07998213200005</v>
      </c>
      <c r="AL132" s="88">
        <v>130</v>
      </c>
      <c r="AM132" s="94">
        <v>896.03983031999996</v>
      </c>
      <c r="AN132" s="88">
        <v>134</v>
      </c>
      <c r="AO132" s="88" t="s">
        <v>777</v>
      </c>
      <c r="AP132" s="24"/>
      <c r="AQ132" s="133">
        <v>80.019178082191786</v>
      </c>
      <c r="AR132" s="133"/>
      <c r="AT132" s="184"/>
      <c r="AU132" s="132"/>
    </row>
    <row r="133" spans="1:47" s="25" customFormat="1" ht="18.75" customHeight="1">
      <c r="A133" s="86" t="s">
        <v>960</v>
      </c>
      <c r="B133" s="87" t="s">
        <v>879</v>
      </c>
      <c r="C133" s="87" t="s">
        <v>488</v>
      </c>
      <c r="D133" s="87" t="s">
        <v>204</v>
      </c>
      <c r="E133" s="116" t="s">
        <v>995</v>
      </c>
      <c r="F133" s="220" t="s">
        <v>996</v>
      </c>
      <c r="G133" s="88" t="s">
        <v>0</v>
      </c>
      <c r="H133" s="88" t="s">
        <v>635</v>
      </c>
      <c r="I133" s="117">
        <v>21065</v>
      </c>
      <c r="J133" s="88">
        <v>11</v>
      </c>
      <c r="K133" s="88" t="s">
        <v>7</v>
      </c>
      <c r="L133" s="88" t="s">
        <v>861</v>
      </c>
      <c r="M133" s="116" t="s">
        <v>862</v>
      </c>
      <c r="N133" s="88" t="s">
        <v>1095</v>
      </c>
      <c r="O133" s="89">
        <v>60</v>
      </c>
      <c r="P133" s="89">
        <v>61</v>
      </c>
      <c r="Q133" s="90">
        <v>121</v>
      </c>
      <c r="R133" s="91"/>
      <c r="S133" s="91"/>
      <c r="T133" s="91"/>
      <c r="U133" s="91"/>
      <c r="V133" s="92"/>
      <c r="W133" s="92"/>
      <c r="X133" s="92"/>
      <c r="Y133" s="92"/>
      <c r="Z133" s="93">
        <v>0</v>
      </c>
      <c r="AA133" s="94">
        <v>0</v>
      </c>
      <c r="AB133" s="94">
        <v>0</v>
      </c>
      <c r="AC133" s="94">
        <v>0</v>
      </c>
      <c r="AD133" s="94">
        <v>0</v>
      </c>
      <c r="AE133" s="94">
        <v>0</v>
      </c>
      <c r="AF133" s="94">
        <v>0</v>
      </c>
      <c r="AG133" s="94">
        <v>0</v>
      </c>
      <c r="AH133" s="88" t="s">
        <v>777</v>
      </c>
      <c r="AI133" s="90">
        <v>99</v>
      </c>
      <c r="AJ133" s="95">
        <v>21065</v>
      </c>
      <c r="AK133" s="94">
        <v>879.10997793499996</v>
      </c>
      <c r="AL133" s="88">
        <v>131</v>
      </c>
      <c r="AM133" s="94">
        <v>901.00978835000001</v>
      </c>
      <c r="AN133" s="88">
        <v>70</v>
      </c>
      <c r="AO133" s="88" t="s">
        <v>777</v>
      </c>
      <c r="AP133" s="24"/>
      <c r="AQ133" s="133">
        <v>68.520547945205479</v>
      </c>
      <c r="AR133" s="133"/>
      <c r="AT133" s="184"/>
      <c r="AU133" s="132"/>
    </row>
    <row r="134" spans="1:47" s="25" customFormat="1" ht="18.75" customHeight="1">
      <c r="A134" s="86" t="s">
        <v>824</v>
      </c>
      <c r="B134" s="87" t="s">
        <v>242</v>
      </c>
      <c r="C134" s="87" t="s">
        <v>1</v>
      </c>
      <c r="D134" s="87" t="s">
        <v>242</v>
      </c>
      <c r="E134" s="116" t="s">
        <v>843</v>
      </c>
      <c r="F134" s="220" t="s">
        <v>844</v>
      </c>
      <c r="G134" s="88" t="s">
        <v>6</v>
      </c>
      <c r="H134" s="88" t="s">
        <v>644</v>
      </c>
      <c r="I134" s="117">
        <v>18191</v>
      </c>
      <c r="J134" s="88">
        <v>9</v>
      </c>
      <c r="K134" s="88" t="s">
        <v>2</v>
      </c>
      <c r="L134" s="88" t="s">
        <v>950</v>
      </c>
      <c r="M134" s="116" t="s">
        <v>777</v>
      </c>
      <c r="N134" s="88" t="s">
        <v>1095</v>
      </c>
      <c r="O134" s="89">
        <v>60</v>
      </c>
      <c r="P134" s="89">
        <v>61</v>
      </c>
      <c r="Q134" s="90">
        <v>121</v>
      </c>
      <c r="R134" s="91"/>
      <c r="S134" s="91"/>
      <c r="T134" s="91"/>
      <c r="U134" s="91"/>
      <c r="V134" s="92"/>
      <c r="W134" s="92"/>
      <c r="X134" s="92"/>
      <c r="Y134" s="92"/>
      <c r="Z134" s="93">
        <v>0</v>
      </c>
      <c r="AA134" s="94">
        <v>0</v>
      </c>
      <c r="AB134" s="94">
        <v>0</v>
      </c>
      <c r="AC134" s="94">
        <v>0</v>
      </c>
      <c r="AD134" s="94">
        <v>0</v>
      </c>
      <c r="AE134" s="94">
        <v>0</v>
      </c>
      <c r="AF134" s="94">
        <v>0</v>
      </c>
      <c r="AG134" s="94">
        <v>0</v>
      </c>
      <c r="AH134" s="88" t="s">
        <v>777</v>
      </c>
      <c r="AI134" s="90">
        <v>103</v>
      </c>
      <c r="AJ134" s="95">
        <v>18191</v>
      </c>
      <c r="AK134" s="94">
        <v>879.08998080900005</v>
      </c>
      <c r="AL134" s="88">
        <v>132</v>
      </c>
      <c r="AM134" s="94">
        <v>897.02981708999994</v>
      </c>
      <c r="AN134" s="88">
        <v>125</v>
      </c>
      <c r="AO134" s="88" t="s">
        <v>777</v>
      </c>
      <c r="AP134" s="24"/>
      <c r="AQ134" s="133">
        <v>76.394520547945206</v>
      </c>
      <c r="AR134" s="133"/>
      <c r="AT134" s="184"/>
      <c r="AU134" s="132"/>
    </row>
    <row r="135" spans="1:47" s="25" customFormat="1" ht="18.75" customHeight="1">
      <c r="A135" s="86" t="s">
        <v>435</v>
      </c>
      <c r="B135" s="87" t="s">
        <v>242</v>
      </c>
      <c r="C135" s="87" t="s">
        <v>1</v>
      </c>
      <c r="D135" s="87" t="s">
        <v>242</v>
      </c>
      <c r="E135" s="116" t="s">
        <v>422</v>
      </c>
      <c r="F135" s="220" t="s">
        <v>454</v>
      </c>
      <c r="G135" s="88" t="s">
        <v>6</v>
      </c>
      <c r="H135" s="88" t="s">
        <v>640</v>
      </c>
      <c r="I135" s="117">
        <v>19177</v>
      </c>
      <c r="J135" s="88">
        <v>9</v>
      </c>
      <c r="K135" s="88" t="s">
        <v>2</v>
      </c>
      <c r="L135" s="88" t="s">
        <v>861</v>
      </c>
      <c r="M135" s="116" t="s">
        <v>862</v>
      </c>
      <c r="N135" s="88" t="s">
        <v>1095</v>
      </c>
      <c r="O135" s="89">
        <v>64</v>
      </c>
      <c r="P135" s="89">
        <v>57</v>
      </c>
      <c r="Q135" s="90">
        <v>121</v>
      </c>
      <c r="R135" s="91"/>
      <c r="S135" s="91"/>
      <c r="T135" s="91"/>
      <c r="U135" s="91"/>
      <c r="V135" s="92"/>
      <c r="W135" s="92"/>
      <c r="X135" s="92"/>
      <c r="Y135" s="92"/>
      <c r="Z135" s="93">
        <v>0</v>
      </c>
      <c r="AA135" s="94">
        <v>0</v>
      </c>
      <c r="AB135" s="94">
        <v>0</v>
      </c>
      <c r="AC135" s="94">
        <v>0</v>
      </c>
      <c r="AD135" s="94">
        <v>0</v>
      </c>
      <c r="AE135" s="94">
        <v>0</v>
      </c>
      <c r="AF135" s="94">
        <v>0</v>
      </c>
      <c r="AG135" s="94">
        <v>0</v>
      </c>
      <c r="AH135" s="88" t="s">
        <v>777</v>
      </c>
      <c r="AI135" s="90">
        <v>103</v>
      </c>
      <c r="AJ135" s="95">
        <v>19177</v>
      </c>
      <c r="AK135" s="94">
        <v>879.08997982300002</v>
      </c>
      <c r="AL135" s="88">
        <v>133</v>
      </c>
      <c r="AM135" s="94">
        <v>897.02980722999996</v>
      </c>
      <c r="AN135" s="88">
        <v>126</v>
      </c>
      <c r="AO135" s="88" t="s">
        <v>777</v>
      </c>
      <c r="AP135" s="24"/>
      <c r="AQ135" s="133">
        <v>73.69315068493151</v>
      </c>
      <c r="AR135" s="133"/>
      <c r="AT135" s="184"/>
      <c r="AU135" s="132"/>
    </row>
    <row r="136" spans="1:47" s="25" customFormat="1" ht="18.75" customHeight="1">
      <c r="A136" s="86" t="s">
        <v>1143</v>
      </c>
      <c r="B136" s="87" t="s">
        <v>802</v>
      </c>
      <c r="C136" s="87" t="s">
        <v>1</v>
      </c>
      <c r="D136" s="87" t="s">
        <v>51</v>
      </c>
      <c r="E136" s="116" t="s">
        <v>1144</v>
      </c>
      <c r="F136" s="220" t="s">
        <v>1145</v>
      </c>
      <c r="G136" s="88" t="s">
        <v>0</v>
      </c>
      <c r="H136" s="88" t="s">
        <v>654</v>
      </c>
      <c r="I136" s="117">
        <v>21607</v>
      </c>
      <c r="J136" s="88">
        <v>12</v>
      </c>
      <c r="K136" s="88" t="s">
        <v>7</v>
      </c>
      <c r="L136" s="88" t="s">
        <v>861</v>
      </c>
      <c r="M136" s="116" t="e">
        <v>#DIV/0!</v>
      </c>
      <c r="N136" s="88" t="s">
        <v>1098</v>
      </c>
      <c r="O136" s="89">
        <v>65</v>
      </c>
      <c r="P136" s="89">
        <v>57</v>
      </c>
      <c r="Q136" s="90">
        <v>122</v>
      </c>
      <c r="R136" s="91"/>
      <c r="S136" s="91"/>
      <c r="T136" s="91"/>
      <c r="U136" s="91"/>
      <c r="V136" s="92"/>
      <c r="W136" s="92"/>
      <c r="X136" s="92"/>
      <c r="Y136" s="92"/>
      <c r="Z136" s="93">
        <v>0</v>
      </c>
      <c r="AA136" s="94">
        <v>0</v>
      </c>
      <c r="AB136" s="94">
        <v>0</v>
      </c>
      <c r="AC136" s="94">
        <v>0</v>
      </c>
      <c r="AD136" s="94">
        <v>0</v>
      </c>
      <c r="AE136" s="94">
        <v>0</v>
      </c>
      <c r="AF136" s="94">
        <v>0</v>
      </c>
      <c r="AG136" s="94">
        <v>0</v>
      </c>
      <c r="AH136" s="88" t="s">
        <v>777</v>
      </c>
      <c r="AI136" s="90">
        <v>98</v>
      </c>
      <c r="AJ136" s="95">
        <v>21607</v>
      </c>
      <c r="AK136" s="94">
        <v>878.119977393</v>
      </c>
      <c r="AL136" s="88">
        <v>134</v>
      </c>
      <c r="AM136" s="94">
        <v>901.99978293000004</v>
      </c>
      <c r="AN136" s="88">
        <v>57</v>
      </c>
      <c r="AO136" s="88" t="s">
        <v>777</v>
      </c>
      <c r="AP136" s="24"/>
      <c r="AQ136" s="133">
        <v>67.035616438356158</v>
      </c>
      <c r="AR136" s="133"/>
      <c r="AT136" s="184"/>
      <c r="AU136" s="132"/>
    </row>
    <row r="137" spans="1:47" s="25" customFormat="1" ht="18.75" customHeight="1">
      <c r="A137" s="86" t="s">
        <v>255</v>
      </c>
      <c r="B137" s="87" t="s">
        <v>785</v>
      </c>
      <c r="C137" s="87" t="s">
        <v>488</v>
      </c>
      <c r="D137" s="87" t="s">
        <v>488</v>
      </c>
      <c r="E137" s="116" t="s">
        <v>256</v>
      </c>
      <c r="F137" s="220" t="s">
        <v>5</v>
      </c>
      <c r="G137" s="88" t="s">
        <v>0</v>
      </c>
      <c r="H137" s="88" t="s">
        <v>651</v>
      </c>
      <c r="I137" s="117">
        <v>14528</v>
      </c>
      <c r="J137" s="88">
        <v>9</v>
      </c>
      <c r="K137" s="88" t="s">
        <v>2</v>
      </c>
      <c r="L137" s="88" t="s">
        <v>994</v>
      </c>
      <c r="M137" s="116" t="s">
        <v>862</v>
      </c>
      <c r="N137" s="88" t="s">
        <v>1095</v>
      </c>
      <c r="O137" s="89">
        <v>64</v>
      </c>
      <c r="P137" s="89">
        <v>58</v>
      </c>
      <c r="Q137" s="90">
        <v>122</v>
      </c>
      <c r="R137" s="91"/>
      <c r="S137" s="91"/>
      <c r="T137" s="91"/>
      <c r="U137" s="91"/>
      <c r="V137" s="92"/>
      <c r="W137" s="92"/>
      <c r="X137" s="92"/>
      <c r="Y137" s="92"/>
      <c r="Z137" s="93">
        <v>0</v>
      </c>
      <c r="AA137" s="94">
        <v>0</v>
      </c>
      <c r="AB137" s="94">
        <v>0</v>
      </c>
      <c r="AC137" s="94">
        <v>0</v>
      </c>
      <c r="AD137" s="94">
        <v>0</v>
      </c>
      <c r="AE137" s="94">
        <v>0</v>
      </c>
      <c r="AF137" s="94">
        <v>0</v>
      </c>
      <c r="AG137" s="94">
        <v>0</v>
      </c>
      <c r="AH137" s="88" t="s">
        <v>777</v>
      </c>
      <c r="AI137" s="90">
        <v>104</v>
      </c>
      <c r="AJ137" s="95">
        <v>14528</v>
      </c>
      <c r="AK137" s="94">
        <v>878.08998447200008</v>
      </c>
      <c r="AL137" s="88">
        <v>135</v>
      </c>
      <c r="AM137" s="94">
        <v>896.02985372000001</v>
      </c>
      <c r="AN137" s="88">
        <v>135</v>
      </c>
      <c r="AO137" s="88" t="s">
        <v>777</v>
      </c>
      <c r="AP137" s="24"/>
      <c r="AQ137" s="132">
        <v>86.430136986301363</v>
      </c>
      <c r="AR137" s="133"/>
      <c r="AT137" s="184"/>
      <c r="AU137" s="132"/>
    </row>
    <row r="138" spans="1:47" s="25" customFormat="1" ht="18.75" customHeight="1">
      <c r="A138" s="86" t="s">
        <v>400</v>
      </c>
      <c r="B138" s="87" t="s">
        <v>149</v>
      </c>
      <c r="C138" s="87" t="s">
        <v>1</v>
      </c>
      <c r="D138" s="87" t="s">
        <v>149</v>
      </c>
      <c r="E138" s="116" t="s">
        <v>401</v>
      </c>
      <c r="F138" s="220" t="s">
        <v>402</v>
      </c>
      <c r="G138" s="88" t="s">
        <v>6</v>
      </c>
      <c r="H138" s="88" t="s">
        <v>670</v>
      </c>
      <c r="I138" s="117">
        <v>18222</v>
      </c>
      <c r="J138" s="88">
        <v>9</v>
      </c>
      <c r="K138" s="88" t="s">
        <v>2</v>
      </c>
      <c r="L138" s="88" t="s">
        <v>950</v>
      </c>
      <c r="M138" s="116" t="s">
        <v>777</v>
      </c>
      <c r="N138" s="88" t="s">
        <v>1095</v>
      </c>
      <c r="O138" s="89">
        <v>65</v>
      </c>
      <c r="P138" s="89">
        <v>57</v>
      </c>
      <c r="Q138" s="90">
        <v>122</v>
      </c>
      <c r="R138" s="91"/>
      <c r="S138" s="91"/>
      <c r="T138" s="91"/>
      <c r="U138" s="91"/>
      <c r="V138" s="92"/>
      <c r="W138" s="92"/>
      <c r="X138" s="92"/>
      <c r="Y138" s="92"/>
      <c r="Z138" s="93">
        <v>0</v>
      </c>
      <c r="AA138" s="94">
        <v>0</v>
      </c>
      <c r="AB138" s="94">
        <v>0</v>
      </c>
      <c r="AC138" s="94">
        <v>0</v>
      </c>
      <c r="AD138" s="94">
        <v>0</v>
      </c>
      <c r="AE138" s="94">
        <v>0</v>
      </c>
      <c r="AF138" s="94">
        <v>0</v>
      </c>
      <c r="AG138" s="94">
        <v>0</v>
      </c>
      <c r="AH138" s="88" t="s">
        <v>777</v>
      </c>
      <c r="AI138" s="90">
        <v>104</v>
      </c>
      <c r="AJ138" s="95">
        <v>18222</v>
      </c>
      <c r="AK138" s="94">
        <v>878.08998077800004</v>
      </c>
      <c r="AL138" s="88">
        <v>136</v>
      </c>
      <c r="AM138" s="94">
        <v>896.02981677999992</v>
      </c>
      <c r="AN138" s="88">
        <v>136</v>
      </c>
      <c r="AO138" s="88" t="s">
        <v>777</v>
      </c>
      <c r="AP138" s="24"/>
      <c r="AQ138" s="133">
        <v>76.30958904109589</v>
      </c>
      <c r="AR138" s="133"/>
      <c r="AT138" s="184"/>
      <c r="AU138" s="132"/>
    </row>
    <row r="139" spans="1:47" s="25" customFormat="1" ht="18.75" customHeight="1">
      <c r="A139" s="86" t="s">
        <v>829</v>
      </c>
      <c r="B139" s="87" t="s">
        <v>797</v>
      </c>
      <c r="C139" s="87" t="s">
        <v>488</v>
      </c>
      <c r="D139" s="87" t="s">
        <v>491</v>
      </c>
      <c r="E139" s="116" t="s">
        <v>841</v>
      </c>
      <c r="F139" s="220" t="s">
        <v>842</v>
      </c>
      <c r="G139" s="88" t="s">
        <v>0</v>
      </c>
      <c r="H139" s="88" t="s">
        <v>640</v>
      </c>
      <c r="I139" s="117">
        <v>18271</v>
      </c>
      <c r="J139" s="88">
        <v>9</v>
      </c>
      <c r="K139" s="88" t="s">
        <v>2</v>
      </c>
      <c r="L139" s="88" t="s">
        <v>950</v>
      </c>
      <c r="M139" s="116" t="s">
        <v>777</v>
      </c>
      <c r="N139" s="88" t="s">
        <v>1095</v>
      </c>
      <c r="O139" s="89">
        <v>63</v>
      </c>
      <c r="P139" s="89">
        <v>59</v>
      </c>
      <c r="Q139" s="90">
        <v>122</v>
      </c>
      <c r="R139" s="91"/>
      <c r="S139" s="91"/>
      <c r="T139" s="91"/>
      <c r="U139" s="91"/>
      <c r="V139" s="92"/>
      <c r="W139" s="92"/>
      <c r="X139" s="92"/>
      <c r="Y139" s="92"/>
      <c r="Z139" s="93">
        <v>0</v>
      </c>
      <c r="AA139" s="94">
        <v>0</v>
      </c>
      <c r="AB139" s="94">
        <v>0</v>
      </c>
      <c r="AC139" s="94">
        <v>0</v>
      </c>
      <c r="AD139" s="94">
        <v>0</v>
      </c>
      <c r="AE139" s="94">
        <v>0</v>
      </c>
      <c r="AF139" s="94">
        <v>0</v>
      </c>
      <c r="AG139" s="94">
        <v>0</v>
      </c>
      <c r="AH139" s="88" t="s">
        <v>777</v>
      </c>
      <c r="AI139" s="90">
        <v>104</v>
      </c>
      <c r="AJ139" s="95">
        <v>18271</v>
      </c>
      <c r="AK139" s="94">
        <v>878.08998072899999</v>
      </c>
      <c r="AL139" s="88">
        <v>137</v>
      </c>
      <c r="AM139" s="94">
        <v>896.02981628999999</v>
      </c>
      <c r="AN139" s="88">
        <v>137</v>
      </c>
      <c r="AO139" s="88" t="s">
        <v>777</v>
      </c>
      <c r="AP139" s="24"/>
      <c r="AQ139" s="133">
        <v>76.175342465753431</v>
      </c>
      <c r="AR139" s="133"/>
      <c r="AT139" s="184"/>
      <c r="AU139" s="132"/>
    </row>
    <row r="140" spans="1:47" s="25" customFormat="1" ht="18.75" customHeight="1">
      <c r="A140" s="86" t="s">
        <v>887</v>
      </c>
      <c r="B140" s="87" t="s">
        <v>806</v>
      </c>
      <c r="C140" s="87" t="s">
        <v>1</v>
      </c>
      <c r="D140" s="87" t="s">
        <v>490</v>
      </c>
      <c r="E140" s="116" t="s">
        <v>133</v>
      </c>
      <c r="F140" s="220" t="s">
        <v>29</v>
      </c>
      <c r="G140" s="88" t="s">
        <v>6</v>
      </c>
      <c r="H140" s="88" t="s">
        <v>664</v>
      </c>
      <c r="I140" s="117">
        <v>20316</v>
      </c>
      <c r="J140" s="88">
        <v>9</v>
      </c>
      <c r="K140" s="88" t="s">
        <v>2</v>
      </c>
      <c r="L140" s="88" t="s">
        <v>861</v>
      </c>
      <c r="M140" s="116" t="s">
        <v>777</v>
      </c>
      <c r="N140" s="88" t="s">
        <v>1095</v>
      </c>
      <c r="O140" s="89">
        <v>62</v>
      </c>
      <c r="P140" s="89">
        <v>60</v>
      </c>
      <c r="Q140" s="90">
        <v>122</v>
      </c>
      <c r="R140" s="91"/>
      <c r="S140" s="91"/>
      <c r="T140" s="91"/>
      <c r="U140" s="91"/>
      <c r="V140" s="92"/>
      <c r="W140" s="92"/>
      <c r="X140" s="92"/>
      <c r="Y140" s="92"/>
      <c r="Z140" s="93">
        <v>0</v>
      </c>
      <c r="AA140" s="94">
        <v>0</v>
      </c>
      <c r="AB140" s="94">
        <v>0</v>
      </c>
      <c r="AC140" s="94">
        <v>0</v>
      </c>
      <c r="AD140" s="94">
        <v>0</v>
      </c>
      <c r="AE140" s="94">
        <v>0</v>
      </c>
      <c r="AF140" s="94">
        <v>0</v>
      </c>
      <c r="AG140" s="94">
        <v>0</v>
      </c>
      <c r="AH140" s="88" t="s">
        <v>777</v>
      </c>
      <c r="AI140" s="90">
        <v>104</v>
      </c>
      <c r="AJ140" s="95">
        <v>20316</v>
      </c>
      <c r="AK140" s="94">
        <v>878.08997868400002</v>
      </c>
      <c r="AL140" s="88">
        <v>138</v>
      </c>
      <c r="AM140" s="94">
        <v>896.02979584000002</v>
      </c>
      <c r="AN140" s="88">
        <v>138</v>
      </c>
      <c r="AO140" s="88" t="s">
        <v>777</v>
      </c>
      <c r="AP140" s="24"/>
      <c r="AQ140" s="133">
        <v>70.572602739726022</v>
      </c>
      <c r="AR140" s="133"/>
      <c r="AT140" s="184"/>
      <c r="AU140" s="132"/>
    </row>
    <row r="141" spans="1:47" s="25" customFormat="1" ht="18.75" customHeight="1">
      <c r="A141" s="86" t="s">
        <v>668</v>
      </c>
      <c r="B141" s="87" t="s">
        <v>882</v>
      </c>
      <c r="C141" s="87" t="s">
        <v>488</v>
      </c>
      <c r="D141" s="87" t="s">
        <v>490</v>
      </c>
      <c r="E141" s="116" t="s">
        <v>210</v>
      </c>
      <c r="F141" s="220" t="s">
        <v>669</v>
      </c>
      <c r="G141" s="88" t="s">
        <v>0</v>
      </c>
      <c r="H141" s="88" t="s">
        <v>644</v>
      </c>
      <c r="I141" s="117">
        <v>18853</v>
      </c>
      <c r="J141" s="88">
        <v>8</v>
      </c>
      <c r="K141" s="88" t="s">
        <v>2</v>
      </c>
      <c r="L141" s="88" t="s">
        <v>950</v>
      </c>
      <c r="M141" s="116" t="s">
        <v>862</v>
      </c>
      <c r="N141" s="88" t="s">
        <v>1095</v>
      </c>
      <c r="O141" s="89">
        <v>61</v>
      </c>
      <c r="P141" s="89">
        <v>61</v>
      </c>
      <c r="Q141" s="90">
        <v>122</v>
      </c>
      <c r="R141" s="91"/>
      <c r="S141" s="91"/>
      <c r="T141" s="91"/>
      <c r="U141" s="91"/>
      <c r="V141" s="92"/>
      <c r="W141" s="92"/>
      <c r="X141" s="92"/>
      <c r="Y141" s="92"/>
      <c r="Z141" s="93">
        <v>0</v>
      </c>
      <c r="AA141" s="94">
        <v>0</v>
      </c>
      <c r="AB141" s="94">
        <v>0</v>
      </c>
      <c r="AC141" s="94">
        <v>0</v>
      </c>
      <c r="AD141" s="94">
        <v>0</v>
      </c>
      <c r="AE141" s="94">
        <v>0</v>
      </c>
      <c r="AF141" s="94">
        <v>0</v>
      </c>
      <c r="AG141" s="94">
        <v>0</v>
      </c>
      <c r="AH141" s="88" t="s">
        <v>777</v>
      </c>
      <c r="AI141" s="90">
        <v>106</v>
      </c>
      <c r="AJ141" s="95">
        <v>18853</v>
      </c>
      <c r="AK141" s="94">
        <v>878.07998014700001</v>
      </c>
      <c r="AL141" s="88">
        <v>139</v>
      </c>
      <c r="AM141" s="94">
        <v>894.03981047000002</v>
      </c>
      <c r="AN141" s="88">
        <v>152</v>
      </c>
      <c r="AO141" s="88" t="s">
        <v>777</v>
      </c>
      <c r="AP141" s="55"/>
      <c r="AQ141" s="133">
        <v>74.580821917808223</v>
      </c>
      <c r="AR141" s="54"/>
      <c r="AS141" s="54"/>
      <c r="AT141" s="55"/>
      <c r="AU141" s="54"/>
    </row>
    <row r="142" spans="1:47" s="25" customFormat="1" ht="18.75" customHeight="1">
      <c r="A142" s="86" t="s">
        <v>978</v>
      </c>
      <c r="B142" s="87" t="s">
        <v>806</v>
      </c>
      <c r="C142" s="87" t="s">
        <v>1</v>
      </c>
      <c r="D142" s="87" t="s">
        <v>490</v>
      </c>
      <c r="E142" s="116" t="s">
        <v>1024</v>
      </c>
      <c r="F142" s="220" t="s">
        <v>1025</v>
      </c>
      <c r="G142" s="88" t="s">
        <v>6</v>
      </c>
      <c r="H142" s="88" t="s">
        <v>644</v>
      </c>
      <c r="I142" s="117">
        <v>18830</v>
      </c>
      <c r="J142" s="88">
        <v>12</v>
      </c>
      <c r="K142" s="88" t="s">
        <v>7</v>
      </c>
      <c r="L142" s="88" t="s">
        <v>950</v>
      </c>
      <c r="M142" s="116" t="s">
        <v>777</v>
      </c>
      <c r="N142" s="88" t="s">
        <v>1095</v>
      </c>
      <c r="O142" s="89">
        <v>62</v>
      </c>
      <c r="P142" s="89">
        <v>61</v>
      </c>
      <c r="Q142" s="90">
        <v>123</v>
      </c>
      <c r="R142" s="91"/>
      <c r="S142" s="91"/>
      <c r="T142" s="91"/>
      <c r="U142" s="91"/>
      <c r="V142" s="92"/>
      <c r="W142" s="92"/>
      <c r="X142" s="92"/>
      <c r="Y142" s="92"/>
      <c r="Z142" s="93">
        <v>0</v>
      </c>
      <c r="AA142" s="94">
        <v>0</v>
      </c>
      <c r="AB142" s="94">
        <v>0</v>
      </c>
      <c r="AC142" s="94">
        <v>0</v>
      </c>
      <c r="AD142" s="94">
        <v>0</v>
      </c>
      <c r="AE142" s="94">
        <v>0</v>
      </c>
      <c r="AF142" s="94">
        <v>0</v>
      </c>
      <c r="AG142" s="94">
        <v>0</v>
      </c>
      <c r="AH142" s="88" t="s">
        <v>777</v>
      </c>
      <c r="AI142" s="90">
        <v>99</v>
      </c>
      <c r="AJ142" s="95">
        <v>18830</v>
      </c>
      <c r="AK142" s="94">
        <v>877.11998016999996</v>
      </c>
      <c r="AL142" s="88">
        <v>140</v>
      </c>
      <c r="AM142" s="94">
        <v>900.99981070000001</v>
      </c>
      <c r="AN142" s="88">
        <v>71</v>
      </c>
      <c r="AO142" s="88" t="s">
        <v>777</v>
      </c>
      <c r="AP142" s="24"/>
      <c r="AQ142" s="133">
        <v>74.643835616438352</v>
      </c>
      <c r="AR142" s="133"/>
      <c r="AT142" s="184"/>
      <c r="AU142" s="132"/>
    </row>
    <row r="143" spans="1:47" s="25" customFormat="1" ht="18.75" customHeight="1">
      <c r="A143" s="86" t="s">
        <v>425</v>
      </c>
      <c r="B143" s="87" t="s">
        <v>804</v>
      </c>
      <c r="C143" s="87" t="s">
        <v>1</v>
      </c>
      <c r="D143" s="87" t="s">
        <v>257</v>
      </c>
      <c r="E143" s="116" t="s">
        <v>49</v>
      </c>
      <c r="F143" s="220" t="s">
        <v>451</v>
      </c>
      <c r="G143" s="88" t="s">
        <v>0</v>
      </c>
      <c r="H143" s="88" t="s">
        <v>664</v>
      </c>
      <c r="I143" s="117">
        <v>18875</v>
      </c>
      <c r="J143" s="88">
        <v>12</v>
      </c>
      <c r="K143" s="88" t="s">
        <v>7</v>
      </c>
      <c r="L143" s="88" t="s">
        <v>950</v>
      </c>
      <c r="M143" s="116" t="s">
        <v>777</v>
      </c>
      <c r="N143" s="88" t="s">
        <v>1095</v>
      </c>
      <c r="O143" s="89">
        <v>64</v>
      </c>
      <c r="P143" s="89">
        <v>59</v>
      </c>
      <c r="Q143" s="90">
        <v>123</v>
      </c>
      <c r="R143" s="91"/>
      <c r="S143" s="91"/>
      <c r="T143" s="91"/>
      <c r="U143" s="91"/>
      <c r="V143" s="92"/>
      <c r="W143" s="92"/>
      <c r="X143" s="92"/>
      <c r="Y143" s="92"/>
      <c r="Z143" s="93">
        <v>0</v>
      </c>
      <c r="AA143" s="94">
        <v>0</v>
      </c>
      <c r="AB143" s="94">
        <v>0</v>
      </c>
      <c r="AC143" s="94">
        <v>0</v>
      </c>
      <c r="AD143" s="94">
        <v>0</v>
      </c>
      <c r="AE143" s="94">
        <v>0</v>
      </c>
      <c r="AF143" s="94">
        <v>0</v>
      </c>
      <c r="AG143" s="94">
        <v>0</v>
      </c>
      <c r="AH143" s="88" t="s">
        <v>777</v>
      </c>
      <c r="AI143" s="90">
        <v>99</v>
      </c>
      <c r="AJ143" s="95">
        <v>18875</v>
      </c>
      <c r="AK143" s="94">
        <v>877.11998012499998</v>
      </c>
      <c r="AL143" s="88">
        <v>141</v>
      </c>
      <c r="AM143" s="94">
        <v>900.99981025</v>
      </c>
      <c r="AN143" s="88">
        <v>72</v>
      </c>
      <c r="AO143" s="88" t="s">
        <v>777</v>
      </c>
      <c r="AP143" s="24"/>
      <c r="AQ143" s="133">
        <v>74.520547945205479</v>
      </c>
      <c r="AR143" s="133"/>
      <c r="AT143" s="184"/>
      <c r="AU143" s="132"/>
    </row>
    <row r="144" spans="1:47" s="25" customFormat="1" ht="18.75" customHeight="1">
      <c r="A144" s="86" t="s">
        <v>228</v>
      </c>
      <c r="B144" s="87" t="s">
        <v>785</v>
      </c>
      <c r="C144" s="87" t="s">
        <v>488</v>
      </c>
      <c r="D144" s="87" t="s">
        <v>488</v>
      </c>
      <c r="E144" s="116" t="s">
        <v>208</v>
      </c>
      <c r="F144" s="220" t="s">
        <v>63</v>
      </c>
      <c r="G144" s="88" t="s">
        <v>6</v>
      </c>
      <c r="H144" s="88" t="s">
        <v>644</v>
      </c>
      <c r="I144" s="117">
        <v>13575</v>
      </c>
      <c r="J144" s="88">
        <v>9</v>
      </c>
      <c r="K144" s="88" t="s">
        <v>2</v>
      </c>
      <c r="L144" s="88" t="s">
        <v>994</v>
      </c>
      <c r="M144" s="116" t="s">
        <v>777</v>
      </c>
      <c r="N144" s="88" t="s">
        <v>1095</v>
      </c>
      <c r="O144" s="89">
        <v>62</v>
      </c>
      <c r="P144" s="89">
        <v>61</v>
      </c>
      <c r="Q144" s="90">
        <v>123</v>
      </c>
      <c r="R144" s="91"/>
      <c r="S144" s="91"/>
      <c r="T144" s="91"/>
      <c r="U144" s="91"/>
      <c r="V144" s="92"/>
      <c r="W144" s="92"/>
      <c r="X144" s="92"/>
      <c r="Y144" s="92"/>
      <c r="Z144" s="93">
        <v>0</v>
      </c>
      <c r="AA144" s="94">
        <v>0</v>
      </c>
      <c r="AB144" s="94">
        <v>0</v>
      </c>
      <c r="AC144" s="94">
        <v>0</v>
      </c>
      <c r="AD144" s="94">
        <v>0</v>
      </c>
      <c r="AE144" s="94">
        <v>0</v>
      </c>
      <c r="AF144" s="94">
        <v>0</v>
      </c>
      <c r="AG144" s="94">
        <v>0</v>
      </c>
      <c r="AH144" s="88" t="s">
        <v>777</v>
      </c>
      <c r="AI144" s="90">
        <v>105</v>
      </c>
      <c r="AJ144" s="95">
        <v>13575</v>
      </c>
      <c r="AK144" s="94">
        <v>877.08998542500001</v>
      </c>
      <c r="AL144" s="88">
        <v>142</v>
      </c>
      <c r="AM144" s="94">
        <v>895.02986324999995</v>
      </c>
      <c r="AN144" s="88">
        <v>146</v>
      </c>
      <c r="AO144" s="88" t="s">
        <v>777</v>
      </c>
      <c r="AP144" s="24"/>
      <c r="AQ144" s="132">
        <v>89.041095890410958</v>
      </c>
      <c r="AR144" s="133"/>
      <c r="AT144" s="184"/>
      <c r="AU144" s="132"/>
    </row>
    <row r="145" spans="1:47" s="25" customFormat="1" ht="18.75" customHeight="1">
      <c r="A145" s="86" t="s">
        <v>754</v>
      </c>
      <c r="B145" s="87" t="s">
        <v>879</v>
      </c>
      <c r="C145" s="87" t="s">
        <v>488</v>
      </c>
      <c r="D145" s="87" t="s">
        <v>204</v>
      </c>
      <c r="E145" s="116" t="s">
        <v>71</v>
      </c>
      <c r="F145" s="220" t="s">
        <v>755</v>
      </c>
      <c r="G145" s="88" t="s">
        <v>6</v>
      </c>
      <c r="H145" s="88" t="s">
        <v>664</v>
      </c>
      <c r="I145" s="117">
        <v>16757</v>
      </c>
      <c r="J145" s="88">
        <v>9</v>
      </c>
      <c r="K145" s="88" t="s">
        <v>2</v>
      </c>
      <c r="L145" s="88" t="s">
        <v>950</v>
      </c>
      <c r="M145" s="116" t="s">
        <v>777</v>
      </c>
      <c r="N145" s="88" t="s">
        <v>1095</v>
      </c>
      <c r="O145" s="89">
        <v>62</v>
      </c>
      <c r="P145" s="89">
        <v>61</v>
      </c>
      <c r="Q145" s="90">
        <v>123</v>
      </c>
      <c r="R145" s="91"/>
      <c r="S145" s="91"/>
      <c r="T145" s="91"/>
      <c r="U145" s="91"/>
      <c r="V145" s="92"/>
      <c r="W145" s="92"/>
      <c r="X145" s="92"/>
      <c r="Y145" s="92"/>
      <c r="Z145" s="93">
        <v>0</v>
      </c>
      <c r="AA145" s="94">
        <v>0</v>
      </c>
      <c r="AB145" s="94">
        <v>0</v>
      </c>
      <c r="AC145" s="94">
        <v>0</v>
      </c>
      <c r="AD145" s="94">
        <v>0</v>
      </c>
      <c r="AE145" s="94">
        <v>0</v>
      </c>
      <c r="AF145" s="94">
        <v>0</v>
      </c>
      <c r="AG145" s="94">
        <v>0</v>
      </c>
      <c r="AH145" s="88" t="s">
        <v>777</v>
      </c>
      <c r="AI145" s="90">
        <v>105</v>
      </c>
      <c r="AJ145" s="95">
        <v>16757</v>
      </c>
      <c r="AK145" s="94">
        <v>877.08998224300001</v>
      </c>
      <c r="AL145" s="88">
        <v>143</v>
      </c>
      <c r="AM145" s="94">
        <v>895.02983142999994</v>
      </c>
      <c r="AN145" s="88">
        <v>147</v>
      </c>
      <c r="AO145" s="88" t="s">
        <v>777</v>
      </c>
      <c r="AP145" s="24"/>
      <c r="AQ145" s="133">
        <v>80.323287671232876</v>
      </c>
      <c r="AR145" s="133"/>
      <c r="AT145" s="184"/>
      <c r="AU145" s="132"/>
    </row>
    <row r="146" spans="1:47" s="25" customFormat="1" ht="18.75" customHeight="1">
      <c r="A146" s="86" t="s">
        <v>993</v>
      </c>
      <c r="B146" s="87" t="s">
        <v>805</v>
      </c>
      <c r="C146" s="87" t="s">
        <v>1</v>
      </c>
      <c r="D146" s="87" t="s">
        <v>283</v>
      </c>
      <c r="E146" s="116" t="s">
        <v>1046</v>
      </c>
      <c r="F146" s="220" t="s">
        <v>1047</v>
      </c>
      <c r="G146" s="88" t="s">
        <v>6</v>
      </c>
      <c r="H146" s="88" t="s">
        <v>675</v>
      </c>
      <c r="I146" s="117">
        <v>21554</v>
      </c>
      <c r="J146" s="88">
        <v>12</v>
      </c>
      <c r="K146" s="88" t="s">
        <v>7</v>
      </c>
      <c r="L146" s="88" t="s">
        <v>861</v>
      </c>
      <c r="M146" s="116" t="s">
        <v>777</v>
      </c>
      <c r="N146" s="88" t="s">
        <v>1095</v>
      </c>
      <c r="O146" s="89">
        <v>64</v>
      </c>
      <c r="P146" s="89">
        <v>60</v>
      </c>
      <c r="Q146" s="90">
        <v>124</v>
      </c>
      <c r="R146" s="91"/>
      <c r="S146" s="91"/>
      <c r="T146" s="91"/>
      <c r="U146" s="91"/>
      <c r="V146" s="92"/>
      <c r="W146" s="92"/>
      <c r="X146" s="92"/>
      <c r="Y146" s="92"/>
      <c r="Z146" s="93">
        <v>0</v>
      </c>
      <c r="AA146" s="94">
        <v>0</v>
      </c>
      <c r="AB146" s="94">
        <v>0</v>
      </c>
      <c r="AC146" s="94">
        <v>0</v>
      </c>
      <c r="AD146" s="94">
        <v>0</v>
      </c>
      <c r="AE146" s="94">
        <v>0</v>
      </c>
      <c r="AF146" s="94">
        <v>0</v>
      </c>
      <c r="AG146" s="94">
        <v>0</v>
      </c>
      <c r="AH146" s="88" t="s">
        <v>777</v>
      </c>
      <c r="AI146" s="90">
        <v>100</v>
      </c>
      <c r="AJ146" s="95">
        <v>21554</v>
      </c>
      <c r="AK146" s="94">
        <v>876.11997744600001</v>
      </c>
      <c r="AL146" s="88">
        <v>144</v>
      </c>
      <c r="AM146" s="94">
        <v>899.99978346</v>
      </c>
      <c r="AN146" s="88">
        <v>91</v>
      </c>
      <c r="AO146" s="88" t="s">
        <v>777</v>
      </c>
      <c r="AP146" s="24"/>
      <c r="AQ146" s="133">
        <v>67.180821917808217</v>
      </c>
      <c r="AR146" s="133"/>
      <c r="AT146" s="184"/>
      <c r="AU146" s="132"/>
    </row>
    <row r="147" spans="1:47" s="25" customFormat="1" ht="18.75" customHeight="1">
      <c r="A147" s="86" t="s">
        <v>957</v>
      </c>
      <c r="B147" s="87" t="s">
        <v>785</v>
      </c>
      <c r="C147" s="87" t="s">
        <v>488</v>
      </c>
      <c r="D147" s="87" t="s">
        <v>488</v>
      </c>
      <c r="E147" s="116" t="s">
        <v>1051</v>
      </c>
      <c r="F147" s="220" t="s">
        <v>1052</v>
      </c>
      <c r="G147" s="88" t="s">
        <v>0</v>
      </c>
      <c r="H147" s="88" t="s">
        <v>675</v>
      </c>
      <c r="I147" s="117">
        <v>24988</v>
      </c>
      <c r="J147" s="88">
        <v>12</v>
      </c>
      <c r="K147" s="88" t="s">
        <v>7</v>
      </c>
      <c r="L147" s="88" t="s">
        <v>861</v>
      </c>
      <c r="M147" s="116" t="s">
        <v>777</v>
      </c>
      <c r="N147" s="88" t="s">
        <v>1095</v>
      </c>
      <c r="O147" s="89">
        <v>65</v>
      </c>
      <c r="P147" s="89">
        <v>59</v>
      </c>
      <c r="Q147" s="90">
        <v>124</v>
      </c>
      <c r="R147" s="91"/>
      <c r="S147" s="91"/>
      <c r="T147" s="91"/>
      <c r="U147" s="91"/>
      <c r="V147" s="92"/>
      <c r="W147" s="92"/>
      <c r="X147" s="92"/>
      <c r="Y147" s="92"/>
      <c r="Z147" s="93">
        <v>0</v>
      </c>
      <c r="AA147" s="94">
        <v>0</v>
      </c>
      <c r="AB147" s="94">
        <v>0</v>
      </c>
      <c r="AC147" s="94">
        <v>0</v>
      </c>
      <c r="AD147" s="94">
        <v>0</v>
      </c>
      <c r="AE147" s="94">
        <v>0</v>
      </c>
      <c r="AF147" s="94">
        <v>0</v>
      </c>
      <c r="AG147" s="94">
        <v>0</v>
      </c>
      <c r="AH147" s="88" t="s">
        <v>777</v>
      </c>
      <c r="AI147" s="90">
        <v>100</v>
      </c>
      <c r="AJ147" s="95">
        <v>24988</v>
      </c>
      <c r="AK147" s="94">
        <v>876.11997401200006</v>
      </c>
      <c r="AL147" s="88">
        <v>145</v>
      </c>
      <c r="AM147" s="94">
        <v>899.99974912000005</v>
      </c>
      <c r="AN147" s="88">
        <v>92</v>
      </c>
      <c r="AO147" s="88" t="s">
        <v>777</v>
      </c>
      <c r="AP147" s="24"/>
      <c r="AQ147" s="133">
        <v>57.772602739726025</v>
      </c>
      <c r="AR147" s="133"/>
      <c r="AT147" s="184"/>
      <c r="AU147" s="132"/>
    </row>
    <row r="148" spans="1:47" s="25" customFormat="1" ht="18.75" customHeight="1">
      <c r="A148" s="86" t="s">
        <v>784</v>
      </c>
      <c r="B148" s="87" t="s">
        <v>791</v>
      </c>
      <c r="C148" s="87" t="s">
        <v>488</v>
      </c>
      <c r="D148" s="87" t="s">
        <v>242</v>
      </c>
      <c r="E148" s="116" t="s">
        <v>775</v>
      </c>
      <c r="F148" s="220" t="s">
        <v>776</v>
      </c>
      <c r="G148" s="88" t="s">
        <v>0</v>
      </c>
      <c r="H148" s="88" t="s">
        <v>675</v>
      </c>
      <c r="I148" s="117">
        <v>16918</v>
      </c>
      <c r="J148" s="88">
        <v>9</v>
      </c>
      <c r="K148" s="88" t="s">
        <v>2</v>
      </c>
      <c r="L148" s="88" t="s">
        <v>950</v>
      </c>
      <c r="M148" s="116" t="s">
        <v>777</v>
      </c>
      <c r="N148" s="88" t="s">
        <v>1095</v>
      </c>
      <c r="O148" s="89">
        <v>63</v>
      </c>
      <c r="P148" s="89">
        <v>61</v>
      </c>
      <c r="Q148" s="90">
        <v>124</v>
      </c>
      <c r="R148" s="91"/>
      <c r="S148" s="91"/>
      <c r="T148" s="91"/>
      <c r="U148" s="91"/>
      <c r="V148" s="92"/>
      <c r="W148" s="92"/>
      <c r="X148" s="92"/>
      <c r="Y148" s="92"/>
      <c r="Z148" s="93">
        <v>0</v>
      </c>
      <c r="AA148" s="94">
        <v>0</v>
      </c>
      <c r="AB148" s="94">
        <v>0</v>
      </c>
      <c r="AC148" s="94">
        <v>0</v>
      </c>
      <c r="AD148" s="94">
        <v>0</v>
      </c>
      <c r="AE148" s="94">
        <v>0</v>
      </c>
      <c r="AF148" s="94">
        <v>0</v>
      </c>
      <c r="AG148" s="94">
        <v>0</v>
      </c>
      <c r="AH148" s="88" t="s">
        <v>777</v>
      </c>
      <c r="AI148" s="90">
        <v>106</v>
      </c>
      <c r="AJ148" s="95">
        <v>16918</v>
      </c>
      <c r="AK148" s="94">
        <v>876.08998208200001</v>
      </c>
      <c r="AL148" s="88">
        <v>146</v>
      </c>
      <c r="AM148" s="94">
        <v>894.02982982000003</v>
      </c>
      <c r="AN148" s="88">
        <v>153</v>
      </c>
      <c r="AO148" s="88" t="s">
        <v>777</v>
      </c>
      <c r="AP148" s="24"/>
      <c r="AQ148" s="133">
        <v>79.882191780821913</v>
      </c>
      <c r="AR148" s="133"/>
      <c r="AT148" s="184"/>
      <c r="AU148" s="132"/>
    </row>
    <row r="149" spans="1:47" s="25" customFormat="1" ht="18.75" customHeight="1">
      <c r="A149" s="86" t="s">
        <v>897</v>
      </c>
      <c r="B149" s="87" t="s">
        <v>791</v>
      </c>
      <c r="C149" s="87" t="s">
        <v>488</v>
      </c>
      <c r="D149" s="87" t="s">
        <v>242</v>
      </c>
      <c r="E149" s="116" t="s">
        <v>931</v>
      </c>
      <c r="F149" s="220" t="s">
        <v>932</v>
      </c>
      <c r="G149" s="88" t="s">
        <v>6</v>
      </c>
      <c r="H149" s="88" t="s">
        <v>635</v>
      </c>
      <c r="I149" s="117">
        <v>16884</v>
      </c>
      <c r="J149" s="88">
        <v>12</v>
      </c>
      <c r="K149" s="88" t="s">
        <v>7</v>
      </c>
      <c r="L149" s="88" t="s">
        <v>950</v>
      </c>
      <c r="M149" s="116" t="s">
        <v>777</v>
      </c>
      <c r="N149" s="88" t="s">
        <v>1095</v>
      </c>
      <c r="O149" s="89">
        <v>65</v>
      </c>
      <c r="P149" s="89">
        <v>60</v>
      </c>
      <c r="Q149" s="90">
        <v>125</v>
      </c>
      <c r="R149" s="91"/>
      <c r="S149" s="91"/>
      <c r="T149" s="91"/>
      <c r="U149" s="91"/>
      <c r="V149" s="92"/>
      <c r="W149" s="92"/>
      <c r="X149" s="92"/>
      <c r="Y149" s="92"/>
      <c r="Z149" s="93">
        <v>0</v>
      </c>
      <c r="AA149" s="94">
        <v>0</v>
      </c>
      <c r="AB149" s="94">
        <v>0</v>
      </c>
      <c r="AC149" s="94">
        <v>0</v>
      </c>
      <c r="AD149" s="94">
        <v>0</v>
      </c>
      <c r="AE149" s="94">
        <v>0</v>
      </c>
      <c r="AF149" s="94">
        <v>0</v>
      </c>
      <c r="AG149" s="94">
        <v>0</v>
      </c>
      <c r="AH149" s="88" t="s">
        <v>777</v>
      </c>
      <c r="AI149" s="90">
        <v>101</v>
      </c>
      <c r="AJ149" s="95">
        <v>16884</v>
      </c>
      <c r="AK149" s="94">
        <v>875.11998211599996</v>
      </c>
      <c r="AL149" s="88">
        <v>147</v>
      </c>
      <c r="AM149" s="94">
        <v>898.99983015999999</v>
      </c>
      <c r="AN149" s="88">
        <v>104</v>
      </c>
      <c r="AO149" s="88" t="s">
        <v>777</v>
      </c>
      <c r="AP149" s="24"/>
      <c r="AQ149" s="133">
        <v>79.975342465753428</v>
      </c>
      <c r="AR149" s="133"/>
      <c r="AT149" s="184"/>
      <c r="AU149" s="132"/>
    </row>
    <row r="150" spans="1:47" s="25" customFormat="1" ht="18.75" customHeight="1">
      <c r="A150" s="86" t="s">
        <v>374</v>
      </c>
      <c r="B150" s="87" t="s">
        <v>791</v>
      </c>
      <c r="C150" s="87" t="s">
        <v>488</v>
      </c>
      <c r="D150" s="87" t="s">
        <v>242</v>
      </c>
      <c r="E150" s="116" t="s">
        <v>375</v>
      </c>
      <c r="F150" s="220" t="s">
        <v>37</v>
      </c>
      <c r="G150" s="88" t="s">
        <v>0</v>
      </c>
      <c r="H150" s="88" t="s">
        <v>664</v>
      </c>
      <c r="I150" s="117">
        <v>17424</v>
      </c>
      <c r="J150" s="88">
        <v>12</v>
      </c>
      <c r="K150" s="88" t="s">
        <v>7</v>
      </c>
      <c r="L150" s="88" t="s">
        <v>950</v>
      </c>
      <c r="M150" s="116" t="s">
        <v>777</v>
      </c>
      <c r="N150" s="88" t="s">
        <v>1095</v>
      </c>
      <c r="O150" s="89">
        <v>63</v>
      </c>
      <c r="P150" s="89">
        <v>62</v>
      </c>
      <c r="Q150" s="90">
        <v>125</v>
      </c>
      <c r="R150" s="91"/>
      <c r="S150" s="91"/>
      <c r="T150" s="91"/>
      <c r="U150" s="91"/>
      <c r="V150" s="92"/>
      <c r="W150" s="92"/>
      <c r="X150" s="92"/>
      <c r="Y150" s="92"/>
      <c r="Z150" s="93">
        <v>0</v>
      </c>
      <c r="AA150" s="94">
        <v>0</v>
      </c>
      <c r="AB150" s="94">
        <v>0</v>
      </c>
      <c r="AC150" s="94">
        <v>0</v>
      </c>
      <c r="AD150" s="94">
        <v>0</v>
      </c>
      <c r="AE150" s="94">
        <v>0</v>
      </c>
      <c r="AF150" s="94">
        <v>0</v>
      </c>
      <c r="AG150" s="94">
        <v>0</v>
      </c>
      <c r="AH150" s="88" t="s">
        <v>777</v>
      </c>
      <c r="AI150" s="90">
        <v>101</v>
      </c>
      <c r="AJ150" s="95">
        <v>17424</v>
      </c>
      <c r="AK150" s="94">
        <v>875.11998157599999</v>
      </c>
      <c r="AL150" s="88">
        <v>148</v>
      </c>
      <c r="AM150" s="94">
        <v>898.99982476000002</v>
      </c>
      <c r="AN150" s="88">
        <v>105</v>
      </c>
      <c r="AO150" s="88" t="s">
        <v>777</v>
      </c>
      <c r="AP150" s="24"/>
      <c r="AQ150" s="133">
        <v>78.495890410958907</v>
      </c>
      <c r="AR150" s="133"/>
      <c r="AT150" s="184"/>
      <c r="AU150" s="132"/>
    </row>
    <row r="151" spans="1:47" s="25" customFormat="1" ht="18.75" customHeight="1">
      <c r="A151" s="86" t="s">
        <v>648</v>
      </c>
      <c r="B151" s="87" t="s">
        <v>792</v>
      </c>
      <c r="C151" s="87" t="s">
        <v>488</v>
      </c>
      <c r="D151" s="87" t="s">
        <v>257</v>
      </c>
      <c r="E151" s="116" t="s">
        <v>471</v>
      </c>
      <c r="F151" s="220" t="s">
        <v>649</v>
      </c>
      <c r="G151" s="88" t="s">
        <v>6</v>
      </c>
      <c r="H151" s="88" t="s">
        <v>644</v>
      </c>
      <c r="I151" s="117">
        <v>17833</v>
      </c>
      <c r="J151" s="88">
        <v>12</v>
      </c>
      <c r="K151" s="88" t="s">
        <v>7</v>
      </c>
      <c r="L151" s="88" t="s">
        <v>950</v>
      </c>
      <c r="M151" s="116" t="s">
        <v>777</v>
      </c>
      <c r="N151" s="88" t="s">
        <v>1095</v>
      </c>
      <c r="O151" s="89">
        <v>63</v>
      </c>
      <c r="P151" s="89">
        <v>62</v>
      </c>
      <c r="Q151" s="90">
        <v>125</v>
      </c>
      <c r="R151" s="91"/>
      <c r="S151" s="91"/>
      <c r="T151" s="91"/>
      <c r="U151" s="91"/>
      <c r="V151" s="92"/>
      <c r="W151" s="92"/>
      <c r="X151" s="92"/>
      <c r="Y151" s="92"/>
      <c r="Z151" s="93">
        <v>0</v>
      </c>
      <c r="AA151" s="94">
        <v>0</v>
      </c>
      <c r="AB151" s="94">
        <v>0</v>
      </c>
      <c r="AC151" s="94">
        <v>0</v>
      </c>
      <c r="AD151" s="94">
        <v>0</v>
      </c>
      <c r="AE151" s="94">
        <v>0</v>
      </c>
      <c r="AF151" s="94">
        <v>0</v>
      </c>
      <c r="AG151" s="94">
        <v>0</v>
      </c>
      <c r="AH151" s="88" t="s">
        <v>777</v>
      </c>
      <c r="AI151" s="90">
        <v>101</v>
      </c>
      <c r="AJ151" s="95">
        <v>17833</v>
      </c>
      <c r="AK151" s="94">
        <v>875.11998116699999</v>
      </c>
      <c r="AL151" s="88">
        <v>149</v>
      </c>
      <c r="AM151" s="94">
        <v>898.99982066999996</v>
      </c>
      <c r="AN151" s="88">
        <v>106</v>
      </c>
      <c r="AO151" s="88" t="s">
        <v>777</v>
      </c>
      <c r="AP151" s="24"/>
      <c r="AQ151" s="133">
        <v>77.37534246575342</v>
      </c>
      <c r="AR151" s="133"/>
      <c r="AT151" s="184"/>
      <c r="AU151" s="132"/>
    </row>
    <row r="152" spans="1:47" s="25" customFormat="1" ht="18.75" customHeight="1">
      <c r="A152" s="86" t="s">
        <v>444</v>
      </c>
      <c r="B152" s="87" t="s">
        <v>875</v>
      </c>
      <c r="C152" s="87" t="s">
        <v>1</v>
      </c>
      <c r="D152" s="87" t="s">
        <v>417</v>
      </c>
      <c r="E152" s="116" t="s">
        <v>443</v>
      </c>
      <c r="F152" s="220" t="s">
        <v>250</v>
      </c>
      <c r="G152" s="88" t="s">
        <v>6</v>
      </c>
      <c r="H152" s="88" t="s">
        <v>644</v>
      </c>
      <c r="I152" s="117">
        <v>14124</v>
      </c>
      <c r="J152" s="88">
        <v>9</v>
      </c>
      <c r="K152" s="88" t="s">
        <v>2</v>
      </c>
      <c r="L152" s="88" t="s">
        <v>994</v>
      </c>
      <c r="M152" s="116" t="s">
        <v>777</v>
      </c>
      <c r="N152" s="88" t="s">
        <v>1095</v>
      </c>
      <c r="O152" s="89">
        <v>63</v>
      </c>
      <c r="P152" s="89">
        <v>62</v>
      </c>
      <c r="Q152" s="90">
        <v>125</v>
      </c>
      <c r="R152" s="91"/>
      <c r="S152" s="91"/>
      <c r="T152" s="91"/>
      <c r="U152" s="91"/>
      <c r="V152" s="92"/>
      <c r="W152" s="92"/>
      <c r="X152" s="92"/>
      <c r="Y152" s="92"/>
      <c r="Z152" s="93">
        <v>0</v>
      </c>
      <c r="AA152" s="94">
        <v>0</v>
      </c>
      <c r="AB152" s="94">
        <v>0</v>
      </c>
      <c r="AC152" s="94">
        <v>0</v>
      </c>
      <c r="AD152" s="94">
        <v>0</v>
      </c>
      <c r="AE152" s="94">
        <v>0</v>
      </c>
      <c r="AF152" s="94">
        <v>0</v>
      </c>
      <c r="AG152" s="94">
        <v>0</v>
      </c>
      <c r="AH152" s="88" t="s">
        <v>777</v>
      </c>
      <c r="AI152" s="90">
        <v>107</v>
      </c>
      <c r="AJ152" s="95">
        <v>14124</v>
      </c>
      <c r="AK152" s="94">
        <v>875.08998487600002</v>
      </c>
      <c r="AL152" s="88">
        <v>150</v>
      </c>
      <c r="AM152" s="94">
        <v>893.02985776000003</v>
      </c>
      <c r="AN152" s="88">
        <v>159</v>
      </c>
      <c r="AO152" s="88" t="s">
        <v>777</v>
      </c>
      <c r="AP152" s="24"/>
      <c r="AQ152" s="132">
        <v>87.536986301369865</v>
      </c>
      <c r="AR152" s="133"/>
      <c r="AT152" s="184"/>
      <c r="AU152" s="132"/>
    </row>
    <row r="153" spans="1:47" s="25" customFormat="1" ht="18.75" customHeight="1">
      <c r="A153" s="86" t="s">
        <v>762</v>
      </c>
      <c r="B153" s="87" t="s">
        <v>803</v>
      </c>
      <c r="C153" s="87" t="s">
        <v>1</v>
      </c>
      <c r="D153" s="87" t="s">
        <v>149</v>
      </c>
      <c r="E153" s="116" t="s">
        <v>133</v>
      </c>
      <c r="F153" s="220" t="s">
        <v>763</v>
      </c>
      <c r="G153" s="88" t="s">
        <v>0</v>
      </c>
      <c r="H153" s="88" t="s">
        <v>670</v>
      </c>
      <c r="I153" s="117">
        <v>17605</v>
      </c>
      <c r="J153" s="88">
        <v>9</v>
      </c>
      <c r="K153" s="88" t="s">
        <v>2</v>
      </c>
      <c r="L153" s="88" t="s">
        <v>950</v>
      </c>
      <c r="M153" s="116" t="s">
        <v>777</v>
      </c>
      <c r="N153" s="88" t="s">
        <v>1095</v>
      </c>
      <c r="O153" s="89">
        <v>61</v>
      </c>
      <c r="P153" s="89">
        <v>64</v>
      </c>
      <c r="Q153" s="90">
        <v>125</v>
      </c>
      <c r="R153" s="91"/>
      <c r="S153" s="91"/>
      <c r="T153" s="91"/>
      <c r="U153" s="91"/>
      <c r="V153" s="92"/>
      <c r="W153" s="92"/>
      <c r="X153" s="92"/>
      <c r="Y153" s="92"/>
      <c r="Z153" s="93">
        <v>0</v>
      </c>
      <c r="AA153" s="94">
        <v>0</v>
      </c>
      <c r="AB153" s="94">
        <v>0</v>
      </c>
      <c r="AC153" s="94">
        <v>0</v>
      </c>
      <c r="AD153" s="94">
        <v>0</v>
      </c>
      <c r="AE153" s="94">
        <v>0</v>
      </c>
      <c r="AF153" s="94">
        <v>0</v>
      </c>
      <c r="AG153" s="94">
        <v>0</v>
      </c>
      <c r="AH153" s="88" t="s">
        <v>777</v>
      </c>
      <c r="AI153" s="90">
        <v>107</v>
      </c>
      <c r="AJ153" s="95">
        <v>17605</v>
      </c>
      <c r="AK153" s="94">
        <v>875.089981395</v>
      </c>
      <c r="AL153" s="88">
        <v>151</v>
      </c>
      <c r="AM153" s="94">
        <v>893.02982294999993</v>
      </c>
      <c r="AN153" s="88">
        <v>160</v>
      </c>
      <c r="AO153" s="88" t="s">
        <v>777</v>
      </c>
      <c r="AP153" s="24"/>
      <c r="AQ153" s="133">
        <v>78</v>
      </c>
      <c r="AR153" s="133"/>
      <c r="AT153" s="184"/>
      <c r="AU153" s="132"/>
    </row>
    <row r="154" spans="1:47" s="25" customFormat="1" ht="18.75" customHeight="1">
      <c r="A154" s="86" t="s">
        <v>221</v>
      </c>
      <c r="B154" s="87" t="s">
        <v>880</v>
      </c>
      <c r="C154" s="87" t="s">
        <v>488</v>
      </c>
      <c r="D154" s="87" t="s">
        <v>257</v>
      </c>
      <c r="E154" s="116" t="s">
        <v>133</v>
      </c>
      <c r="F154" s="220" t="s">
        <v>222</v>
      </c>
      <c r="G154" s="88" t="s">
        <v>6</v>
      </c>
      <c r="H154" s="88" t="s">
        <v>644</v>
      </c>
      <c r="I154" s="117">
        <v>19169</v>
      </c>
      <c r="J154" s="88">
        <v>9</v>
      </c>
      <c r="K154" s="88" t="s">
        <v>2</v>
      </c>
      <c r="L154" s="88" t="s">
        <v>861</v>
      </c>
      <c r="M154" s="116" t="s">
        <v>777</v>
      </c>
      <c r="N154" s="88" t="s">
        <v>1095</v>
      </c>
      <c r="O154" s="89">
        <v>62</v>
      </c>
      <c r="P154" s="89">
        <v>63</v>
      </c>
      <c r="Q154" s="90">
        <v>125</v>
      </c>
      <c r="R154" s="91"/>
      <c r="S154" s="91"/>
      <c r="T154" s="91"/>
      <c r="U154" s="91"/>
      <c r="V154" s="92"/>
      <c r="W154" s="92"/>
      <c r="X154" s="92"/>
      <c r="Y154" s="92"/>
      <c r="Z154" s="93">
        <v>0</v>
      </c>
      <c r="AA154" s="94">
        <v>0</v>
      </c>
      <c r="AB154" s="94">
        <v>0</v>
      </c>
      <c r="AC154" s="94">
        <v>0</v>
      </c>
      <c r="AD154" s="94">
        <v>0</v>
      </c>
      <c r="AE154" s="94">
        <v>0</v>
      </c>
      <c r="AF154" s="94">
        <v>0</v>
      </c>
      <c r="AG154" s="94">
        <v>0</v>
      </c>
      <c r="AH154" s="88" t="s">
        <v>777</v>
      </c>
      <c r="AI154" s="90">
        <v>107</v>
      </c>
      <c r="AJ154" s="95">
        <v>19169</v>
      </c>
      <c r="AK154" s="94">
        <v>875.08997983100005</v>
      </c>
      <c r="AL154" s="88">
        <v>152</v>
      </c>
      <c r="AM154" s="94">
        <v>893.02980731000002</v>
      </c>
      <c r="AN154" s="88">
        <v>161</v>
      </c>
      <c r="AO154" s="88" t="s">
        <v>777</v>
      </c>
      <c r="AP154" s="55"/>
      <c r="AQ154" s="133">
        <v>73.715068493150682</v>
      </c>
      <c r="AR154" s="54"/>
      <c r="AS154" s="54"/>
      <c r="AT154" s="55"/>
      <c r="AU154" s="54"/>
    </row>
    <row r="155" spans="1:47" s="25" customFormat="1" ht="18.75" customHeight="1">
      <c r="A155" s="86" t="s">
        <v>46</v>
      </c>
      <c r="B155" s="87" t="s">
        <v>789</v>
      </c>
      <c r="C155" s="87" t="s">
        <v>488</v>
      </c>
      <c r="D155" s="87" t="s">
        <v>149</v>
      </c>
      <c r="E155" s="116" t="s">
        <v>45</v>
      </c>
      <c r="F155" s="220" t="s">
        <v>47</v>
      </c>
      <c r="G155" s="88" t="s">
        <v>0</v>
      </c>
      <c r="H155" s="88" t="s">
        <v>635</v>
      </c>
      <c r="I155" s="117">
        <v>29247</v>
      </c>
      <c r="J155" s="88">
        <v>9</v>
      </c>
      <c r="K155" s="88" t="s">
        <v>2</v>
      </c>
      <c r="L155" s="88" t="s">
        <v>861</v>
      </c>
      <c r="M155" s="116" t="s">
        <v>862</v>
      </c>
      <c r="N155" s="88" t="s">
        <v>1095</v>
      </c>
      <c r="O155" s="89">
        <v>63</v>
      </c>
      <c r="P155" s="89">
        <v>62</v>
      </c>
      <c r="Q155" s="90">
        <v>125</v>
      </c>
      <c r="R155" s="91"/>
      <c r="S155" s="91"/>
      <c r="T155" s="91"/>
      <c r="U155" s="91"/>
      <c r="V155" s="92"/>
      <c r="W155" s="92"/>
      <c r="X155" s="92"/>
      <c r="Y155" s="92"/>
      <c r="Z155" s="93">
        <v>0</v>
      </c>
      <c r="AA155" s="94">
        <v>0</v>
      </c>
      <c r="AB155" s="94">
        <v>0</v>
      </c>
      <c r="AC155" s="94">
        <v>0</v>
      </c>
      <c r="AD155" s="94">
        <v>0</v>
      </c>
      <c r="AE155" s="94">
        <v>0</v>
      </c>
      <c r="AF155" s="94">
        <v>0</v>
      </c>
      <c r="AG155" s="94">
        <v>0</v>
      </c>
      <c r="AH155" s="88" t="s">
        <v>777</v>
      </c>
      <c r="AI155" s="90">
        <v>107</v>
      </c>
      <c r="AJ155" s="95">
        <v>29247</v>
      </c>
      <c r="AK155" s="94">
        <v>875.08996975299999</v>
      </c>
      <c r="AL155" s="88">
        <v>153</v>
      </c>
      <c r="AM155" s="94">
        <v>893.02970653</v>
      </c>
      <c r="AN155" s="88">
        <v>162</v>
      </c>
      <c r="AO155" s="88" t="s">
        <v>777</v>
      </c>
      <c r="AP155" s="24"/>
      <c r="AQ155" s="133">
        <v>46.104109589041094</v>
      </c>
      <c r="AR155" s="133"/>
      <c r="AT155" s="184"/>
      <c r="AU155" s="132"/>
    </row>
    <row r="156" spans="1:47" s="25" customFormat="1" ht="18.75" customHeight="1">
      <c r="A156" s="86" t="s">
        <v>895</v>
      </c>
      <c r="B156" s="87" t="s">
        <v>880</v>
      </c>
      <c r="C156" s="87" t="s">
        <v>488</v>
      </c>
      <c r="D156" s="87" t="s">
        <v>257</v>
      </c>
      <c r="E156" s="116" t="s">
        <v>923</v>
      </c>
      <c r="F156" s="220" t="s">
        <v>924</v>
      </c>
      <c r="G156" s="88" t="s">
        <v>0</v>
      </c>
      <c r="H156" s="88" t="s">
        <v>640</v>
      </c>
      <c r="I156" s="117">
        <v>17489</v>
      </c>
      <c r="J156" s="88">
        <v>12</v>
      </c>
      <c r="K156" s="88" t="s">
        <v>7</v>
      </c>
      <c r="L156" s="88" t="s">
        <v>950</v>
      </c>
      <c r="M156" s="116" t="s">
        <v>777</v>
      </c>
      <c r="N156" s="88" t="s">
        <v>1095</v>
      </c>
      <c r="O156" s="89">
        <v>65</v>
      </c>
      <c r="P156" s="89">
        <v>61</v>
      </c>
      <c r="Q156" s="90">
        <v>126</v>
      </c>
      <c r="R156" s="91"/>
      <c r="S156" s="91"/>
      <c r="T156" s="91"/>
      <c r="U156" s="91"/>
      <c r="V156" s="92"/>
      <c r="W156" s="92"/>
      <c r="X156" s="92"/>
      <c r="Y156" s="92"/>
      <c r="Z156" s="93">
        <v>0</v>
      </c>
      <c r="AA156" s="94">
        <v>0</v>
      </c>
      <c r="AB156" s="94">
        <v>0</v>
      </c>
      <c r="AC156" s="94">
        <v>0</v>
      </c>
      <c r="AD156" s="94">
        <v>0</v>
      </c>
      <c r="AE156" s="94">
        <v>0</v>
      </c>
      <c r="AF156" s="94">
        <v>0</v>
      </c>
      <c r="AG156" s="94">
        <v>0</v>
      </c>
      <c r="AH156" s="88" t="s">
        <v>777</v>
      </c>
      <c r="AI156" s="90">
        <v>102</v>
      </c>
      <c r="AJ156" s="95">
        <v>17489</v>
      </c>
      <c r="AK156" s="94">
        <v>874.11998151099999</v>
      </c>
      <c r="AL156" s="88">
        <v>154</v>
      </c>
      <c r="AM156" s="94">
        <v>897.99982410999996</v>
      </c>
      <c r="AN156" s="88">
        <v>115</v>
      </c>
      <c r="AO156" s="88" t="s">
        <v>777</v>
      </c>
      <c r="AP156" s="55"/>
      <c r="AQ156" s="133">
        <v>78.317808219178076</v>
      </c>
      <c r="AR156" s="54"/>
      <c r="AS156" s="54"/>
      <c r="AT156" s="55"/>
      <c r="AU156" s="54"/>
    </row>
    <row r="157" spans="1:47" s="25" customFormat="1" ht="18.75" customHeight="1">
      <c r="A157" s="86" t="s">
        <v>110</v>
      </c>
      <c r="B157" s="87" t="s">
        <v>488</v>
      </c>
      <c r="C157" s="87" t="s">
        <v>1</v>
      </c>
      <c r="D157" s="87" t="s">
        <v>488</v>
      </c>
      <c r="E157" s="116" t="s">
        <v>111</v>
      </c>
      <c r="F157" s="220" t="s">
        <v>66</v>
      </c>
      <c r="G157" s="88" t="s">
        <v>6</v>
      </c>
      <c r="H157" s="88" t="s">
        <v>639</v>
      </c>
      <c r="I157" s="117">
        <v>13623</v>
      </c>
      <c r="J157" s="88">
        <v>9</v>
      </c>
      <c r="K157" s="88" t="s">
        <v>2</v>
      </c>
      <c r="L157" s="88" t="s">
        <v>994</v>
      </c>
      <c r="M157" s="116" t="s">
        <v>777</v>
      </c>
      <c r="N157" s="88" t="s">
        <v>1095</v>
      </c>
      <c r="O157" s="89">
        <v>67</v>
      </c>
      <c r="P157" s="89">
        <v>59</v>
      </c>
      <c r="Q157" s="90">
        <v>126</v>
      </c>
      <c r="R157" s="91"/>
      <c r="S157" s="91"/>
      <c r="T157" s="91"/>
      <c r="U157" s="91"/>
      <c r="V157" s="92"/>
      <c r="W157" s="92"/>
      <c r="X157" s="92"/>
      <c r="Y157" s="92"/>
      <c r="Z157" s="93">
        <v>0</v>
      </c>
      <c r="AA157" s="94">
        <v>0</v>
      </c>
      <c r="AB157" s="94">
        <v>0</v>
      </c>
      <c r="AC157" s="94">
        <v>0</v>
      </c>
      <c r="AD157" s="94">
        <v>0</v>
      </c>
      <c r="AE157" s="94">
        <v>0</v>
      </c>
      <c r="AF157" s="94">
        <v>0</v>
      </c>
      <c r="AG157" s="94">
        <v>0</v>
      </c>
      <c r="AH157" s="88" t="s">
        <v>777</v>
      </c>
      <c r="AI157" s="90">
        <v>108</v>
      </c>
      <c r="AJ157" s="95">
        <v>13623</v>
      </c>
      <c r="AK157" s="94">
        <v>874.08998537700006</v>
      </c>
      <c r="AL157" s="88">
        <v>155</v>
      </c>
      <c r="AM157" s="94">
        <v>892.02986277000002</v>
      </c>
      <c r="AN157" s="88">
        <v>165</v>
      </c>
      <c r="AO157" s="88" t="s">
        <v>777</v>
      </c>
      <c r="AP157" s="24"/>
      <c r="AQ157" s="132">
        <v>88.909589041095884</v>
      </c>
      <c r="AR157" s="133"/>
      <c r="AT157" s="184"/>
      <c r="AU157" s="132"/>
    </row>
    <row r="158" spans="1:47" s="25" customFormat="1" ht="18.75" customHeight="1">
      <c r="A158" s="86" t="s">
        <v>25</v>
      </c>
      <c r="B158" s="87" t="s">
        <v>802</v>
      </c>
      <c r="C158" s="87" t="s">
        <v>1</v>
      </c>
      <c r="D158" s="87" t="s">
        <v>51</v>
      </c>
      <c r="E158" s="116" t="s">
        <v>26</v>
      </c>
      <c r="F158" s="220" t="s">
        <v>27</v>
      </c>
      <c r="G158" s="88" t="s">
        <v>0</v>
      </c>
      <c r="H158" s="88" t="s">
        <v>635</v>
      </c>
      <c r="I158" s="117">
        <v>15479</v>
      </c>
      <c r="J158" s="88">
        <v>9</v>
      </c>
      <c r="K158" s="88" t="s">
        <v>2</v>
      </c>
      <c r="L158" s="88" t="s">
        <v>950</v>
      </c>
      <c r="M158" s="116" t="s">
        <v>777</v>
      </c>
      <c r="N158" s="88" t="s">
        <v>1095</v>
      </c>
      <c r="O158" s="89">
        <v>67</v>
      </c>
      <c r="P158" s="89">
        <v>59</v>
      </c>
      <c r="Q158" s="90">
        <v>126</v>
      </c>
      <c r="R158" s="91"/>
      <c r="S158" s="91"/>
      <c r="T158" s="91"/>
      <c r="U158" s="91"/>
      <c r="V158" s="92"/>
      <c r="W158" s="92"/>
      <c r="X158" s="92"/>
      <c r="Y158" s="92"/>
      <c r="Z158" s="93">
        <v>0</v>
      </c>
      <c r="AA158" s="94">
        <v>0</v>
      </c>
      <c r="AB158" s="94">
        <v>0</v>
      </c>
      <c r="AC158" s="94">
        <v>0</v>
      </c>
      <c r="AD158" s="94">
        <v>0</v>
      </c>
      <c r="AE158" s="94">
        <v>0</v>
      </c>
      <c r="AF158" s="94">
        <v>0</v>
      </c>
      <c r="AG158" s="94">
        <v>0</v>
      </c>
      <c r="AH158" s="88" t="s">
        <v>777</v>
      </c>
      <c r="AI158" s="90">
        <v>108</v>
      </c>
      <c r="AJ158" s="95">
        <v>15479</v>
      </c>
      <c r="AK158" s="94">
        <v>874.08998352100002</v>
      </c>
      <c r="AL158" s="88">
        <v>156</v>
      </c>
      <c r="AM158" s="94">
        <v>892.02984420999996</v>
      </c>
      <c r="AN158" s="88">
        <v>166</v>
      </c>
      <c r="AO158" s="88" t="s">
        <v>777</v>
      </c>
      <c r="AP158" s="24"/>
      <c r="AQ158" s="133">
        <v>83.824657534246569</v>
      </c>
      <c r="AR158" s="133"/>
      <c r="AT158" s="184"/>
      <c r="AU158" s="132"/>
    </row>
    <row r="159" spans="1:47" s="25" customFormat="1" ht="18.75" customHeight="1">
      <c r="A159" s="86" t="s">
        <v>546</v>
      </c>
      <c r="B159" s="87" t="s">
        <v>807</v>
      </c>
      <c r="C159" s="87" t="s">
        <v>1</v>
      </c>
      <c r="D159" s="87" t="s">
        <v>393</v>
      </c>
      <c r="E159" s="116" t="s">
        <v>547</v>
      </c>
      <c r="F159" s="220" t="s">
        <v>548</v>
      </c>
      <c r="G159" s="88" t="s">
        <v>6</v>
      </c>
      <c r="H159" s="88" t="s">
        <v>664</v>
      </c>
      <c r="I159" s="117">
        <v>19916</v>
      </c>
      <c r="J159" s="88">
        <v>9</v>
      </c>
      <c r="K159" s="88" t="s">
        <v>2</v>
      </c>
      <c r="L159" s="88" t="s">
        <v>861</v>
      </c>
      <c r="M159" s="116" t="s">
        <v>777</v>
      </c>
      <c r="N159" s="88" t="s">
        <v>1095</v>
      </c>
      <c r="O159" s="89">
        <v>63</v>
      </c>
      <c r="P159" s="89">
        <v>63</v>
      </c>
      <c r="Q159" s="90">
        <v>126</v>
      </c>
      <c r="R159" s="91"/>
      <c r="S159" s="91"/>
      <c r="T159" s="91"/>
      <c r="U159" s="91"/>
      <c r="V159" s="92"/>
      <c r="W159" s="92"/>
      <c r="X159" s="92"/>
      <c r="Y159" s="92"/>
      <c r="Z159" s="93">
        <v>0</v>
      </c>
      <c r="AA159" s="94">
        <v>0</v>
      </c>
      <c r="AB159" s="94">
        <v>0</v>
      </c>
      <c r="AC159" s="94">
        <v>0</v>
      </c>
      <c r="AD159" s="94">
        <v>0</v>
      </c>
      <c r="AE159" s="94">
        <v>0</v>
      </c>
      <c r="AF159" s="94">
        <v>0</v>
      </c>
      <c r="AG159" s="94">
        <v>0</v>
      </c>
      <c r="AH159" s="88" t="s">
        <v>777</v>
      </c>
      <c r="AI159" s="90">
        <v>108</v>
      </c>
      <c r="AJ159" s="95">
        <v>19916</v>
      </c>
      <c r="AK159" s="94">
        <v>874.08997908399999</v>
      </c>
      <c r="AL159" s="88">
        <v>157</v>
      </c>
      <c r="AM159" s="94">
        <v>892.02979984000001</v>
      </c>
      <c r="AN159" s="88">
        <v>167</v>
      </c>
      <c r="AO159" s="88" t="s">
        <v>777</v>
      </c>
      <c r="AP159" s="24"/>
      <c r="AQ159" s="133">
        <v>71.668493150684938</v>
      </c>
      <c r="AR159" s="133"/>
      <c r="AT159" s="184"/>
      <c r="AU159" s="132"/>
    </row>
    <row r="160" spans="1:47" s="25" customFormat="1" ht="18.75" customHeight="1">
      <c r="A160" s="86" t="s">
        <v>281</v>
      </c>
      <c r="B160" s="87" t="s">
        <v>283</v>
      </c>
      <c r="C160" s="87" t="s">
        <v>1</v>
      </c>
      <c r="D160" s="87" t="s">
        <v>283</v>
      </c>
      <c r="E160" s="116" t="s">
        <v>282</v>
      </c>
      <c r="F160" s="220" t="s">
        <v>55</v>
      </c>
      <c r="G160" s="88" t="s">
        <v>0</v>
      </c>
      <c r="H160" s="88" t="s">
        <v>654</v>
      </c>
      <c r="I160" s="117">
        <v>16818</v>
      </c>
      <c r="J160" s="88">
        <v>6</v>
      </c>
      <c r="K160" s="88" t="s">
        <v>8</v>
      </c>
      <c r="L160" s="88" t="s">
        <v>950</v>
      </c>
      <c r="M160" s="116" t="s">
        <v>777</v>
      </c>
      <c r="N160" s="88" t="s">
        <v>1095</v>
      </c>
      <c r="O160" s="89">
        <v>66</v>
      </c>
      <c r="P160" s="89">
        <v>60</v>
      </c>
      <c r="Q160" s="90">
        <v>126</v>
      </c>
      <c r="R160" s="91"/>
      <c r="S160" s="91"/>
      <c r="T160" s="91"/>
      <c r="U160" s="91"/>
      <c r="V160" s="92"/>
      <c r="W160" s="92"/>
      <c r="X160" s="92"/>
      <c r="Y160" s="92"/>
      <c r="Z160" s="93">
        <v>0</v>
      </c>
      <c r="AA160" s="94">
        <v>0</v>
      </c>
      <c r="AB160" s="94">
        <v>0</v>
      </c>
      <c r="AC160" s="94">
        <v>0</v>
      </c>
      <c r="AD160" s="94">
        <v>0</v>
      </c>
      <c r="AE160" s="94">
        <v>0</v>
      </c>
      <c r="AF160" s="94">
        <v>0</v>
      </c>
      <c r="AG160" s="94">
        <v>0</v>
      </c>
      <c r="AH160" s="88" t="s">
        <v>777</v>
      </c>
      <c r="AI160" s="90">
        <v>114</v>
      </c>
      <c r="AJ160" s="95">
        <v>16818</v>
      </c>
      <c r="AK160" s="94">
        <v>874.059982182</v>
      </c>
      <c r="AL160" s="88">
        <v>158</v>
      </c>
      <c r="AM160" s="94">
        <v>886.05983082</v>
      </c>
      <c r="AN160" s="88">
        <v>187</v>
      </c>
      <c r="AO160" s="88" t="s">
        <v>777</v>
      </c>
      <c r="AP160" s="24"/>
      <c r="AQ160" s="133">
        <v>80.156164383561645</v>
      </c>
      <c r="AR160" s="133"/>
      <c r="AT160" s="184"/>
      <c r="AU160" s="132"/>
    </row>
    <row r="161" spans="1:47" s="25" customFormat="1" ht="18.75" customHeight="1">
      <c r="A161" s="86" t="s">
        <v>969</v>
      </c>
      <c r="B161" s="87" t="s">
        <v>787</v>
      </c>
      <c r="C161" s="87" t="s">
        <v>488</v>
      </c>
      <c r="D161" s="87" t="s">
        <v>489</v>
      </c>
      <c r="E161" s="116" t="s">
        <v>1009</v>
      </c>
      <c r="F161" s="220" t="s">
        <v>1010</v>
      </c>
      <c r="G161" s="88" t="s">
        <v>6</v>
      </c>
      <c r="H161" s="88" t="s">
        <v>640</v>
      </c>
      <c r="I161" s="117">
        <v>19766</v>
      </c>
      <c r="J161" s="88">
        <v>12</v>
      </c>
      <c r="K161" s="88" t="s">
        <v>7</v>
      </c>
      <c r="L161" s="88" t="s">
        <v>861</v>
      </c>
      <c r="M161" s="116" t="s">
        <v>862</v>
      </c>
      <c r="N161" s="88" t="s">
        <v>1095</v>
      </c>
      <c r="O161" s="89">
        <v>64</v>
      </c>
      <c r="P161" s="89">
        <v>63</v>
      </c>
      <c r="Q161" s="90">
        <v>127</v>
      </c>
      <c r="R161" s="91"/>
      <c r="S161" s="91"/>
      <c r="T161" s="91"/>
      <c r="U161" s="91"/>
      <c r="V161" s="92"/>
      <c r="W161" s="92"/>
      <c r="X161" s="92"/>
      <c r="Y161" s="92"/>
      <c r="Z161" s="93">
        <v>0</v>
      </c>
      <c r="AA161" s="94">
        <v>0</v>
      </c>
      <c r="AB161" s="94">
        <v>0</v>
      </c>
      <c r="AC161" s="94">
        <v>0</v>
      </c>
      <c r="AD161" s="94">
        <v>0</v>
      </c>
      <c r="AE161" s="94">
        <v>0</v>
      </c>
      <c r="AF161" s="94">
        <v>0</v>
      </c>
      <c r="AG161" s="94">
        <v>0</v>
      </c>
      <c r="AH161" s="88" t="s">
        <v>777</v>
      </c>
      <c r="AI161" s="90">
        <v>103</v>
      </c>
      <c r="AJ161" s="95">
        <v>19766</v>
      </c>
      <c r="AK161" s="94">
        <v>873.11997923399997</v>
      </c>
      <c r="AL161" s="88">
        <v>159</v>
      </c>
      <c r="AM161" s="94">
        <v>896.99980133999998</v>
      </c>
      <c r="AN161" s="88">
        <v>127</v>
      </c>
      <c r="AO161" s="88" t="s">
        <v>777</v>
      </c>
      <c r="AP161" s="24"/>
      <c r="AQ161" s="133">
        <v>72.079452054794515</v>
      </c>
      <c r="AR161" s="133"/>
      <c r="AT161" s="184"/>
      <c r="AU161" s="132"/>
    </row>
    <row r="162" spans="1:47" s="25" customFormat="1" ht="18.75" customHeight="1">
      <c r="A162" s="86" t="s">
        <v>901</v>
      </c>
      <c r="B162" s="87" t="s">
        <v>800</v>
      </c>
      <c r="C162" s="87" t="s">
        <v>488</v>
      </c>
      <c r="D162" s="87" t="s">
        <v>417</v>
      </c>
      <c r="E162" s="116" t="s">
        <v>899</v>
      </c>
      <c r="F162" s="220" t="s">
        <v>902</v>
      </c>
      <c r="G162" s="88" t="s">
        <v>6</v>
      </c>
      <c r="H162" s="88" t="s">
        <v>635</v>
      </c>
      <c r="I162" s="117">
        <v>21828</v>
      </c>
      <c r="J162" s="88">
        <v>12</v>
      </c>
      <c r="K162" s="88" t="s">
        <v>7</v>
      </c>
      <c r="L162" s="88" t="s">
        <v>861</v>
      </c>
      <c r="M162" s="116" t="s">
        <v>777</v>
      </c>
      <c r="N162" s="88" t="s">
        <v>1095</v>
      </c>
      <c r="O162" s="89">
        <v>67</v>
      </c>
      <c r="P162" s="89">
        <v>60</v>
      </c>
      <c r="Q162" s="90">
        <v>127</v>
      </c>
      <c r="R162" s="91"/>
      <c r="S162" s="91"/>
      <c r="T162" s="91"/>
      <c r="U162" s="91"/>
      <c r="V162" s="92"/>
      <c r="W162" s="92"/>
      <c r="X162" s="92"/>
      <c r="Y162" s="92"/>
      <c r="Z162" s="93">
        <v>0</v>
      </c>
      <c r="AA162" s="94">
        <v>0</v>
      </c>
      <c r="AB162" s="94">
        <v>0</v>
      </c>
      <c r="AC162" s="94">
        <v>0</v>
      </c>
      <c r="AD162" s="94">
        <v>0</v>
      </c>
      <c r="AE162" s="94">
        <v>0</v>
      </c>
      <c r="AF162" s="94">
        <v>0</v>
      </c>
      <c r="AG162" s="94">
        <v>0</v>
      </c>
      <c r="AH162" s="88" t="s">
        <v>777</v>
      </c>
      <c r="AI162" s="90">
        <v>103</v>
      </c>
      <c r="AJ162" s="95">
        <v>21828</v>
      </c>
      <c r="AK162" s="94">
        <v>873.11997717200006</v>
      </c>
      <c r="AL162" s="88">
        <v>160</v>
      </c>
      <c r="AM162" s="94">
        <v>896.99978071999999</v>
      </c>
      <c r="AN162" s="88">
        <v>128</v>
      </c>
      <c r="AO162" s="88" t="s">
        <v>777</v>
      </c>
      <c r="AP162" s="24"/>
      <c r="AQ162" s="133">
        <v>66.430136986301363</v>
      </c>
      <c r="AR162" s="133"/>
      <c r="AT162" s="184"/>
      <c r="AU162" s="132"/>
    </row>
    <row r="163" spans="1:47" s="25" customFormat="1" ht="18.75" customHeight="1">
      <c r="A163" s="86" t="s">
        <v>368</v>
      </c>
      <c r="B163" s="87" t="s">
        <v>801</v>
      </c>
      <c r="C163" s="87" t="s">
        <v>488</v>
      </c>
      <c r="D163" s="87" t="s">
        <v>418</v>
      </c>
      <c r="E163" s="116" t="s">
        <v>369</v>
      </c>
      <c r="F163" s="220" t="s">
        <v>370</v>
      </c>
      <c r="G163" s="88" t="s">
        <v>0</v>
      </c>
      <c r="H163" s="88" t="s">
        <v>654</v>
      </c>
      <c r="I163" s="117">
        <v>14496</v>
      </c>
      <c r="J163" s="88">
        <v>9</v>
      </c>
      <c r="K163" s="88" t="s">
        <v>2</v>
      </c>
      <c r="L163" s="88" t="s">
        <v>994</v>
      </c>
      <c r="M163" s="116" t="s">
        <v>777</v>
      </c>
      <c r="N163" s="88" t="s">
        <v>1095</v>
      </c>
      <c r="O163" s="89">
        <v>62</v>
      </c>
      <c r="P163" s="89">
        <v>65</v>
      </c>
      <c r="Q163" s="90">
        <v>127</v>
      </c>
      <c r="R163" s="91"/>
      <c r="S163" s="91"/>
      <c r="T163" s="91"/>
      <c r="U163" s="91"/>
      <c r="V163" s="92"/>
      <c r="W163" s="92"/>
      <c r="X163" s="92"/>
      <c r="Y163" s="92"/>
      <c r="Z163" s="93">
        <v>0</v>
      </c>
      <c r="AA163" s="94">
        <v>0</v>
      </c>
      <c r="AB163" s="94">
        <v>0</v>
      </c>
      <c r="AC163" s="94">
        <v>0</v>
      </c>
      <c r="AD163" s="94">
        <v>0</v>
      </c>
      <c r="AE163" s="94">
        <v>0</v>
      </c>
      <c r="AF163" s="94">
        <v>0</v>
      </c>
      <c r="AG163" s="94">
        <v>0</v>
      </c>
      <c r="AH163" s="88" t="s">
        <v>777</v>
      </c>
      <c r="AI163" s="90">
        <v>109</v>
      </c>
      <c r="AJ163" s="95">
        <v>14496</v>
      </c>
      <c r="AK163" s="94">
        <v>873.08998450400009</v>
      </c>
      <c r="AL163" s="88">
        <v>161</v>
      </c>
      <c r="AM163" s="94">
        <v>891.02985404000003</v>
      </c>
      <c r="AN163" s="88">
        <v>170</v>
      </c>
      <c r="AO163" s="88" t="s">
        <v>777</v>
      </c>
      <c r="AP163" s="24"/>
      <c r="AQ163" s="132">
        <v>86.517808219178079</v>
      </c>
      <c r="AR163" s="133"/>
      <c r="AT163" s="184"/>
      <c r="AU163" s="132"/>
    </row>
    <row r="164" spans="1:47" s="25" customFormat="1" ht="18.75" customHeight="1">
      <c r="A164" s="86" t="s">
        <v>364</v>
      </c>
      <c r="B164" s="87" t="s">
        <v>876</v>
      </c>
      <c r="C164" s="87" t="s">
        <v>488</v>
      </c>
      <c r="D164" s="87" t="s">
        <v>1</v>
      </c>
      <c r="E164" s="116" t="s">
        <v>365</v>
      </c>
      <c r="F164" s="220" t="s">
        <v>67</v>
      </c>
      <c r="G164" s="88" t="s">
        <v>0</v>
      </c>
      <c r="H164" s="88" t="s">
        <v>664</v>
      </c>
      <c r="I164" s="117">
        <v>14590</v>
      </c>
      <c r="J164" s="88">
        <v>9</v>
      </c>
      <c r="K164" s="88" t="s">
        <v>2</v>
      </c>
      <c r="L164" s="88" t="s">
        <v>994</v>
      </c>
      <c r="M164" s="116" t="s">
        <v>777</v>
      </c>
      <c r="N164" s="88" t="s">
        <v>1095</v>
      </c>
      <c r="O164" s="89">
        <v>62</v>
      </c>
      <c r="P164" s="89">
        <v>65</v>
      </c>
      <c r="Q164" s="90">
        <v>127</v>
      </c>
      <c r="R164" s="91"/>
      <c r="S164" s="91"/>
      <c r="T164" s="91"/>
      <c r="U164" s="91"/>
      <c r="V164" s="92"/>
      <c r="W164" s="92"/>
      <c r="X164" s="92"/>
      <c r="Y164" s="92"/>
      <c r="Z164" s="93">
        <v>0</v>
      </c>
      <c r="AA164" s="94">
        <v>0</v>
      </c>
      <c r="AB164" s="94">
        <v>0</v>
      </c>
      <c r="AC164" s="94">
        <v>0</v>
      </c>
      <c r="AD164" s="94">
        <v>0</v>
      </c>
      <c r="AE164" s="94">
        <v>0</v>
      </c>
      <c r="AF164" s="94">
        <v>0</v>
      </c>
      <c r="AG164" s="94">
        <v>0</v>
      </c>
      <c r="AH164" s="88" t="s">
        <v>777</v>
      </c>
      <c r="AI164" s="90">
        <v>109</v>
      </c>
      <c r="AJ164" s="95">
        <v>14590</v>
      </c>
      <c r="AK164" s="94">
        <v>873.08998441000006</v>
      </c>
      <c r="AL164" s="88">
        <v>162</v>
      </c>
      <c r="AM164" s="94">
        <v>891.02985309999997</v>
      </c>
      <c r="AN164" s="88">
        <v>171</v>
      </c>
      <c r="AO164" s="88" t="s">
        <v>777</v>
      </c>
      <c r="AP164" s="24"/>
      <c r="AQ164" s="132">
        <v>86.260273972602747</v>
      </c>
      <c r="AR164" s="133"/>
      <c r="AT164" s="184"/>
      <c r="AU164" s="132"/>
    </row>
    <row r="165" spans="1:47" s="25" customFormat="1" ht="18.75" customHeight="1">
      <c r="A165" s="86" t="s">
        <v>434</v>
      </c>
      <c r="B165" s="87" t="s">
        <v>875</v>
      </c>
      <c r="C165" s="87" t="s">
        <v>1</v>
      </c>
      <c r="D165" s="87" t="s">
        <v>417</v>
      </c>
      <c r="E165" s="116" t="s">
        <v>446</v>
      </c>
      <c r="F165" s="220" t="s">
        <v>66</v>
      </c>
      <c r="G165" s="88" t="s">
        <v>6</v>
      </c>
      <c r="H165" s="88" t="s">
        <v>640</v>
      </c>
      <c r="I165" s="117">
        <v>18129</v>
      </c>
      <c r="J165" s="88">
        <v>9</v>
      </c>
      <c r="K165" s="88" t="s">
        <v>2</v>
      </c>
      <c r="L165" s="88" t="s">
        <v>950</v>
      </c>
      <c r="M165" s="116" t="s">
        <v>777</v>
      </c>
      <c r="N165" s="88" t="s">
        <v>1095</v>
      </c>
      <c r="O165" s="89">
        <v>64</v>
      </c>
      <c r="P165" s="89">
        <v>63</v>
      </c>
      <c r="Q165" s="90">
        <v>127</v>
      </c>
      <c r="R165" s="91"/>
      <c r="S165" s="91"/>
      <c r="T165" s="91"/>
      <c r="U165" s="91"/>
      <c r="V165" s="92"/>
      <c r="W165" s="92"/>
      <c r="X165" s="92"/>
      <c r="Y165" s="92"/>
      <c r="Z165" s="93">
        <v>0</v>
      </c>
      <c r="AA165" s="94">
        <v>0</v>
      </c>
      <c r="AB165" s="94">
        <v>0</v>
      </c>
      <c r="AC165" s="94">
        <v>0</v>
      </c>
      <c r="AD165" s="94">
        <v>0</v>
      </c>
      <c r="AE165" s="94">
        <v>0</v>
      </c>
      <c r="AF165" s="94">
        <v>0</v>
      </c>
      <c r="AG165" s="94">
        <v>0</v>
      </c>
      <c r="AH165" s="88" t="s">
        <v>777</v>
      </c>
      <c r="AI165" s="90">
        <v>109</v>
      </c>
      <c r="AJ165" s="95">
        <v>18129</v>
      </c>
      <c r="AK165" s="94">
        <v>873.08998087100008</v>
      </c>
      <c r="AL165" s="88">
        <v>163</v>
      </c>
      <c r="AM165" s="94">
        <v>891.02981770999997</v>
      </c>
      <c r="AN165" s="88">
        <v>172</v>
      </c>
      <c r="AO165" s="88" t="s">
        <v>777</v>
      </c>
      <c r="AP165" s="24"/>
      <c r="AQ165" s="133">
        <v>76.564383561643837</v>
      </c>
      <c r="AR165" s="133"/>
      <c r="AT165" s="184"/>
      <c r="AU165" s="132"/>
    </row>
    <row r="166" spans="1:47" s="25" customFormat="1" ht="18.75" customHeight="1">
      <c r="A166" s="86" t="s">
        <v>750</v>
      </c>
      <c r="B166" s="87" t="s">
        <v>804</v>
      </c>
      <c r="C166" s="87" t="s">
        <v>1</v>
      </c>
      <c r="D166" s="87" t="s">
        <v>257</v>
      </c>
      <c r="E166" s="116" t="s">
        <v>751</v>
      </c>
      <c r="F166" s="220" t="s">
        <v>134</v>
      </c>
      <c r="G166" s="88" t="s">
        <v>0</v>
      </c>
      <c r="H166" s="88" t="s">
        <v>654</v>
      </c>
      <c r="I166" s="117">
        <v>14732</v>
      </c>
      <c r="J166" s="88">
        <v>12</v>
      </c>
      <c r="K166" s="88" t="s">
        <v>7</v>
      </c>
      <c r="L166" s="88" t="s">
        <v>994</v>
      </c>
      <c r="M166" s="116" t="s">
        <v>777</v>
      </c>
      <c r="N166" s="88" t="s">
        <v>1095</v>
      </c>
      <c r="O166" s="89">
        <v>70</v>
      </c>
      <c r="P166" s="89">
        <v>58</v>
      </c>
      <c r="Q166" s="90">
        <v>128</v>
      </c>
      <c r="R166" s="91"/>
      <c r="S166" s="91"/>
      <c r="T166" s="91"/>
      <c r="U166" s="91"/>
      <c r="V166" s="92"/>
      <c r="W166" s="92"/>
      <c r="X166" s="92"/>
      <c r="Y166" s="92"/>
      <c r="Z166" s="93">
        <v>0</v>
      </c>
      <c r="AA166" s="94">
        <v>0</v>
      </c>
      <c r="AB166" s="94">
        <v>0</v>
      </c>
      <c r="AC166" s="94">
        <v>0</v>
      </c>
      <c r="AD166" s="94">
        <v>0</v>
      </c>
      <c r="AE166" s="94">
        <v>0</v>
      </c>
      <c r="AF166" s="94">
        <v>0</v>
      </c>
      <c r="AG166" s="94">
        <v>0</v>
      </c>
      <c r="AH166" s="88" t="s">
        <v>777</v>
      </c>
      <c r="AI166" s="90">
        <v>104</v>
      </c>
      <c r="AJ166" s="95">
        <v>14732</v>
      </c>
      <c r="AK166" s="94">
        <v>872.11998426800005</v>
      </c>
      <c r="AL166" s="88">
        <v>164</v>
      </c>
      <c r="AM166" s="94">
        <v>895.99985168000001</v>
      </c>
      <c r="AN166" s="88">
        <v>139</v>
      </c>
      <c r="AO166" s="88" t="s">
        <v>777</v>
      </c>
      <c r="AP166" s="24"/>
      <c r="AQ166" s="132">
        <v>85.871232876712327</v>
      </c>
      <c r="AR166" s="133"/>
      <c r="AT166" s="184"/>
      <c r="AU166" s="132"/>
    </row>
    <row r="167" spans="1:47" s="25" customFormat="1" ht="18.75" customHeight="1">
      <c r="A167" s="86" t="s">
        <v>836</v>
      </c>
      <c r="B167" s="87" t="s">
        <v>795</v>
      </c>
      <c r="C167" s="87" t="s">
        <v>488</v>
      </c>
      <c r="D167" s="87" t="s">
        <v>358</v>
      </c>
      <c r="E167" s="116" t="s">
        <v>839</v>
      </c>
      <c r="F167" s="220" t="s">
        <v>840</v>
      </c>
      <c r="G167" s="88" t="s">
        <v>6</v>
      </c>
      <c r="H167" s="88" t="s">
        <v>635</v>
      </c>
      <c r="I167" s="117">
        <v>18970</v>
      </c>
      <c r="J167" s="88">
        <v>12</v>
      </c>
      <c r="K167" s="88" t="s">
        <v>7</v>
      </c>
      <c r="L167" s="88" t="s">
        <v>950</v>
      </c>
      <c r="M167" s="116" t="s">
        <v>777</v>
      </c>
      <c r="N167" s="88" t="s">
        <v>1095</v>
      </c>
      <c r="O167" s="89">
        <v>65</v>
      </c>
      <c r="P167" s="89">
        <v>63</v>
      </c>
      <c r="Q167" s="90">
        <v>128</v>
      </c>
      <c r="R167" s="91"/>
      <c r="S167" s="91"/>
      <c r="T167" s="91"/>
      <c r="U167" s="91"/>
      <c r="V167" s="92"/>
      <c r="W167" s="92"/>
      <c r="X167" s="92"/>
      <c r="Y167" s="92"/>
      <c r="Z167" s="93">
        <v>0</v>
      </c>
      <c r="AA167" s="94">
        <v>0</v>
      </c>
      <c r="AB167" s="94">
        <v>0</v>
      </c>
      <c r="AC167" s="94">
        <v>0</v>
      </c>
      <c r="AD167" s="94">
        <v>0</v>
      </c>
      <c r="AE167" s="94">
        <v>0</v>
      </c>
      <c r="AF167" s="94">
        <v>0</v>
      </c>
      <c r="AG167" s="94">
        <v>0</v>
      </c>
      <c r="AH167" s="88" t="s">
        <v>777</v>
      </c>
      <c r="AI167" s="90">
        <v>104</v>
      </c>
      <c r="AJ167" s="95">
        <v>18970</v>
      </c>
      <c r="AK167" s="94">
        <v>872.11998002999997</v>
      </c>
      <c r="AL167" s="88">
        <v>165</v>
      </c>
      <c r="AM167" s="94">
        <v>895.99980930000004</v>
      </c>
      <c r="AN167" s="88">
        <v>140</v>
      </c>
      <c r="AO167" s="88" t="s">
        <v>777</v>
      </c>
      <c r="AP167" s="24"/>
      <c r="AQ167" s="133">
        <v>74.260273972602747</v>
      </c>
      <c r="AR167" s="133"/>
      <c r="AT167" s="184"/>
      <c r="AU167" s="132"/>
    </row>
    <row r="168" spans="1:47" s="25" customFormat="1" ht="18.75" customHeight="1">
      <c r="A168" s="86" t="s">
        <v>976</v>
      </c>
      <c r="B168" s="87" t="s">
        <v>267</v>
      </c>
      <c r="C168" s="87" t="s">
        <v>1</v>
      </c>
      <c r="D168" s="87" t="s">
        <v>267</v>
      </c>
      <c r="E168" s="116" t="s">
        <v>1020</v>
      </c>
      <c r="F168" s="220" t="s">
        <v>1021</v>
      </c>
      <c r="G168" s="88" t="s">
        <v>6</v>
      </c>
      <c r="H168" s="88" t="s">
        <v>644</v>
      </c>
      <c r="I168" s="117">
        <v>26071</v>
      </c>
      <c r="J168" s="88">
        <v>12</v>
      </c>
      <c r="K168" s="88" t="s">
        <v>7</v>
      </c>
      <c r="L168" s="88" t="s">
        <v>861</v>
      </c>
      <c r="M168" s="116" t="s">
        <v>777</v>
      </c>
      <c r="N168" s="88" t="s">
        <v>1095</v>
      </c>
      <c r="O168" s="89">
        <v>66</v>
      </c>
      <c r="P168" s="89">
        <v>62</v>
      </c>
      <c r="Q168" s="90">
        <v>128</v>
      </c>
      <c r="R168" s="91"/>
      <c r="S168" s="91"/>
      <c r="T168" s="91"/>
      <c r="U168" s="91"/>
      <c r="V168" s="92"/>
      <c r="W168" s="92"/>
      <c r="X168" s="92"/>
      <c r="Y168" s="92"/>
      <c r="Z168" s="93">
        <v>0</v>
      </c>
      <c r="AA168" s="94">
        <v>0</v>
      </c>
      <c r="AB168" s="94">
        <v>0</v>
      </c>
      <c r="AC168" s="94">
        <v>0</v>
      </c>
      <c r="AD168" s="94">
        <v>0</v>
      </c>
      <c r="AE168" s="94">
        <v>0</v>
      </c>
      <c r="AF168" s="94">
        <v>0</v>
      </c>
      <c r="AG168" s="94">
        <v>0</v>
      </c>
      <c r="AH168" s="88" t="s">
        <v>777</v>
      </c>
      <c r="AI168" s="90">
        <v>104</v>
      </c>
      <c r="AJ168" s="95">
        <v>26071</v>
      </c>
      <c r="AK168" s="94">
        <v>872.11997292900003</v>
      </c>
      <c r="AL168" s="88">
        <v>166</v>
      </c>
      <c r="AM168" s="94">
        <v>895.99973828999998</v>
      </c>
      <c r="AN168" s="88">
        <v>141</v>
      </c>
      <c r="AO168" s="88" t="s">
        <v>777</v>
      </c>
      <c r="AP168" s="24"/>
      <c r="AQ168" s="133">
        <v>54.805479452054797</v>
      </c>
      <c r="AR168" s="133"/>
      <c r="AT168" s="184"/>
      <c r="AU168" s="132"/>
    </row>
    <row r="169" spans="1:47" s="25" customFormat="1" ht="18.75" customHeight="1">
      <c r="A169" s="86" t="s">
        <v>403</v>
      </c>
      <c r="B169" s="87" t="s">
        <v>787</v>
      </c>
      <c r="C169" s="87" t="s">
        <v>488</v>
      </c>
      <c r="D169" s="87" t="s">
        <v>489</v>
      </c>
      <c r="E169" s="116" t="s">
        <v>345</v>
      </c>
      <c r="F169" s="220" t="s">
        <v>289</v>
      </c>
      <c r="G169" s="88" t="s">
        <v>6</v>
      </c>
      <c r="H169" s="88" t="s">
        <v>670</v>
      </c>
      <c r="I169" s="117">
        <v>17976</v>
      </c>
      <c r="J169" s="88">
        <v>9</v>
      </c>
      <c r="K169" s="88" t="s">
        <v>2</v>
      </c>
      <c r="L169" s="88" t="s">
        <v>950</v>
      </c>
      <c r="M169" s="116" t="s">
        <v>777</v>
      </c>
      <c r="N169" s="88" t="s">
        <v>1095</v>
      </c>
      <c r="O169" s="89">
        <v>66</v>
      </c>
      <c r="P169" s="89">
        <v>62</v>
      </c>
      <c r="Q169" s="90">
        <v>128</v>
      </c>
      <c r="R169" s="91"/>
      <c r="S169" s="91"/>
      <c r="T169" s="91"/>
      <c r="U169" s="91"/>
      <c r="V169" s="92"/>
      <c r="W169" s="92"/>
      <c r="X169" s="92"/>
      <c r="Y169" s="92"/>
      <c r="Z169" s="93">
        <v>0</v>
      </c>
      <c r="AA169" s="94">
        <v>0</v>
      </c>
      <c r="AB169" s="94">
        <v>0</v>
      </c>
      <c r="AC169" s="94">
        <v>0</v>
      </c>
      <c r="AD169" s="94">
        <v>0</v>
      </c>
      <c r="AE169" s="94">
        <v>0</v>
      </c>
      <c r="AF169" s="94">
        <v>0</v>
      </c>
      <c r="AG169" s="94">
        <v>0</v>
      </c>
      <c r="AH169" s="88" t="s">
        <v>777</v>
      </c>
      <c r="AI169" s="90">
        <v>110</v>
      </c>
      <c r="AJ169" s="95">
        <v>17976</v>
      </c>
      <c r="AK169" s="94">
        <v>872.08998102400005</v>
      </c>
      <c r="AL169" s="88">
        <v>167</v>
      </c>
      <c r="AM169" s="94">
        <v>890.02981923999994</v>
      </c>
      <c r="AN169" s="88">
        <v>176</v>
      </c>
      <c r="AO169" s="88" t="s">
        <v>777</v>
      </c>
      <c r="AP169" s="24"/>
      <c r="AQ169" s="133">
        <v>76.983561643835614</v>
      </c>
      <c r="AR169" s="133"/>
      <c r="AT169" s="184"/>
      <c r="AU169" s="132"/>
    </row>
    <row r="170" spans="1:47" s="25" customFormat="1" ht="18.75" customHeight="1">
      <c r="A170" s="86" t="s">
        <v>433</v>
      </c>
      <c r="B170" s="87" t="s">
        <v>806</v>
      </c>
      <c r="C170" s="87" t="s">
        <v>1</v>
      </c>
      <c r="D170" s="87" t="s">
        <v>490</v>
      </c>
      <c r="E170" s="116" t="s">
        <v>446</v>
      </c>
      <c r="F170" s="220" t="s">
        <v>82</v>
      </c>
      <c r="G170" s="88" t="s">
        <v>0</v>
      </c>
      <c r="H170" s="88" t="s">
        <v>640</v>
      </c>
      <c r="I170" s="117">
        <v>12082</v>
      </c>
      <c r="J170" s="88">
        <v>8</v>
      </c>
      <c r="K170" s="88" t="s">
        <v>2</v>
      </c>
      <c r="L170" s="88" t="s">
        <v>994</v>
      </c>
      <c r="M170" s="116" t="s">
        <v>777</v>
      </c>
      <c r="N170" s="88" t="s">
        <v>1098</v>
      </c>
      <c r="O170" s="89">
        <v>68</v>
      </c>
      <c r="P170" s="89">
        <v>60</v>
      </c>
      <c r="Q170" s="90">
        <v>128</v>
      </c>
      <c r="R170" s="91"/>
      <c r="S170" s="91"/>
      <c r="T170" s="91"/>
      <c r="U170" s="91"/>
      <c r="V170" s="92"/>
      <c r="W170" s="92"/>
      <c r="X170" s="92"/>
      <c r="Y170" s="92"/>
      <c r="Z170" s="93">
        <v>0</v>
      </c>
      <c r="AA170" s="94">
        <v>0</v>
      </c>
      <c r="AB170" s="94">
        <v>0</v>
      </c>
      <c r="AC170" s="94">
        <v>0</v>
      </c>
      <c r="AD170" s="94">
        <v>0</v>
      </c>
      <c r="AE170" s="94">
        <v>0</v>
      </c>
      <c r="AF170" s="94">
        <v>0</v>
      </c>
      <c r="AG170" s="94">
        <v>0</v>
      </c>
      <c r="AH170" s="88" t="s">
        <v>777</v>
      </c>
      <c r="AI170" s="90">
        <v>112</v>
      </c>
      <c r="AJ170" s="95">
        <v>12082</v>
      </c>
      <c r="AK170" s="94">
        <v>872.07998691800003</v>
      </c>
      <c r="AL170" s="88">
        <v>168</v>
      </c>
      <c r="AM170" s="94">
        <v>888.03987817999996</v>
      </c>
      <c r="AN170" s="88">
        <v>179</v>
      </c>
      <c r="AO170" s="88" t="s">
        <v>777</v>
      </c>
      <c r="AP170" s="24"/>
      <c r="AQ170" s="132">
        <v>93.131506849315073</v>
      </c>
      <c r="AR170" s="133"/>
      <c r="AT170" s="184"/>
      <c r="AU170" s="132"/>
    </row>
    <row r="171" spans="1:47" s="303" customFormat="1" ht="18.75" customHeight="1">
      <c r="A171" s="86" t="s">
        <v>533</v>
      </c>
      <c r="B171" s="87" t="s">
        <v>956</v>
      </c>
      <c r="C171" s="87" t="s">
        <v>488</v>
      </c>
      <c r="D171" s="87" t="s">
        <v>393</v>
      </c>
      <c r="E171" s="116" t="s">
        <v>171</v>
      </c>
      <c r="F171" s="220" t="s">
        <v>66</v>
      </c>
      <c r="G171" s="88" t="s">
        <v>6</v>
      </c>
      <c r="H171" s="88" t="s">
        <v>644</v>
      </c>
      <c r="I171" s="117">
        <v>15722</v>
      </c>
      <c r="J171" s="88">
        <v>12</v>
      </c>
      <c r="K171" s="88" t="s">
        <v>7</v>
      </c>
      <c r="L171" s="88" t="s">
        <v>950</v>
      </c>
      <c r="M171" s="116" t="s">
        <v>777</v>
      </c>
      <c r="N171" s="88" t="s">
        <v>1095</v>
      </c>
      <c r="O171" s="89">
        <v>65</v>
      </c>
      <c r="P171" s="89">
        <v>64</v>
      </c>
      <c r="Q171" s="90">
        <v>129</v>
      </c>
      <c r="R171" s="91"/>
      <c r="S171" s="91"/>
      <c r="T171" s="91"/>
      <c r="U171" s="91"/>
      <c r="V171" s="92"/>
      <c r="W171" s="92"/>
      <c r="X171" s="92"/>
      <c r="Y171" s="92"/>
      <c r="Z171" s="93">
        <v>0</v>
      </c>
      <c r="AA171" s="94">
        <v>0</v>
      </c>
      <c r="AB171" s="94">
        <v>0</v>
      </c>
      <c r="AC171" s="94">
        <v>0</v>
      </c>
      <c r="AD171" s="94">
        <v>0</v>
      </c>
      <c r="AE171" s="94">
        <v>0</v>
      </c>
      <c r="AF171" s="94">
        <v>0</v>
      </c>
      <c r="AG171" s="94">
        <v>0</v>
      </c>
      <c r="AH171" s="88" t="s">
        <v>777</v>
      </c>
      <c r="AI171" s="90">
        <v>105</v>
      </c>
      <c r="AJ171" s="95">
        <v>15722</v>
      </c>
      <c r="AK171" s="94">
        <v>871.11998327800006</v>
      </c>
      <c r="AL171" s="88">
        <v>169</v>
      </c>
      <c r="AM171" s="94">
        <v>894.99984178</v>
      </c>
      <c r="AN171" s="88">
        <v>148</v>
      </c>
      <c r="AO171" s="88" t="s">
        <v>777</v>
      </c>
      <c r="AP171" s="55"/>
      <c r="AQ171" s="133">
        <v>83.158904109589045</v>
      </c>
      <c r="AR171" s="54"/>
      <c r="AS171" s="54"/>
      <c r="AT171" s="55"/>
      <c r="AU171" s="54"/>
    </row>
    <row r="172" spans="1:47" s="25" customFormat="1" ht="18.75" customHeight="1">
      <c r="A172" s="86" t="s">
        <v>828</v>
      </c>
      <c r="B172" s="87" t="s">
        <v>793</v>
      </c>
      <c r="C172" s="87" t="s">
        <v>488</v>
      </c>
      <c r="D172" s="87" t="s">
        <v>267</v>
      </c>
      <c r="E172" s="116" t="s">
        <v>847</v>
      </c>
      <c r="F172" s="220" t="s">
        <v>848</v>
      </c>
      <c r="G172" s="88" t="s">
        <v>0</v>
      </c>
      <c r="H172" s="88" t="s">
        <v>653</v>
      </c>
      <c r="I172" s="117">
        <v>19037</v>
      </c>
      <c r="J172" s="88">
        <v>12</v>
      </c>
      <c r="K172" s="88" t="s">
        <v>7</v>
      </c>
      <c r="L172" s="88" t="s">
        <v>861</v>
      </c>
      <c r="M172" s="116" t="s">
        <v>777</v>
      </c>
      <c r="N172" s="88" t="s">
        <v>1095</v>
      </c>
      <c r="O172" s="89">
        <v>65</v>
      </c>
      <c r="P172" s="89">
        <v>64</v>
      </c>
      <c r="Q172" s="90">
        <v>129</v>
      </c>
      <c r="R172" s="91"/>
      <c r="S172" s="91"/>
      <c r="T172" s="91"/>
      <c r="U172" s="91"/>
      <c r="V172" s="92"/>
      <c r="W172" s="92"/>
      <c r="X172" s="92"/>
      <c r="Y172" s="92"/>
      <c r="Z172" s="93">
        <v>0</v>
      </c>
      <c r="AA172" s="94">
        <v>0</v>
      </c>
      <c r="AB172" s="94">
        <v>0</v>
      </c>
      <c r="AC172" s="94">
        <v>0</v>
      </c>
      <c r="AD172" s="94">
        <v>0</v>
      </c>
      <c r="AE172" s="94">
        <v>0</v>
      </c>
      <c r="AF172" s="94">
        <v>0</v>
      </c>
      <c r="AG172" s="94">
        <v>0</v>
      </c>
      <c r="AH172" s="88" t="s">
        <v>777</v>
      </c>
      <c r="AI172" s="90">
        <v>105</v>
      </c>
      <c r="AJ172" s="95">
        <v>19037</v>
      </c>
      <c r="AK172" s="94">
        <v>871.11997996299999</v>
      </c>
      <c r="AL172" s="88">
        <v>170</v>
      </c>
      <c r="AM172" s="94">
        <v>894.99980862999996</v>
      </c>
      <c r="AN172" s="88">
        <v>149</v>
      </c>
      <c r="AO172" s="88" t="s">
        <v>777</v>
      </c>
      <c r="AP172" s="24"/>
      <c r="AQ172" s="133">
        <v>74.07671232876713</v>
      </c>
      <c r="AR172" s="133"/>
      <c r="AT172" s="184"/>
      <c r="AU172" s="132"/>
    </row>
    <row r="173" spans="1:47" s="25" customFormat="1" ht="18.75" customHeight="1">
      <c r="A173" s="86" t="s">
        <v>834</v>
      </c>
      <c r="B173" s="87" t="s">
        <v>242</v>
      </c>
      <c r="C173" s="87" t="s">
        <v>1</v>
      </c>
      <c r="D173" s="87" t="s">
        <v>242</v>
      </c>
      <c r="E173" s="116" t="s">
        <v>173</v>
      </c>
      <c r="F173" s="220" t="s">
        <v>853</v>
      </c>
      <c r="G173" s="88" t="s">
        <v>0</v>
      </c>
      <c r="H173" s="88" t="s">
        <v>654</v>
      </c>
      <c r="I173" s="117">
        <v>21351</v>
      </c>
      <c r="J173" s="88">
        <v>12</v>
      </c>
      <c r="K173" s="88" t="s">
        <v>7</v>
      </c>
      <c r="L173" s="88" t="s">
        <v>861</v>
      </c>
      <c r="M173" s="116" t="s">
        <v>777</v>
      </c>
      <c r="N173" s="88" t="s">
        <v>1095</v>
      </c>
      <c r="O173" s="89">
        <v>68</v>
      </c>
      <c r="P173" s="89">
        <v>61</v>
      </c>
      <c r="Q173" s="90">
        <v>129</v>
      </c>
      <c r="R173" s="91"/>
      <c r="S173" s="91"/>
      <c r="T173" s="91"/>
      <c r="U173" s="91"/>
      <c r="V173" s="92"/>
      <c r="W173" s="92"/>
      <c r="X173" s="92"/>
      <c r="Y173" s="92"/>
      <c r="Z173" s="93">
        <v>0</v>
      </c>
      <c r="AA173" s="94">
        <v>0</v>
      </c>
      <c r="AB173" s="94">
        <v>0</v>
      </c>
      <c r="AC173" s="94">
        <v>0</v>
      </c>
      <c r="AD173" s="94">
        <v>0</v>
      </c>
      <c r="AE173" s="94">
        <v>0</v>
      </c>
      <c r="AF173" s="94">
        <v>0</v>
      </c>
      <c r="AG173" s="94">
        <v>0</v>
      </c>
      <c r="AH173" s="88" t="s">
        <v>777</v>
      </c>
      <c r="AI173" s="90">
        <v>105</v>
      </c>
      <c r="AJ173" s="95">
        <v>21351</v>
      </c>
      <c r="AK173" s="94">
        <v>871.11997764900002</v>
      </c>
      <c r="AL173" s="88">
        <v>171</v>
      </c>
      <c r="AM173" s="94">
        <v>894.99978549000002</v>
      </c>
      <c r="AN173" s="88">
        <v>150</v>
      </c>
      <c r="AO173" s="88" t="s">
        <v>777</v>
      </c>
      <c r="AP173" s="24"/>
      <c r="AQ173" s="133">
        <v>67.736986301369868</v>
      </c>
      <c r="AR173" s="133"/>
      <c r="AT173" s="184"/>
      <c r="AU173" s="132"/>
    </row>
    <row r="174" spans="1:47" s="25" customFormat="1" ht="18.75" customHeight="1">
      <c r="A174" s="86" t="s">
        <v>1102</v>
      </c>
      <c r="B174" s="87" t="s">
        <v>803</v>
      </c>
      <c r="C174" s="87" t="s">
        <v>1</v>
      </c>
      <c r="D174" s="87" t="s">
        <v>149</v>
      </c>
      <c r="E174" s="116" t="s">
        <v>1103</v>
      </c>
      <c r="F174" s="220" t="s">
        <v>1104</v>
      </c>
      <c r="G174" s="88" t="s">
        <v>6</v>
      </c>
      <c r="H174" s="88" t="s">
        <v>635</v>
      </c>
      <c r="I174" s="117">
        <v>23097</v>
      </c>
      <c r="J174" s="88">
        <v>12</v>
      </c>
      <c r="K174" s="88" t="s">
        <v>7</v>
      </c>
      <c r="L174" s="88" t="s">
        <v>861</v>
      </c>
      <c r="M174" s="116" t="e">
        <v>#DIV/0!</v>
      </c>
      <c r="N174" s="88" t="s">
        <v>1095</v>
      </c>
      <c r="O174" s="89">
        <v>65</v>
      </c>
      <c r="P174" s="89">
        <v>64</v>
      </c>
      <c r="Q174" s="90">
        <v>129</v>
      </c>
      <c r="R174" s="91"/>
      <c r="S174" s="91"/>
      <c r="T174" s="91"/>
      <c r="U174" s="91"/>
      <c r="V174" s="92"/>
      <c r="W174" s="92"/>
      <c r="X174" s="92"/>
      <c r="Y174" s="92"/>
      <c r="Z174" s="93">
        <v>0</v>
      </c>
      <c r="AA174" s="94">
        <v>0</v>
      </c>
      <c r="AB174" s="94">
        <v>0</v>
      </c>
      <c r="AC174" s="94">
        <v>0</v>
      </c>
      <c r="AD174" s="94">
        <v>0</v>
      </c>
      <c r="AE174" s="94">
        <v>0</v>
      </c>
      <c r="AF174" s="94">
        <v>0</v>
      </c>
      <c r="AG174" s="94">
        <v>0</v>
      </c>
      <c r="AH174" s="88" t="s">
        <v>777</v>
      </c>
      <c r="AI174" s="90">
        <v>105</v>
      </c>
      <c r="AJ174" s="95">
        <v>23097</v>
      </c>
      <c r="AK174" s="94">
        <v>871.11997590299995</v>
      </c>
      <c r="AL174" s="88">
        <v>172</v>
      </c>
      <c r="AM174" s="94">
        <v>894.99976803000004</v>
      </c>
      <c r="AN174" s="88">
        <v>151</v>
      </c>
      <c r="AO174" s="88" t="s">
        <v>777</v>
      </c>
      <c r="AP174" s="24"/>
      <c r="AQ174" s="133">
        <v>62.953424657534249</v>
      </c>
      <c r="AR174" s="133"/>
      <c r="AT174" s="184"/>
      <c r="AU174" s="132"/>
    </row>
    <row r="175" spans="1:47" s="25" customFormat="1" ht="18.75" customHeight="1">
      <c r="A175" s="86" t="s">
        <v>599</v>
      </c>
      <c r="B175" s="87" t="s">
        <v>882</v>
      </c>
      <c r="C175" s="87" t="s">
        <v>488</v>
      </c>
      <c r="D175" s="87" t="s">
        <v>490</v>
      </c>
      <c r="E175" s="116" t="s">
        <v>317</v>
      </c>
      <c r="F175" s="220" t="s">
        <v>600</v>
      </c>
      <c r="G175" s="88" t="s">
        <v>0</v>
      </c>
      <c r="H175" s="88" t="s">
        <v>640</v>
      </c>
      <c r="I175" s="117">
        <v>14088</v>
      </c>
      <c r="J175" s="88">
        <v>9</v>
      </c>
      <c r="K175" s="88" t="s">
        <v>2</v>
      </c>
      <c r="L175" s="88" t="s">
        <v>994</v>
      </c>
      <c r="M175" s="116" t="s">
        <v>777</v>
      </c>
      <c r="N175" s="88" t="s">
        <v>1095</v>
      </c>
      <c r="O175" s="89">
        <v>64</v>
      </c>
      <c r="P175" s="89">
        <v>65</v>
      </c>
      <c r="Q175" s="90">
        <v>129</v>
      </c>
      <c r="R175" s="91"/>
      <c r="S175" s="91"/>
      <c r="T175" s="91"/>
      <c r="U175" s="91"/>
      <c r="V175" s="92"/>
      <c r="W175" s="92"/>
      <c r="X175" s="92"/>
      <c r="Y175" s="92"/>
      <c r="Z175" s="93">
        <v>0</v>
      </c>
      <c r="AA175" s="94">
        <v>0</v>
      </c>
      <c r="AB175" s="94">
        <v>0</v>
      </c>
      <c r="AC175" s="94">
        <v>0</v>
      </c>
      <c r="AD175" s="94">
        <v>0</v>
      </c>
      <c r="AE175" s="94">
        <v>0</v>
      </c>
      <c r="AF175" s="94">
        <v>0</v>
      </c>
      <c r="AG175" s="94">
        <v>0</v>
      </c>
      <c r="AH175" s="88" t="s">
        <v>777</v>
      </c>
      <c r="AI175" s="90">
        <v>111</v>
      </c>
      <c r="AJ175" s="95">
        <v>14088</v>
      </c>
      <c r="AK175" s="94">
        <v>871.08998491200009</v>
      </c>
      <c r="AL175" s="88">
        <v>173</v>
      </c>
      <c r="AM175" s="94">
        <v>889.02985811999997</v>
      </c>
      <c r="AN175" s="88">
        <v>177</v>
      </c>
      <c r="AO175" s="88" t="s">
        <v>777</v>
      </c>
      <c r="AP175" s="55"/>
      <c r="AQ175" s="132">
        <v>87.635616438356166</v>
      </c>
      <c r="AR175" s="54"/>
      <c r="AS175" s="54"/>
      <c r="AT175" s="55"/>
      <c r="AU175" s="54"/>
    </row>
    <row r="176" spans="1:47" s="25" customFormat="1" ht="18.75" customHeight="1">
      <c r="A176" s="86" t="s">
        <v>918</v>
      </c>
      <c r="B176" s="87" t="s">
        <v>791</v>
      </c>
      <c r="C176" s="87" t="s">
        <v>488</v>
      </c>
      <c r="D176" s="87" t="s">
        <v>242</v>
      </c>
      <c r="E176" s="116" t="s">
        <v>914</v>
      </c>
      <c r="F176" s="220" t="s">
        <v>135</v>
      </c>
      <c r="G176" s="88" t="s">
        <v>0</v>
      </c>
      <c r="H176" s="88" t="s">
        <v>640</v>
      </c>
      <c r="I176" s="117">
        <v>15013</v>
      </c>
      <c r="J176" s="88">
        <v>7</v>
      </c>
      <c r="K176" s="88" t="s">
        <v>2</v>
      </c>
      <c r="L176" s="88" t="s">
        <v>994</v>
      </c>
      <c r="M176" s="116" t="s">
        <v>862</v>
      </c>
      <c r="N176" s="88" t="s">
        <v>1095</v>
      </c>
      <c r="O176" s="89">
        <v>63</v>
      </c>
      <c r="P176" s="89">
        <v>66</v>
      </c>
      <c r="Q176" s="90">
        <v>129</v>
      </c>
      <c r="R176" s="91"/>
      <c r="S176" s="91"/>
      <c r="T176" s="91"/>
      <c r="U176" s="91"/>
      <c r="V176" s="92"/>
      <c r="W176" s="92"/>
      <c r="X176" s="92"/>
      <c r="Y176" s="92"/>
      <c r="Z176" s="93">
        <v>0</v>
      </c>
      <c r="AA176" s="94">
        <v>0</v>
      </c>
      <c r="AB176" s="94">
        <v>0</v>
      </c>
      <c r="AC176" s="94">
        <v>0</v>
      </c>
      <c r="AD176" s="94">
        <v>0</v>
      </c>
      <c r="AE176" s="94">
        <v>0</v>
      </c>
      <c r="AF176" s="94">
        <v>0</v>
      </c>
      <c r="AG176" s="94">
        <v>0</v>
      </c>
      <c r="AH176" s="88" t="s">
        <v>777</v>
      </c>
      <c r="AI176" s="90">
        <v>115</v>
      </c>
      <c r="AJ176" s="95">
        <v>15013</v>
      </c>
      <c r="AK176" s="94">
        <v>871.069983987</v>
      </c>
      <c r="AL176" s="88">
        <v>174</v>
      </c>
      <c r="AM176" s="94">
        <v>885.04984887000001</v>
      </c>
      <c r="AN176" s="88">
        <v>191</v>
      </c>
      <c r="AO176" s="88" t="s">
        <v>777</v>
      </c>
      <c r="AP176" s="24"/>
      <c r="AQ176" s="132">
        <v>85.101369863013701</v>
      </c>
      <c r="AR176" s="133"/>
      <c r="AT176" s="184"/>
      <c r="AU176" s="132"/>
    </row>
    <row r="177" spans="1:47" s="25" customFormat="1" ht="18.75" customHeight="1">
      <c r="A177" s="86" t="s">
        <v>1115</v>
      </c>
      <c r="B177" s="87" t="s">
        <v>794</v>
      </c>
      <c r="C177" s="87" t="s">
        <v>488</v>
      </c>
      <c r="D177" s="87" t="s">
        <v>283</v>
      </c>
      <c r="E177" s="116" t="s">
        <v>1116</v>
      </c>
      <c r="F177" s="220" t="s">
        <v>1117</v>
      </c>
      <c r="G177" s="88" t="s">
        <v>0</v>
      </c>
      <c r="H177" s="88" t="s">
        <v>635</v>
      </c>
      <c r="I177" s="117">
        <v>41082</v>
      </c>
      <c r="J177" s="88">
        <v>12</v>
      </c>
      <c r="K177" s="88" t="s">
        <v>7</v>
      </c>
      <c r="L177" s="88" t="s">
        <v>861</v>
      </c>
      <c r="M177" s="116" t="e">
        <v>#DIV/0!</v>
      </c>
      <c r="N177" s="88" t="s">
        <v>1095</v>
      </c>
      <c r="O177" s="89">
        <v>67</v>
      </c>
      <c r="P177" s="89">
        <v>63</v>
      </c>
      <c r="Q177" s="90">
        <v>130</v>
      </c>
      <c r="R177" s="91"/>
      <c r="S177" s="91"/>
      <c r="T177" s="91"/>
      <c r="U177" s="91"/>
      <c r="V177" s="92"/>
      <c r="W177" s="92"/>
      <c r="X177" s="92"/>
      <c r="Y177" s="92"/>
      <c r="Z177" s="93">
        <v>0</v>
      </c>
      <c r="AA177" s="94">
        <v>0</v>
      </c>
      <c r="AB177" s="94">
        <v>0</v>
      </c>
      <c r="AC177" s="94">
        <v>0</v>
      </c>
      <c r="AD177" s="94">
        <v>0</v>
      </c>
      <c r="AE177" s="94">
        <v>0</v>
      </c>
      <c r="AF177" s="94">
        <v>0</v>
      </c>
      <c r="AG177" s="94">
        <v>0</v>
      </c>
      <c r="AH177" s="88" t="s">
        <v>777</v>
      </c>
      <c r="AI177" s="90">
        <v>106</v>
      </c>
      <c r="AJ177" s="95">
        <v>41082</v>
      </c>
      <c r="AK177" s="94">
        <v>870.11995791799995</v>
      </c>
      <c r="AL177" s="88">
        <v>175</v>
      </c>
      <c r="AM177" s="94">
        <v>893.99958818000005</v>
      </c>
      <c r="AN177" s="88">
        <v>154</v>
      </c>
      <c r="AO177" s="88" t="s">
        <v>777</v>
      </c>
      <c r="AP177" s="24"/>
      <c r="AQ177" s="133">
        <v>13.67945205479452</v>
      </c>
      <c r="AR177" s="133"/>
      <c r="AT177" s="184"/>
      <c r="AU177" s="132"/>
    </row>
    <row r="178" spans="1:47" s="25" customFormat="1" ht="18.75" customHeight="1">
      <c r="A178" s="86" t="s">
        <v>354</v>
      </c>
      <c r="B178" s="87" t="s">
        <v>149</v>
      </c>
      <c r="C178" s="87" t="s">
        <v>1</v>
      </c>
      <c r="D178" s="87" t="s">
        <v>149</v>
      </c>
      <c r="E178" s="116" t="s">
        <v>355</v>
      </c>
      <c r="F178" s="220" t="s">
        <v>170</v>
      </c>
      <c r="G178" s="88" t="s">
        <v>6</v>
      </c>
      <c r="H178" s="88" t="s">
        <v>654</v>
      </c>
      <c r="I178" s="117">
        <v>17840</v>
      </c>
      <c r="J178" s="88">
        <v>9</v>
      </c>
      <c r="K178" s="88" t="s">
        <v>2</v>
      </c>
      <c r="L178" s="88" t="s">
        <v>950</v>
      </c>
      <c r="M178" s="116" t="s">
        <v>777</v>
      </c>
      <c r="N178" s="88" t="s">
        <v>1095</v>
      </c>
      <c r="O178" s="89">
        <v>69</v>
      </c>
      <c r="P178" s="89">
        <v>61</v>
      </c>
      <c r="Q178" s="90">
        <v>130</v>
      </c>
      <c r="R178" s="91"/>
      <c r="S178" s="91"/>
      <c r="T178" s="91"/>
      <c r="U178" s="91"/>
      <c r="V178" s="92"/>
      <c r="W178" s="92"/>
      <c r="X178" s="92"/>
      <c r="Y178" s="92"/>
      <c r="Z178" s="93">
        <v>0</v>
      </c>
      <c r="AA178" s="94">
        <v>0</v>
      </c>
      <c r="AB178" s="94">
        <v>0</v>
      </c>
      <c r="AC178" s="94">
        <v>0</v>
      </c>
      <c r="AD178" s="94">
        <v>0</v>
      </c>
      <c r="AE178" s="94">
        <v>0</v>
      </c>
      <c r="AF178" s="94">
        <v>0</v>
      </c>
      <c r="AG178" s="94">
        <v>0</v>
      </c>
      <c r="AH178" s="88" t="s">
        <v>777</v>
      </c>
      <c r="AI178" s="90">
        <v>112</v>
      </c>
      <c r="AJ178" s="95">
        <v>17840</v>
      </c>
      <c r="AK178" s="94">
        <v>870.08998115999998</v>
      </c>
      <c r="AL178" s="88">
        <v>176</v>
      </c>
      <c r="AM178" s="94">
        <v>888.02982059999999</v>
      </c>
      <c r="AN178" s="88">
        <v>180</v>
      </c>
      <c r="AO178" s="88" t="s">
        <v>777</v>
      </c>
      <c r="AP178" s="24"/>
      <c r="AQ178" s="133">
        <v>77.356164383561648</v>
      </c>
      <c r="AR178" s="133"/>
      <c r="AT178" s="184"/>
      <c r="AU178" s="132"/>
    </row>
    <row r="179" spans="1:47" s="25" customFormat="1" ht="18.75" customHeight="1">
      <c r="A179" s="86" t="s">
        <v>385</v>
      </c>
      <c r="B179" s="87" t="s">
        <v>242</v>
      </c>
      <c r="C179" s="87" t="s">
        <v>1</v>
      </c>
      <c r="D179" s="87" t="s">
        <v>242</v>
      </c>
      <c r="E179" s="116" t="s">
        <v>386</v>
      </c>
      <c r="F179" s="220" t="s">
        <v>387</v>
      </c>
      <c r="G179" s="88" t="s">
        <v>0</v>
      </c>
      <c r="H179" s="88" t="s">
        <v>664</v>
      </c>
      <c r="I179" s="117">
        <v>17868</v>
      </c>
      <c r="J179" s="88">
        <v>9</v>
      </c>
      <c r="K179" s="88" t="s">
        <v>2</v>
      </c>
      <c r="L179" s="88" t="s">
        <v>950</v>
      </c>
      <c r="M179" s="116" t="s">
        <v>862</v>
      </c>
      <c r="N179" s="88" t="s">
        <v>1095</v>
      </c>
      <c r="O179" s="89">
        <v>67</v>
      </c>
      <c r="P179" s="89">
        <v>63</v>
      </c>
      <c r="Q179" s="90">
        <v>130</v>
      </c>
      <c r="R179" s="91"/>
      <c r="S179" s="91"/>
      <c r="T179" s="91"/>
      <c r="U179" s="91"/>
      <c r="V179" s="92"/>
      <c r="W179" s="92"/>
      <c r="X179" s="92"/>
      <c r="Y179" s="92"/>
      <c r="Z179" s="93">
        <v>0</v>
      </c>
      <c r="AA179" s="94">
        <v>0</v>
      </c>
      <c r="AB179" s="94">
        <v>0</v>
      </c>
      <c r="AC179" s="94">
        <v>0</v>
      </c>
      <c r="AD179" s="94">
        <v>0</v>
      </c>
      <c r="AE179" s="94">
        <v>0</v>
      </c>
      <c r="AF179" s="94">
        <v>0</v>
      </c>
      <c r="AG179" s="94">
        <v>0</v>
      </c>
      <c r="AH179" s="88" t="s">
        <v>777</v>
      </c>
      <c r="AI179" s="90">
        <v>112</v>
      </c>
      <c r="AJ179" s="95">
        <v>17868</v>
      </c>
      <c r="AK179" s="94">
        <v>870.08998113200005</v>
      </c>
      <c r="AL179" s="88">
        <v>177</v>
      </c>
      <c r="AM179" s="94">
        <v>888.02982032</v>
      </c>
      <c r="AN179" s="88">
        <v>181</v>
      </c>
      <c r="AO179" s="88" t="s">
        <v>777</v>
      </c>
      <c r="AP179" s="24"/>
      <c r="AQ179" s="133">
        <v>77.279452054794518</v>
      </c>
      <c r="AR179" s="133"/>
      <c r="AT179" s="184"/>
      <c r="AU179" s="132"/>
    </row>
    <row r="180" spans="1:47" s="25" customFormat="1" ht="18.75" customHeight="1">
      <c r="A180" s="86" t="s">
        <v>892</v>
      </c>
      <c r="B180" s="87" t="s">
        <v>956</v>
      </c>
      <c r="C180" s="87" t="s">
        <v>488</v>
      </c>
      <c r="D180" s="87" t="s">
        <v>393</v>
      </c>
      <c r="E180" s="116" t="s">
        <v>911</v>
      </c>
      <c r="F180" s="220" t="s">
        <v>912</v>
      </c>
      <c r="G180" s="88" t="s">
        <v>0</v>
      </c>
      <c r="H180" s="88" t="s">
        <v>640</v>
      </c>
      <c r="I180" s="117">
        <v>20205</v>
      </c>
      <c r="J180" s="88">
        <v>9</v>
      </c>
      <c r="K180" s="88" t="s">
        <v>2</v>
      </c>
      <c r="L180" s="88" t="s">
        <v>861</v>
      </c>
      <c r="M180" s="116" t="s">
        <v>777</v>
      </c>
      <c r="N180" s="88" t="s">
        <v>1095</v>
      </c>
      <c r="O180" s="89">
        <v>69</v>
      </c>
      <c r="P180" s="89">
        <v>61</v>
      </c>
      <c r="Q180" s="90">
        <v>130</v>
      </c>
      <c r="R180" s="91"/>
      <c r="S180" s="91"/>
      <c r="T180" s="91"/>
      <c r="U180" s="91"/>
      <c r="V180" s="92"/>
      <c r="W180" s="92"/>
      <c r="X180" s="92"/>
      <c r="Y180" s="92"/>
      <c r="Z180" s="93">
        <v>0</v>
      </c>
      <c r="AA180" s="94">
        <v>0</v>
      </c>
      <c r="AB180" s="94">
        <v>0</v>
      </c>
      <c r="AC180" s="94">
        <v>0</v>
      </c>
      <c r="AD180" s="94">
        <v>0</v>
      </c>
      <c r="AE180" s="94">
        <v>0</v>
      </c>
      <c r="AF180" s="94">
        <v>0</v>
      </c>
      <c r="AG180" s="94">
        <v>0</v>
      </c>
      <c r="AH180" s="88" t="s">
        <v>777</v>
      </c>
      <c r="AI180" s="90">
        <v>112</v>
      </c>
      <c r="AJ180" s="95">
        <v>20205</v>
      </c>
      <c r="AK180" s="94">
        <v>870.08997879499998</v>
      </c>
      <c r="AL180" s="88">
        <v>178</v>
      </c>
      <c r="AM180" s="94">
        <v>888.02979694999999</v>
      </c>
      <c r="AN180" s="88">
        <v>182</v>
      </c>
      <c r="AO180" s="88" t="s">
        <v>777</v>
      </c>
      <c r="AP180" s="55"/>
      <c r="AQ180" s="133">
        <v>70.876712328767127</v>
      </c>
      <c r="AR180" s="54"/>
      <c r="AS180" s="54"/>
      <c r="AT180" s="55"/>
      <c r="AU180" s="54"/>
    </row>
    <row r="181" spans="1:47" s="25" customFormat="1" ht="18.75" customHeight="1">
      <c r="A181" s="86" t="s">
        <v>908</v>
      </c>
      <c r="B181" s="87" t="s">
        <v>805</v>
      </c>
      <c r="C181" s="87" t="s">
        <v>1</v>
      </c>
      <c r="D181" s="87" t="s">
        <v>283</v>
      </c>
      <c r="E181" s="116" t="s">
        <v>909</v>
      </c>
      <c r="F181" s="220" t="s">
        <v>910</v>
      </c>
      <c r="G181" s="88" t="s">
        <v>6</v>
      </c>
      <c r="H181" s="88" t="s">
        <v>640</v>
      </c>
      <c r="I181" s="117">
        <v>13844</v>
      </c>
      <c r="J181" s="88">
        <v>12</v>
      </c>
      <c r="K181" s="88" t="s">
        <v>7</v>
      </c>
      <c r="L181" s="88" t="s">
        <v>994</v>
      </c>
      <c r="M181" s="116" t="s">
        <v>777</v>
      </c>
      <c r="N181" s="88" t="s">
        <v>1095</v>
      </c>
      <c r="O181" s="89">
        <v>69</v>
      </c>
      <c r="P181" s="89">
        <v>62</v>
      </c>
      <c r="Q181" s="90">
        <v>131</v>
      </c>
      <c r="R181" s="91"/>
      <c r="S181" s="91"/>
      <c r="T181" s="91"/>
      <c r="U181" s="91"/>
      <c r="V181" s="92"/>
      <c r="W181" s="92"/>
      <c r="X181" s="92"/>
      <c r="Y181" s="92"/>
      <c r="Z181" s="93">
        <v>0</v>
      </c>
      <c r="AA181" s="94">
        <v>0</v>
      </c>
      <c r="AB181" s="94">
        <v>0</v>
      </c>
      <c r="AC181" s="94">
        <v>0</v>
      </c>
      <c r="AD181" s="94">
        <v>0</v>
      </c>
      <c r="AE181" s="94">
        <v>0</v>
      </c>
      <c r="AF181" s="94">
        <v>0</v>
      </c>
      <c r="AG181" s="94">
        <v>0</v>
      </c>
      <c r="AH181" s="88" t="s">
        <v>777</v>
      </c>
      <c r="AI181" s="90">
        <v>107</v>
      </c>
      <c r="AJ181" s="95">
        <v>13844</v>
      </c>
      <c r="AK181" s="94">
        <v>869.11998515599998</v>
      </c>
      <c r="AL181" s="88">
        <v>179</v>
      </c>
      <c r="AM181" s="94">
        <v>892.99986056</v>
      </c>
      <c r="AN181" s="88">
        <v>163</v>
      </c>
      <c r="AO181" s="88" t="s">
        <v>777</v>
      </c>
      <c r="AP181" s="24"/>
      <c r="AQ181" s="132">
        <v>88.30410958904109</v>
      </c>
      <c r="AR181" s="133"/>
      <c r="AT181" s="184"/>
      <c r="AU181" s="132"/>
    </row>
    <row r="182" spans="1:47" s="25" customFormat="1" ht="18.75" customHeight="1">
      <c r="A182" s="86" t="s">
        <v>971</v>
      </c>
      <c r="B182" s="87" t="s">
        <v>801</v>
      </c>
      <c r="C182" s="87" t="s">
        <v>488</v>
      </c>
      <c r="D182" s="87" t="s">
        <v>418</v>
      </c>
      <c r="E182" s="116" t="s">
        <v>1013</v>
      </c>
      <c r="F182" s="220" t="s">
        <v>1014</v>
      </c>
      <c r="G182" s="88" t="s">
        <v>6</v>
      </c>
      <c r="H182" s="88" t="s">
        <v>640</v>
      </c>
      <c r="I182" s="117">
        <v>28169</v>
      </c>
      <c r="J182" s="88">
        <v>12</v>
      </c>
      <c r="K182" s="88" t="s">
        <v>7</v>
      </c>
      <c r="L182" s="88" t="s">
        <v>861</v>
      </c>
      <c r="M182" s="116" t="s">
        <v>777</v>
      </c>
      <c r="N182" s="88" t="s">
        <v>1095</v>
      </c>
      <c r="O182" s="89">
        <v>67</v>
      </c>
      <c r="P182" s="89">
        <v>64</v>
      </c>
      <c r="Q182" s="90">
        <v>131</v>
      </c>
      <c r="R182" s="91"/>
      <c r="S182" s="91"/>
      <c r="T182" s="91"/>
      <c r="U182" s="91"/>
      <c r="V182" s="92"/>
      <c r="W182" s="92"/>
      <c r="X182" s="92"/>
      <c r="Y182" s="92"/>
      <c r="Z182" s="93">
        <v>0</v>
      </c>
      <c r="AA182" s="94">
        <v>0</v>
      </c>
      <c r="AB182" s="94">
        <v>0</v>
      </c>
      <c r="AC182" s="94">
        <v>0</v>
      </c>
      <c r="AD182" s="94">
        <v>0</v>
      </c>
      <c r="AE182" s="94">
        <v>0</v>
      </c>
      <c r="AF182" s="94">
        <v>0</v>
      </c>
      <c r="AG182" s="94">
        <v>0</v>
      </c>
      <c r="AH182" s="88" t="s">
        <v>777</v>
      </c>
      <c r="AI182" s="90">
        <v>107</v>
      </c>
      <c r="AJ182" s="95">
        <v>28169</v>
      </c>
      <c r="AK182" s="94">
        <v>869.11997083100005</v>
      </c>
      <c r="AL182" s="88">
        <v>180</v>
      </c>
      <c r="AM182" s="94">
        <v>892.99971731000005</v>
      </c>
      <c r="AN182" s="88">
        <v>164</v>
      </c>
      <c r="AO182" s="88" t="s">
        <v>777</v>
      </c>
      <c r="AP182" s="24"/>
      <c r="AQ182" s="133">
        <v>49.057534246575344</v>
      </c>
      <c r="AR182" s="133"/>
      <c r="AT182" s="184"/>
      <c r="AU182" s="132"/>
    </row>
    <row r="183" spans="1:47" s="25" customFormat="1" ht="18.75" customHeight="1">
      <c r="A183" s="86" t="s">
        <v>665</v>
      </c>
      <c r="B183" s="87" t="s">
        <v>797</v>
      </c>
      <c r="C183" s="87" t="s">
        <v>488</v>
      </c>
      <c r="D183" s="87" t="s">
        <v>491</v>
      </c>
      <c r="E183" s="116" t="s">
        <v>666</v>
      </c>
      <c r="F183" s="220" t="s">
        <v>667</v>
      </c>
      <c r="G183" s="88" t="s">
        <v>0</v>
      </c>
      <c r="H183" s="88" t="s">
        <v>664</v>
      </c>
      <c r="I183" s="117">
        <v>18911</v>
      </c>
      <c r="J183" s="88">
        <v>9</v>
      </c>
      <c r="K183" s="88" t="s">
        <v>2</v>
      </c>
      <c r="L183" s="88" t="s">
        <v>950</v>
      </c>
      <c r="M183" s="116" t="s">
        <v>777</v>
      </c>
      <c r="N183" s="88" t="s">
        <v>1095</v>
      </c>
      <c r="O183" s="89">
        <v>73</v>
      </c>
      <c r="P183" s="89">
        <v>58</v>
      </c>
      <c r="Q183" s="90">
        <v>131</v>
      </c>
      <c r="R183" s="91"/>
      <c r="S183" s="91"/>
      <c r="T183" s="91"/>
      <c r="U183" s="91"/>
      <c r="V183" s="92"/>
      <c r="W183" s="92"/>
      <c r="X183" s="92"/>
      <c r="Y183" s="92"/>
      <c r="Z183" s="93">
        <v>0</v>
      </c>
      <c r="AA183" s="94">
        <v>0</v>
      </c>
      <c r="AB183" s="94">
        <v>0</v>
      </c>
      <c r="AC183" s="94">
        <v>0</v>
      </c>
      <c r="AD183" s="94">
        <v>0</v>
      </c>
      <c r="AE183" s="94">
        <v>0</v>
      </c>
      <c r="AF183" s="94">
        <v>0</v>
      </c>
      <c r="AG183" s="94">
        <v>0</v>
      </c>
      <c r="AH183" s="88" t="s">
        <v>777</v>
      </c>
      <c r="AI183" s="90">
        <v>113</v>
      </c>
      <c r="AJ183" s="95">
        <v>18911</v>
      </c>
      <c r="AK183" s="94">
        <v>869.08998008900005</v>
      </c>
      <c r="AL183" s="88">
        <v>181</v>
      </c>
      <c r="AM183" s="94">
        <v>887.02980989000002</v>
      </c>
      <c r="AN183" s="88">
        <v>186</v>
      </c>
      <c r="AO183" s="88" t="s">
        <v>777</v>
      </c>
      <c r="AP183" s="24"/>
      <c r="AQ183" s="133">
        <v>74.421917808219177</v>
      </c>
      <c r="AR183" s="133"/>
      <c r="AT183" s="184"/>
      <c r="AU183" s="132"/>
    </row>
    <row r="184" spans="1:47" s="25" customFormat="1" ht="18.75" customHeight="1">
      <c r="A184" s="86" t="s">
        <v>979</v>
      </c>
      <c r="B184" s="87" t="s">
        <v>795</v>
      </c>
      <c r="C184" s="87" t="s">
        <v>488</v>
      </c>
      <c r="D184" s="87" t="s">
        <v>358</v>
      </c>
      <c r="E184" s="116" t="s">
        <v>1026</v>
      </c>
      <c r="F184" s="220" t="s">
        <v>1027</v>
      </c>
      <c r="G184" s="88" t="s">
        <v>6</v>
      </c>
      <c r="H184" s="88" t="s">
        <v>644</v>
      </c>
      <c r="I184" s="117">
        <v>16988</v>
      </c>
      <c r="J184" s="88">
        <v>12</v>
      </c>
      <c r="K184" s="88" t="s">
        <v>7</v>
      </c>
      <c r="L184" s="88" t="s">
        <v>950</v>
      </c>
      <c r="M184" s="116" t="s">
        <v>777</v>
      </c>
      <c r="N184" s="88" t="s">
        <v>1095</v>
      </c>
      <c r="O184" s="89">
        <v>71</v>
      </c>
      <c r="P184" s="89">
        <v>61</v>
      </c>
      <c r="Q184" s="90">
        <v>132</v>
      </c>
      <c r="R184" s="91"/>
      <c r="S184" s="91"/>
      <c r="T184" s="91"/>
      <c r="U184" s="91"/>
      <c r="V184" s="92"/>
      <c r="W184" s="92"/>
      <c r="X184" s="92"/>
      <c r="Y184" s="92"/>
      <c r="Z184" s="93">
        <v>0</v>
      </c>
      <c r="AA184" s="94">
        <v>0</v>
      </c>
      <c r="AB184" s="94">
        <v>0</v>
      </c>
      <c r="AC184" s="94">
        <v>0</v>
      </c>
      <c r="AD184" s="94">
        <v>0</v>
      </c>
      <c r="AE184" s="94">
        <v>0</v>
      </c>
      <c r="AF184" s="94">
        <v>0</v>
      </c>
      <c r="AG184" s="94">
        <v>0</v>
      </c>
      <c r="AH184" s="88" t="s">
        <v>777</v>
      </c>
      <c r="AI184" s="90">
        <v>108</v>
      </c>
      <c r="AJ184" s="95">
        <v>16988</v>
      </c>
      <c r="AK184" s="94">
        <v>868.11998201200004</v>
      </c>
      <c r="AL184" s="88">
        <v>182</v>
      </c>
      <c r="AM184" s="94">
        <v>891.99982911999996</v>
      </c>
      <c r="AN184" s="88">
        <v>168</v>
      </c>
      <c r="AO184" s="88" t="s">
        <v>777</v>
      </c>
      <c r="AP184" s="24"/>
      <c r="AQ184" s="133">
        <v>79.69041095890411</v>
      </c>
      <c r="AR184" s="133"/>
      <c r="AT184" s="184"/>
      <c r="AU184" s="132"/>
    </row>
    <row r="185" spans="1:47" s="25" customFormat="1" ht="18.75" customHeight="1">
      <c r="A185" s="86" t="s">
        <v>1170</v>
      </c>
      <c r="B185" s="87" t="s">
        <v>789</v>
      </c>
      <c r="C185" s="87" t="s">
        <v>488</v>
      </c>
      <c r="D185" s="87" t="s">
        <v>149</v>
      </c>
      <c r="E185" s="116" t="s">
        <v>1171</v>
      </c>
      <c r="F185" s="220" t="s">
        <v>1172</v>
      </c>
      <c r="G185" s="88" t="s">
        <v>0</v>
      </c>
      <c r="H185" s="88" t="s">
        <v>651</v>
      </c>
      <c r="I185" s="117">
        <v>21219</v>
      </c>
      <c r="J185" s="88">
        <v>10</v>
      </c>
      <c r="K185" s="88" t="s">
        <v>7</v>
      </c>
      <c r="L185" s="88" t="s">
        <v>861</v>
      </c>
      <c r="M185" s="116" t="s">
        <v>777</v>
      </c>
      <c r="N185" s="88" t="s">
        <v>1095</v>
      </c>
      <c r="O185" s="89">
        <v>65</v>
      </c>
      <c r="P185" s="89">
        <v>67</v>
      </c>
      <c r="Q185" s="90">
        <v>132</v>
      </c>
      <c r="R185" s="91"/>
      <c r="S185" s="91"/>
      <c r="T185" s="91"/>
      <c r="U185" s="91"/>
      <c r="V185" s="92"/>
      <c r="W185" s="92"/>
      <c r="X185" s="92"/>
      <c r="Y185" s="92"/>
      <c r="Z185" s="93">
        <v>0</v>
      </c>
      <c r="AA185" s="94">
        <v>0</v>
      </c>
      <c r="AB185" s="94">
        <v>0</v>
      </c>
      <c r="AC185" s="94">
        <v>0</v>
      </c>
      <c r="AD185" s="94">
        <v>0</v>
      </c>
      <c r="AE185" s="94">
        <v>0</v>
      </c>
      <c r="AF185" s="94">
        <v>0</v>
      </c>
      <c r="AG185" s="94">
        <v>0</v>
      </c>
      <c r="AH185" s="88" t="s">
        <v>777</v>
      </c>
      <c r="AI185" s="90">
        <v>112</v>
      </c>
      <c r="AJ185" s="95">
        <v>21219</v>
      </c>
      <c r="AK185" s="94">
        <v>868.09997778100001</v>
      </c>
      <c r="AL185" s="88">
        <v>183</v>
      </c>
      <c r="AM185" s="94">
        <v>888.01978681000003</v>
      </c>
      <c r="AN185" s="88">
        <v>183</v>
      </c>
      <c r="AO185" s="88" t="s">
        <v>777</v>
      </c>
      <c r="AP185" s="24"/>
      <c r="AQ185" s="133">
        <v>68.098630136986301</v>
      </c>
      <c r="AR185" s="133"/>
      <c r="AT185" s="184"/>
      <c r="AU185" s="132"/>
    </row>
    <row r="186" spans="1:47" s="25" customFormat="1" ht="18.75" customHeight="1">
      <c r="A186" s="86" t="s">
        <v>420</v>
      </c>
      <c r="B186" s="87" t="s">
        <v>795</v>
      </c>
      <c r="C186" s="87" t="s">
        <v>488</v>
      </c>
      <c r="D186" s="87" t="s">
        <v>358</v>
      </c>
      <c r="E186" s="116" t="s">
        <v>421</v>
      </c>
      <c r="F186" s="220" t="s">
        <v>81</v>
      </c>
      <c r="G186" s="88" t="s">
        <v>6</v>
      </c>
      <c r="H186" s="88" t="s">
        <v>675</v>
      </c>
      <c r="I186" s="117">
        <v>14991</v>
      </c>
      <c r="J186" s="88">
        <v>9</v>
      </c>
      <c r="K186" s="88" t="s">
        <v>2</v>
      </c>
      <c r="L186" s="88" t="s">
        <v>994</v>
      </c>
      <c r="M186" s="116" t="s">
        <v>777</v>
      </c>
      <c r="N186" s="88" t="s">
        <v>1095</v>
      </c>
      <c r="O186" s="89">
        <v>65</v>
      </c>
      <c r="P186" s="89">
        <v>67</v>
      </c>
      <c r="Q186" s="90">
        <v>132</v>
      </c>
      <c r="R186" s="91"/>
      <c r="S186" s="91"/>
      <c r="T186" s="91"/>
      <c r="U186" s="91"/>
      <c r="V186" s="92"/>
      <c r="W186" s="92"/>
      <c r="X186" s="92"/>
      <c r="Y186" s="92"/>
      <c r="Z186" s="93">
        <v>0</v>
      </c>
      <c r="AA186" s="94">
        <v>0</v>
      </c>
      <c r="AB186" s="94">
        <v>0</v>
      </c>
      <c r="AC186" s="94">
        <v>0</v>
      </c>
      <c r="AD186" s="94">
        <v>0</v>
      </c>
      <c r="AE186" s="94">
        <v>0</v>
      </c>
      <c r="AF186" s="94">
        <v>0</v>
      </c>
      <c r="AG186" s="94">
        <v>0</v>
      </c>
      <c r="AH186" s="88" t="s">
        <v>777</v>
      </c>
      <c r="AI186" s="90">
        <v>114</v>
      </c>
      <c r="AJ186" s="95">
        <v>14991</v>
      </c>
      <c r="AK186" s="94">
        <v>868.08998400900009</v>
      </c>
      <c r="AL186" s="88">
        <v>184</v>
      </c>
      <c r="AM186" s="94">
        <v>886.02984908999997</v>
      </c>
      <c r="AN186" s="88">
        <v>188</v>
      </c>
      <c r="AO186" s="88" t="s">
        <v>777</v>
      </c>
      <c r="AP186" s="24"/>
      <c r="AQ186" s="132">
        <v>85.161643835616445</v>
      </c>
      <c r="AR186" s="133"/>
      <c r="AT186" s="184"/>
      <c r="AU186" s="132"/>
    </row>
    <row r="187" spans="1:47" s="25" customFormat="1" ht="18.75" customHeight="1">
      <c r="A187" s="86" t="s">
        <v>80</v>
      </c>
      <c r="B187" s="87" t="s">
        <v>789</v>
      </c>
      <c r="C187" s="87" t="s">
        <v>488</v>
      </c>
      <c r="D187" s="87" t="s">
        <v>149</v>
      </c>
      <c r="E187" s="116" t="s">
        <v>76</v>
      </c>
      <c r="F187" s="220" t="s">
        <v>81</v>
      </c>
      <c r="G187" s="88" t="s">
        <v>6</v>
      </c>
      <c r="H187" s="88" t="s">
        <v>639</v>
      </c>
      <c r="I187" s="117">
        <v>16167</v>
      </c>
      <c r="J187" s="88">
        <v>9</v>
      </c>
      <c r="K187" s="88" t="s">
        <v>2</v>
      </c>
      <c r="L187" s="88" t="s">
        <v>950</v>
      </c>
      <c r="M187" s="116" t="s">
        <v>862</v>
      </c>
      <c r="N187" s="88" t="s">
        <v>1095</v>
      </c>
      <c r="O187" s="89">
        <v>65</v>
      </c>
      <c r="P187" s="89">
        <v>67</v>
      </c>
      <c r="Q187" s="90">
        <v>132</v>
      </c>
      <c r="R187" s="91"/>
      <c r="S187" s="91"/>
      <c r="T187" s="91"/>
      <c r="U187" s="91"/>
      <c r="V187" s="92"/>
      <c r="W187" s="92"/>
      <c r="X187" s="92"/>
      <c r="Y187" s="92"/>
      <c r="Z187" s="93">
        <v>0</v>
      </c>
      <c r="AA187" s="94">
        <v>0</v>
      </c>
      <c r="AB187" s="94">
        <v>0</v>
      </c>
      <c r="AC187" s="94">
        <v>0</v>
      </c>
      <c r="AD187" s="94">
        <v>0</v>
      </c>
      <c r="AE187" s="94">
        <v>0</v>
      </c>
      <c r="AF187" s="94">
        <v>0</v>
      </c>
      <c r="AG187" s="94">
        <v>0</v>
      </c>
      <c r="AH187" s="88" t="s">
        <v>777</v>
      </c>
      <c r="AI187" s="90">
        <v>114</v>
      </c>
      <c r="AJ187" s="95">
        <v>16167</v>
      </c>
      <c r="AK187" s="94">
        <v>868.08998283300002</v>
      </c>
      <c r="AL187" s="88">
        <v>185</v>
      </c>
      <c r="AM187" s="94">
        <v>886.02983732999996</v>
      </c>
      <c r="AN187" s="88">
        <v>189</v>
      </c>
      <c r="AO187" s="88" t="s">
        <v>777</v>
      </c>
      <c r="AP187" s="24"/>
      <c r="AQ187" s="133">
        <v>81.939726027397256</v>
      </c>
      <c r="AR187" s="133"/>
      <c r="AT187" s="184"/>
      <c r="AU187" s="132"/>
    </row>
    <row r="188" spans="1:47" s="25" customFormat="1" ht="18.75" customHeight="1">
      <c r="A188" s="86" t="s">
        <v>298</v>
      </c>
      <c r="B188" s="87" t="s">
        <v>488</v>
      </c>
      <c r="C188" s="87" t="s">
        <v>1</v>
      </c>
      <c r="D188" s="87" t="s">
        <v>488</v>
      </c>
      <c r="E188" s="116" t="s">
        <v>296</v>
      </c>
      <c r="F188" s="220" t="s">
        <v>243</v>
      </c>
      <c r="G188" s="88" t="s">
        <v>0</v>
      </c>
      <c r="H188" s="88" t="s">
        <v>654</v>
      </c>
      <c r="I188" s="117">
        <v>18980</v>
      </c>
      <c r="J188" s="88">
        <v>9</v>
      </c>
      <c r="K188" s="88" t="s">
        <v>2</v>
      </c>
      <c r="L188" s="88" t="s">
        <v>950</v>
      </c>
      <c r="M188" s="116" t="s">
        <v>777</v>
      </c>
      <c r="N188" s="88" t="s">
        <v>1095</v>
      </c>
      <c r="O188" s="89">
        <v>66</v>
      </c>
      <c r="P188" s="89">
        <v>66</v>
      </c>
      <c r="Q188" s="90">
        <v>132</v>
      </c>
      <c r="R188" s="91"/>
      <c r="S188" s="91"/>
      <c r="T188" s="91"/>
      <c r="U188" s="91"/>
      <c r="V188" s="92"/>
      <c r="W188" s="92"/>
      <c r="X188" s="92"/>
      <c r="Y188" s="92"/>
      <c r="Z188" s="93">
        <v>0</v>
      </c>
      <c r="AA188" s="94">
        <v>0</v>
      </c>
      <c r="AB188" s="94">
        <v>0</v>
      </c>
      <c r="AC188" s="94">
        <v>0</v>
      </c>
      <c r="AD188" s="94">
        <v>0</v>
      </c>
      <c r="AE188" s="94">
        <v>0</v>
      </c>
      <c r="AF188" s="94">
        <v>0</v>
      </c>
      <c r="AG188" s="94">
        <v>0</v>
      </c>
      <c r="AH188" s="88" t="s">
        <v>777</v>
      </c>
      <c r="AI188" s="90">
        <v>114</v>
      </c>
      <c r="AJ188" s="95">
        <v>18980</v>
      </c>
      <c r="AK188" s="94">
        <v>868.08998001999998</v>
      </c>
      <c r="AL188" s="88">
        <v>186</v>
      </c>
      <c r="AM188" s="94">
        <v>886.02980919999993</v>
      </c>
      <c r="AN188" s="88">
        <v>190</v>
      </c>
      <c r="AO188" s="88" t="s">
        <v>777</v>
      </c>
      <c r="AP188" s="24"/>
      <c r="AQ188" s="133">
        <v>74.232876712328761</v>
      </c>
      <c r="AR188" s="133"/>
      <c r="AT188" s="184"/>
      <c r="AU188" s="132"/>
    </row>
    <row r="189" spans="1:47" s="25" customFormat="1" ht="18.75" customHeight="1">
      <c r="A189" s="86" t="s">
        <v>107</v>
      </c>
      <c r="B189" s="87" t="s">
        <v>797</v>
      </c>
      <c r="C189" s="87" t="s">
        <v>488</v>
      </c>
      <c r="D189" s="87" t="s">
        <v>491</v>
      </c>
      <c r="E189" s="116" t="s">
        <v>108</v>
      </c>
      <c r="F189" s="220" t="s">
        <v>109</v>
      </c>
      <c r="G189" s="88" t="s">
        <v>0</v>
      </c>
      <c r="H189" s="88" t="s">
        <v>639</v>
      </c>
      <c r="I189" s="117">
        <v>14124</v>
      </c>
      <c r="J189" s="88">
        <v>12</v>
      </c>
      <c r="K189" s="88" t="s">
        <v>7</v>
      </c>
      <c r="L189" s="88" t="s">
        <v>994</v>
      </c>
      <c r="M189" s="116" t="s">
        <v>777</v>
      </c>
      <c r="N189" s="88" t="s">
        <v>1095</v>
      </c>
      <c r="O189" s="89">
        <v>66</v>
      </c>
      <c r="P189" s="89">
        <v>67</v>
      </c>
      <c r="Q189" s="90">
        <v>133</v>
      </c>
      <c r="R189" s="91"/>
      <c r="S189" s="91"/>
      <c r="T189" s="91"/>
      <c r="U189" s="91"/>
      <c r="V189" s="92"/>
      <c r="W189" s="92"/>
      <c r="X189" s="92"/>
      <c r="Y189" s="92"/>
      <c r="Z189" s="93">
        <v>0</v>
      </c>
      <c r="AA189" s="94">
        <v>0</v>
      </c>
      <c r="AB189" s="94">
        <v>0</v>
      </c>
      <c r="AC189" s="94">
        <v>0</v>
      </c>
      <c r="AD189" s="94">
        <v>0</v>
      </c>
      <c r="AE189" s="94">
        <v>0</v>
      </c>
      <c r="AF189" s="94">
        <v>0</v>
      </c>
      <c r="AG189" s="94">
        <v>0</v>
      </c>
      <c r="AH189" s="88" t="s">
        <v>777</v>
      </c>
      <c r="AI189" s="90">
        <v>109</v>
      </c>
      <c r="AJ189" s="95">
        <v>14124</v>
      </c>
      <c r="AK189" s="94">
        <v>867.11998487599999</v>
      </c>
      <c r="AL189" s="88">
        <v>187</v>
      </c>
      <c r="AM189" s="94">
        <v>890.99985776000005</v>
      </c>
      <c r="AN189" s="88">
        <v>173</v>
      </c>
      <c r="AO189" s="88" t="s">
        <v>777</v>
      </c>
      <c r="AP189" s="24"/>
      <c r="AQ189" s="132">
        <v>87.536986301369865</v>
      </c>
      <c r="AR189" s="133"/>
      <c r="AT189" s="184"/>
      <c r="AU189" s="132"/>
    </row>
    <row r="190" spans="1:47" s="25" customFormat="1" ht="18.75" customHeight="1">
      <c r="A190" s="86" t="s">
        <v>190</v>
      </c>
      <c r="B190" s="87" t="s">
        <v>800</v>
      </c>
      <c r="C190" s="87" t="s">
        <v>488</v>
      </c>
      <c r="D190" s="87" t="s">
        <v>417</v>
      </c>
      <c r="E190" s="116" t="s">
        <v>13</v>
      </c>
      <c r="F190" s="220" t="s">
        <v>191</v>
      </c>
      <c r="G190" s="88" t="s">
        <v>6</v>
      </c>
      <c r="H190" s="88" t="s">
        <v>640</v>
      </c>
      <c r="I190" s="117">
        <v>20147</v>
      </c>
      <c r="J190" s="88">
        <v>12</v>
      </c>
      <c r="K190" s="88" t="s">
        <v>7</v>
      </c>
      <c r="L190" s="88" t="s">
        <v>861</v>
      </c>
      <c r="M190" s="116" t="s">
        <v>777</v>
      </c>
      <c r="N190" s="88" t="s">
        <v>1095</v>
      </c>
      <c r="O190" s="89">
        <v>68</v>
      </c>
      <c r="P190" s="89">
        <v>65</v>
      </c>
      <c r="Q190" s="90">
        <v>133</v>
      </c>
      <c r="R190" s="91"/>
      <c r="S190" s="91"/>
      <c r="T190" s="91"/>
      <c r="U190" s="91"/>
      <c r="V190" s="92"/>
      <c r="W190" s="92"/>
      <c r="X190" s="92"/>
      <c r="Y190" s="92"/>
      <c r="Z190" s="93">
        <v>0</v>
      </c>
      <c r="AA190" s="94">
        <v>0</v>
      </c>
      <c r="AB190" s="94">
        <v>0</v>
      </c>
      <c r="AC190" s="94">
        <v>0</v>
      </c>
      <c r="AD190" s="94">
        <v>0</v>
      </c>
      <c r="AE190" s="94">
        <v>0</v>
      </c>
      <c r="AF190" s="94">
        <v>0</v>
      </c>
      <c r="AG190" s="94">
        <v>0</v>
      </c>
      <c r="AH190" s="88" t="s">
        <v>777</v>
      </c>
      <c r="AI190" s="90">
        <v>109</v>
      </c>
      <c r="AJ190" s="95">
        <v>20147</v>
      </c>
      <c r="AK190" s="94">
        <v>867.11997885300002</v>
      </c>
      <c r="AL190" s="88">
        <v>188</v>
      </c>
      <c r="AM190" s="94">
        <v>890.99979753000002</v>
      </c>
      <c r="AN190" s="88">
        <v>174</v>
      </c>
      <c r="AO190" s="88" t="s">
        <v>777</v>
      </c>
      <c r="AP190" s="24"/>
      <c r="AQ190" s="133">
        <v>71.035616438356158</v>
      </c>
      <c r="AR190" s="133"/>
      <c r="AT190" s="184"/>
      <c r="AU190" s="132"/>
    </row>
    <row r="191" spans="1:47" s="25" customFormat="1" ht="18.75" customHeight="1">
      <c r="A191" s="86" t="s">
        <v>1135</v>
      </c>
      <c r="B191" s="87" t="s">
        <v>803</v>
      </c>
      <c r="C191" s="87" t="s">
        <v>1</v>
      </c>
      <c r="D191" s="87" t="s">
        <v>149</v>
      </c>
      <c r="E191" s="116" t="s">
        <v>1136</v>
      </c>
      <c r="F191" s="220" t="s">
        <v>1137</v>
      </c>
      <c r="G191" s="88" t="s">
        <v>6</v>
      </c>
      <c r="H191" s="88" t="s">
        <v>640</v>
      </c>
      <c r="I191" s="117">
        <v>20185</v>
      </c>
      <c r="J191" s="88">
        <v>12</v>
      </c>
      <c r="K191" s="88" t="s">
        <v>7</v>
      </c>
      <c r="L191" s="88" t="s">
        <v>861</v>
      </c>
      <c r="M191" s="116" t="e">
        <v>#DIV/0!</v>
      </c>
      <c r="N191" s="88" t="s">
        <v>1095</v>
      </c>
      <c r="O191" s="89">
        <v>73</v>
      </c>
      <c r="P191" s="89">
        <v>62</v>
      </c>
      <c r="Q191" s="90">
        <v>135</v>
      </c>
      <c r="R191" s="91"/>
      <c r="S191" s="91"/>
      <c r="T191" s="91"/>
      <c r="U191" s="91"/>
      <c r="V191" s="92"/>
      <c r="W191" s="92"/>
      <c r="X191" s="92"/>
      <c r="Y191" s="92"/>
      <c r="Z191" s="93">
        <v>0</v>
      </c>
      <c r="AA191" s="94">
        <v>0</v>
      </c>
      <c r="AB191" s="94">
        <v>0</v>
      </c>
      <c r="AC191" s="94">
        <v>0</v>
      </c>
      <c r="AD191" s="94">
        <v>0</v>
      </c>
      <c r="AE191" s="94">
        <v>0</v>
      </c>
      <c r="AF191" s="94">
        <v>0</v>
      </c>
      <c r="AG191" s="94">
        <v>0</v>
      </c>
      <c r="AH191" s="88" t="s">
        <v>777</v>
      </c>
      <c r="AI191" s="90">
        <v>111</v>
      </c>
      <c r="AJ191" s="95">
        <v>20185</v>
      </c>
      <c r="AK191" s="94">
        <v>865.11997881499997</v>
      </c>
      <c r="AL191" s="88">
        <v>189</v>
      </c>
      <c r="AM191" s="94">
        <v>888.99979714999995</v>
      </c>
      <c r="AN191" s="88">
        <v>178</v>
      </c>
      <c r="AO191" s="88" t="s">
        <v>777</v>
      </c>
      <c r="AP191" s="24"/>
      <c r="AQ191" s="133">
        <v>70.93150684931507</v>
      </c>
      <c r="AR191" s="133"/>
      <c r="AT191" s="184"/>
      <c r="AU191" s="132"/>
    </row>
    <row r="192" spans="1:47" s="25" customFormat="1" ht="18.75" customHeight="1">
      <c r="A192" s="86" t="s">
        <v>968</v>
      </c>
      <c r="B192" s="87" t="s">
        <v>879</v>
      </c>
      <c r="C192" s="87" t="s">
        <v>488</v>
      </c>
      <c r="D192" s="87" t="s">
        <v>204</v>
      </c>
      <c r="E192" s="116" t="s">
        <v>1008</v>
      </c>
      <c r="F192" s="220" t="s">
        <v>58</v>
      </c>
      <c r="G192" s="88" t="s">
        <v>0</v>
      </c>
      <c r="H192" s="88" t="s">
        <v>640</v>
      </c>
      <c r="I192" s="117">
        <v>17410</v>
      </c>
      <c r="J192" s="88">
        <v>12</v>
      </c>
      <c r="K192" s="88" t="s">
        <v>7</v>
      </c>
      <c r="L192" s="88" t="s">
        <v>950</v>
      </c>
      <c r="M192" s="116" t="s">
        <v>777</v>
      </c>
      <c r="N192" s="88" t="s">
        <v>1095</v>
      </c>
      <c r="O192" s="89">
        <v>67</v>
      </c>
      <c r="P192" s="89">
        <v>69</v>
      </c>
      <c r="Q192" s="90">
        <v>136</v>
      </c>
      <c r="R192" s="91"/>
      <c r="S192" s="91"/>
      <c r="T192" s="91"/>
      <c r="U192" s="91"/>
      <c r="V192" s="92"/>
      <c r="W192" s="92"/>
      <c r="X192" s="92"/>
      <c r="Y192" s="92"/>
      <c r="Z192" s="93">
        <v>0</v>
      </c>
      <c r="AA192" s="94">
        <v>0</v>
      </c>
      <c r="AB192" s="94">
        <v>0</v>
      </c>
      <c r="AC192" s="94">
        <v>0</v>
      </c>
      <c r="AD192" s="94">
        <v>0</v>
      </c>
      <c r="AE192" s="94">
        <v>0</v>
      </c>
      <c r="AF192" s="94">
        <v>0</v>
      </c>
      <c r="AG192" s="94">
        <v>0</v>
      </c>
      <c r="AH192" s="88" t="s">
        <v>777</v>
      </c>
      <c r="AI192" s="90">
        <v>112</v>
      </c>
      <c r="AJ192" s="95">
        <v>17410</v>
      </c>
      <c r="AK192" s="94">
        <v>864.11998158999995</v>
      </c>
      <c r="AL192" s="88">
        <v>190</v>
      </c>
      <c r="AM192" s="94">
        <v>887.99982490000002</v>
      </c>
      <c r="AN192" s="88">
        <v>184</v>
      </c>
      <c r="AO192" s="88" t="s">
        <v>777</v>
      </c>
      <c r="AP192" s="24"/>
      <c r="AQ192" s="133">
        <v>78.534246575342465</v>
      </c>
      <c r="AR192" s="133"/>
      <c r="AT192" s="184"/>
      <c r="AU192" s="132"/>
    </row>
    <row r="193" spans="1:47" s="25" customFormat="1" ht="18.75" customHeight="1">
      <c r="A193" s="86" t="s">
        <v>893</v>
      </c>
      <c r="B193" s="87" t="s">
        <v>789</v>
      </c>
      <c r="C193" s="87" t="s">
        <v>488</v>
      </c>
      <c r="D193" s="87" t="s">
        <v>149</v>
      </c>
      <c r="E193" s="116" t="s">
        <v>909</v>
      </c>
      <c r="F193" s="220" t="s">
        <v>917</v>
      </c>
      <c r="G193" s="88" t="s">
        <v>6</v>
      </c>
      <c r="H193" s="88" t="s">
        <v>640</v>
      </c>
      <c r="I193" s="117">
        <v>23351</v>
      </c>
      <c r="J193" s="88">
        <v>12</v>
      </c>
      <c r="K193" s="88" t="s">
        <v>7</v>
      </c>
      <c r="L193" s="88" t="s">
        <v>861</v>
      </c>
      <c r="M193" s="116" t="s">
        <v>777</v>
      </c>
      <c r="N193" s="88" t="s">
        <v>1095</v>
      </c>
      <c r="O193" s="89">
        <v>71</v>
      </c>
      <c r="P193" s="89">
        <v>65</v>
      </c>
      <c r="Q193" s="90">
        <v>136</v>
      </c>
      <c r="R193" s="91"/>
      <c r="S193" s="91"/>
      <c r="T193" s="91"/>
      <c r="U193" s="91"/>
      <c r="V193" s="92"/>
      <c r="W193" s="92"/>
      <c r="X193" s="92"/>
      <c r="Y193" s="92"/>
      <c r="Z193" s="93">
        <v>0</v>
      </c>
      <c r="AA193" s="94">
        <v>0</v>
      </c>
      <c r="AB193" s="94">
        <v>0</v>
      </c>
      <c r="AC193" s="94">
        <v>0</v>
      </c>
      <c r="AD193" s="94">
        <v>0</v>
      </c>
      <c r="AE193" s="94">
        <v>0</v>
      </c>
      <c r="AF193" s="94">
        <v>0</v>
      </c>
      <c r="AG193" s="94">
        <v>0</v>
      </c>
      <c r="AH193" s="88" t="s">
        <v>777</v>
      </c>
      <c r="AI193" s="90">
        <v>112</v>
      </c>
      <c r="AJ193" s="95">
        <v>23351</v>
      </c>
      <c r="AK193" s="94">
        <v>864.11997564900003</v>
      </c>
      <c r="AL193" s="88">
        <v>191</v>
      </c>
      <c r="AM193" s="94">
        <v>887.99976548999996</v>
      </c>
      <c r="AN193" s="88">
        <v>185</v>
      </c>
      <c r="AO193" s="88" t="s">
        <v>777</v>
      </c>
      <c r="AP193" s="24"/>
      <c r="AQ193" s="133">
        <v>62.257534246575339</v>
      </c>
      <c r="AR193" s="133"/>
      <c r="AT193" s="184"/>
      <c r="AU193" s="132"/>
    </row>
    <row r="194" spans="1:47" s="25" customFormat="1" ht="18.75" customHeight="1">
      <c r="A194" s="86" t="s">
        <v>60</v>
      </c>
      <c r="B194" s="87" t="s">
        <v>877</v>
      </c>
      <c r="C194" s="87" t="s">
        <v>488</v>
      </c>
      <c r="D194" s="87" t="s">
        <v>51</v>
      </c>
      <c r="E194" s="116" t="s">
        <v>61</v>
      </c>
      <c r="F194" s="220" t="s">
        <v>62</v>
      </c>
      <c r="G194" s="88" t="s">
        <v>0</v>
      </c>
      <c r="H194" s="88" t="s">
        <v>639</v>
      </c>
      <c r="I194" s="117">
        <v>15076</v>
      </c>
      <c r="J194" s="88">
        <v>9</v>
      </c>
      <c r="K194" s="88" t="s">
        <v>2</v>
      </c>
      <c r="L194" s="88" t="s">
        <v>994</v>
      </c>
      <c r="M194" s="116" t="s">
        <v>777</v>
      </c>
      <c r="N194" s="88" t="s">
        <v>1095</v>
      </c>
      <c r="O194" s="89">
        <v>64</v>
      </c>
      <c r="P194" s="89">
        <v>72</v>
      </c>
      <c r="Q194" s="90">
        <v>136</v>
      </c>
      <c r="R194" s="91"/>
      <c r="S194" s="91"/>
      <c r="T194" s="91"/>
      <c r="U194" s="91"/>
      <c r="V194" s="92"/>
      <c r="W194" s="92"/>
      <c r="X194" s="92"/>
      <c r="Y194" s="92"/>
      <c r="Z194" s="93">
        <v>0</v>
      </c>
      <c r="AA194" s="94">
        <v>0</v>
      </c>
      <c r="AB194" s="94">
        <v>0</v>
      </c>
      <c r="AC194" s="94">
        <v>0</v>
      </c>
      <c r="AD194" s="94">
        <v>0</v>
      </c>
      <c r="AE194" s="94">
        <v>0</v>
      </c>
      <c r="AF194" s="94">
        <v>0</v>
      </c>
      <c r="AG194" s="94">
        <v>0</v>
      </c>
      <c r="AH194" s="88" t="s">
        <v>777</v>
      </c>
      <c r="AI194" s="90">
        <v>118</v>
      </c>
      <c r="AJ194" s="95">
        <v>15076</v>
      </c>
      <c r="AK194" s="94">
        <v>864.08998392400008</v>
      </c>
      <c r="AL194" s="88">
        <v>192</v>
      </c>
      <c r="AM194" s="94">
        <v>882.02984823999998</v>
      </c>
      <c r="AN194" s="88">
        <v>194</v>
      </c>
      <c r="AO194" s="88" t="s">
        <v>777</v>
      </c>
      <c r="AP194" s="24"/>
      <c r="AQ194" s="133">
        <v>84.92876712328767</v>
      </c>
      <c r="AR194" s="133"/>
      <c r="AT194" s="184"/>
      <c r="AU194" s="132"/>
    </row>
    <row r="195" spans="1:47" s="25" customFormat="1" ht="18.75" customHeight="1">
      <c r="A195" s="86" t="s">
        <v>889</v>
      </c>
      <c r="B195" s="87" t="s">
        <v>797</v>
      </c>
      <c r="C195" s="87" t="s">
        <v>488</v>
      </c>
      <c r="D195" s="87" t="s">
        <v>491</v>
      </c>
      <c r="E195" s="116" t="s">
        <v>946</v>
      </c>
      <c r="F195" s="220" t="s">
        <v>947</v>
      </c>
      <c r="G195" s="88" t="s">
        <v>6</v>
      </c>
      <c r="H195" s="88" t="s">
        <v>675</v>
      </c>
      <c r="I195" s="117">
        <v>19630</v>
      </c>
      <c r="J195" s="88">
        <v>12</v>
      </c>
      <c r="K195" s="88" t="s">
        <v>7</v>
      </c>
      <c r="L195" s="88" t="s">
        <v>861</v>
      </c>
      <c r="M195" s="116" t="s">
        <v>777</v>
      </c>
      <c r="N195" s="88" t="s">
        <v>1095</v>
      </c>
      <c r="O195" s="89">
        <v>71</v>
      </c>
      <c r="P195" s="89">
        <v>70</v>
      </c>
      <c r="Q195" s="90">
        <v>141</v>
      </c>
      <c r="R195" s="91"/>
      <c r="S195" s="91"/>
      <c r="T195" s="91"/>
      <c r="U195" s="91"/>
      <c r="V195" s="92"/>
      <c r="W195" s="92"/>
      <c r="X195" s="92"/>
      <c r="Y195" s="92"/>
      <c r="Z195" s="93">
        <v>0</v>
      </c>
      <c r="AA195" s="94">
        <v>0</v>
      </c>
      <c r="AB195" s="94">
        <v>0</v>
      </c>
      <c r="AC195" s="94">
        <v>0</v>
      </c>
      <c r="AD195" s="94">
        <v>0</v>
      </c>
      <c r="AE195" s="94">
        <v>0</v>
      </c>
      <c r="AF195" s="94">
        <v>0</v>
      </c>
      <c r="AG195" s="94">
        <v>0</v>
      </c>
      <c r="AH195" s="88" t="s">
        <v>777</v>
      </c>
      <c r="AI195" s="90">
        <v>117</v>
      </c>
      <c r="AJ195" s="95">
        <v>19630</v>
      </c>
      <c r="AK195" s="94">
        <v>859.11997937000001</v>
      </c>
      <c r="AL195" s="88">
        <v>193</v>
      </c>
      <c r="AM195" s="94">
        <v>882.99980270000003</v>
      </c>
      <c r="AN195" s="88">
        <v>192</v>
      </c>
      <c r="AO195" s="88" t="s">
        <v>777</v>
      </c>
      <c r="AP195" s="24"/>
      <c r="AQ195" s="133">
        <v>72.452054794520549</v>
      </c>
      <c r="AR195" s="133"/>
      <c r="AT195" s="184"/>
      <c r="AU195" s="132"/>
    </row>
    <row r="196" spans="1:47" s="25" customFormat="1" ht="18.75" customHeight="1">
      <c r="A196" s="86" t="s">
        <v>1127</v>
      </c>
      <c r="B196" s="87" t="s">
        <v>788</v>
      </c>
      <c r="C196" s="87" t="s">
        <v>488</v>
      </c>
      <c r="D196" s="87" t="s">
        <v>124</v>
      </c>
      <c r="E196" s="116" t="s">
        <v>1128</v>
      </c>
      <c r="F196" s="220" t="s">
        <v>1129</v>
      </c>
      <c r="G196" s="88" t="s">
        <v>6</v>
      </c>
      <c r="H196" s="88" t="s">
        <v>640</v>
      </c>
      <c r="I196" s="117">
        <v>21451</v>
      </c>
      <c r="J196" s="88">
        <v>12</v>
      </c>
      <c r="K196" s="88" t="s">
        <v>7</v>
      </c>
      <c r="L196" s="88" t="s">
        <v>861</v>
      </c>
      <c r="M196" s="116" t="e">
        <v>#DIV/0!</v>
      </c>
      <c r="N196" s="88" t="s">
        <v>1095</v>
      </c>
      <c r="O196" s="89">
        <v>69</v>
      </c>
      <c r="P196" s="89">
        <v>72</v>
      </c>
      <c r="Q196" s="90">
        <v>141</v>
      </c>
      <c r="R196" s="91"/>
      <c r="S196" s="91"/>
      <c r="T196" s="91"/>
      <c r="U196" s="91"/>
      <c r="V196" s="92"/>
      <c r="W196" s="92"/>
      <c r="X196" s="92"/>
      <c r="Y196" s="92"/>
      <c r="Z196" s="93">
        <v>0</v>
      </c>
      <c r="AA196" s="94">
        <v>0</v>
      </c>
      <c r="AB196" s="94">
        <v>0</v>
      </c>
      <c r="AC196" s="94">
        <v>0</v>
      </c>
      <c r="AD196" s="94">
        <v>0</v>
      </c>
      <c r="AE196" s="94">
        <v>0</v>
      </c>
      <c r="AF196" s="94">
        <v>0</v>
      </c>
      <c r="AG196" s="94">
        <v>0</v>
      </c>
      <c r="AH196" s="88" t="s">
        <v>777</v>
      </c>
      <c r="AI196" s="90">
        <v>117</v>
      </c>
      <c r="AJ196" s="95">
        <v>21451</v>
      </c>
      <c r="AK196" s="94">
        <v>859.11997754900005</v>
      </c>
      <c r="AL196" s="88">
        <v>194</v>
      </c>
      <c r="AM196" s="94">
        <v>882.99978449000002</v>
      </c>
      <c r="AN196" s="88">
        <v>193</v>
      </c>
      <c r="AO196" s="88" t="s">
        <v>777</v>
      </c>
      <c r="AP196" s="24"/>
      <c r="AQ196" s="133">
        <v>67.463013698630135</v>
      </c>
      <c r="AR196" s="133"/>
      <c r="AT196" s="184"/>
      <c r="AU196" s="132"/>
    </row>
    <row r="197" spans="1:47" s="25" customFormat="1" ht="18.75" customHeight="1">
      <c r="A197" s="86" t="s">
        <v>890</v>
      </c>
      <c r="B197" s="87" t="s">
        <v>267</v>
      </c>
      <c r="C197" s="87" t="s">
        <v>1</v>
      </c>
      <c r="D197" s="87" t="s">
        <v>267</v>
      </c>
      <c r="E197" s="116" t="s">
        <v>946</v>
      </c>
      <c r="F197" s="220" t="s">
        <v>207</v>
      </c>
      <c r="G197" s="88" t="s">
        <v>6</v>
      </c>
      <c r="H197" s="88" t="s">
        <v>675</v>
      </c>
      <c r="I197" s="117">
        <v>20800</v>
      </c>
      <c r="J197" s="88">
        <v>12</v>
      </c>
      <c r="K197" s="88" t="s">
        <v>7</v>
      </c>
      <c r="L197" s="88" t="s">
        <v>861</v>
      </c>
      <c r="M197" s="116" t="s">
        <v>777</v>
      </c>
      <c r="N197" s="88" t="s">
        <v>1095</v>
      </c>
      <c r="O197" s="89">
        <v>73</v>
      </c>
      <c r="P197" s="89">
        <v>71</v>
      </c>
      <c r="Q197" s="90">
        <v>144</v>
      </c>
      <c r="R197" s="91"/>
      <c r="S197" s="91"/>
      <c r="T197" s="91"/>
      <c r="U197" s="91"/>
      <c r="V197" s="92"/>
      <c r="W197" s="92"/>
      <c r="X197" s="92"/>
      <c r="Y197" s="92"/>
      <c r="Z197" s="93">
        <v>0</v>
      </c>
      <c r="AA197" s="94">
        <v>0</v>
      </c>
      <c r="AB197" s="94">
        <v>0</v>
      </c>
      <c r="AC197" s="94">
        <v>0</v>
      </c>
      <c r="AD197" s="94">
        <v>0</v>
      </c>
      <c r="AE197" s="94">
        <v>0</v>
      </c>
      <c r="AF197" s="94">
        <v>0</v>
      </c>
      <c r="AG197" s="94">
        <v>0</v>
      </c>
      <c r="AH197" s="88" t="s">
        <v>777</v>
      </c>
      <c r="AI197" s="90">
        <v>120</v>
      </c>
      <c r="AJ197" s="95">
        <v>20800</v>
      </c>
      <c r="AK197" s="94">
        <v>856.11997819999999</v>
      </c>
      <c r="AL197" s="88">
        <v>195</v>
      </c>
      <c r="AM197" s="94">
        <v>879.99979099999996</v>
      </c>
      <c r="AN197" s="88">
        <v>195</v>
      </c>
      <c r="AO197" s="88" t="s">
        <v>777</v>
      </c>
      <c r="AP197" s="24"/>
      <c r="AQ197" s="133">
        <v>69.246575342465746</v>
      </c>
      <c r="AR197" s="133"/>
      <c r="AT197" s="184"/>
      <c r="AU197" s="132"/>
    </row>
    <row r="198" spans="1:47" s="25" customFormat="1" ht="18.75" customHeight="1">
      <c r="A198" s="86" t="s">
        <v>278</v>
      </c>
      <c r="B198" s="87" t="s">
        <v>802</v>
      </c>
      <c r="C198" s="87" t="s">
        <v>1</v>
      </c>
      <c r="D198" s="87" t="s">
        <v>51</v>
      </c>
      <c r="E198" s="116" t="s">
        <v>279</v>
      </c>
      <c r="F198" s="220" t="s">
        <v>280</v>
      </c>
      <c r="G198" s="88" t="s">
        <v>0</v>
      </c>
      <c r="H198" s="88" t="s">
        <v>653</v>
      </c>
      <c r="I198" s="117">
        <v>17592</v>
      </c>
      <c r="J198" s="88">
        <v>12</v>
      </c>
      <c r="K198" s="88" t="s">
        <v>7</v>
      </c>
      <c r="L198" s="88" t="s">
        <v>950</v>
      </c>
      <c r="M198" s="116" t="s">
        <v>777</v>
      </c>
      <c r="N198" s="88" t="s">
        <v>1095</v>
      </c>
      <c r="O198" s="89">
        <v>80</v>
      </c>
      <c r="P198" s="89">
        <v>66</v>
      </c>
      <c r="Q198" s="90">
        <v>146</v>
      </c>
      <c r="R198" s="91"/>
      <c r="S198" s="91"/>
      <c r="T198" s="91"/>
      <c r="U198" s="91"/>
      <c r="V198" s="92"/>
      <c r="W198" s="92"/>
      <c r="X198" s="92"/>
      <c r="Y198" s="92"/>
      <c r="Z198" s="93">
        <v>0</v>
      </c>
      <c r="AA198" s="94">
        <v>0</v>
      </c>
      <c r="AB198" s="94">
        <v>0</v>
      </c>
      <c r="AC198" s="94">
        <v>0</v>
      </c>
      <c r="AD198" s="94">
        <v>0</v>
      </c>
      <c r="AE198" s="94">
        <v>0</v>
      </c>
      <c r="AF198" s="94">
        <v>0</v>
      </c>
      <c r="AG198" s="94">
        <v>0</v>
      </c>
      <c r="AH198" s="88" t="s">
        <v>777</v>
      </c>
      <c r="AI198" s="90">
        <v>122</v>
      </c>
      <c r="AJ198" s="95">
        <v>17592</v>
      </c>
      <c r="AK198" s="94">
        <v>854.11998140800006</v>
      </c>
      <c r="AL198" s="88">
        <v>196</v>
      </c>
      <c r="AM198" s="94">
        <v>877.99982308000006</v>
      </c>
      <c r="AN198" s="88">
        <v>196</v>
      </c>
      <c r="AO198" s="88" t="s">
        <v>777</v>
      </c>
      <c r="AP198" s="24"/>
      <c r="AQ198" s="133">
        <v>78.035616438356158</v>
      </c>
      <c r="AR198" s="133"/>
      <c r="AT198" s="184"/>
      <c r="AU198" s="132"/>
    </row>
    <row r="199" spans="1:47" s="25" customFormat="1" ht="18.75" customHeight="1">
      <c r="A199" s="86" t="s">
        <v>948</v>
      </c>
      <c r="B199" s="87" t="s">
        <v>786</v>
      </c>
      <c r="C199" s="87" t="s">
        <v>488</v>
      </c>
      <c r="D199" s="87" t="s">
        <v>51</v>
      </c>
      <c r="E199" s="116" t="s">
        <v>949</v>
      </c>
      <c r="F199" s="220" t="s">
        <v>289</v>
      </c>
      <c r="G199" s="88" t="s">
        <v>6</v>
      </c>
      <c r="H199" s="88" t="s">
        <v>675</v>
      </c>
      <c r="I199" s="117">
        <v>20897</v>
      </c>
      <c r="J199" s="88">
        <v>12</v>
      </c>
      <c r="K199" s="88" t="s">
        <v>7</v>
      </c>
      <c r="L199" s="88" t="s">
        <v>861</v>
      </c>
      <c r="M199" s="116" t="s">
        <v>777</v>
      </c>
      <c r="N199" s="88" t="s">
        <v>1095</v>
      </c>
      <c r="O199" s="89">
        <v>74</v>
      </c>
      <c r="P199" s="89">
        <v>73</v>
      </c>
      <c r="Q199" s="90">
        <v>147</v>
      </c>
      <c r="R199" s="91"/>
      <c r="S199" s="91"/>
      <c r="T199" s="91"/>
      <c r="U199" s="91"/>
      <c r="V199" s="92"/>
      <c r="W199" s="92"/>
      <c r="X199" s="92"/>
      <c r="Y199" s="92"/>
      <c r="Z199" s="93">
        <v>0</v>
      </c>
      <c r="AA199" s="94">
        <v>0</v>
      </c>
      <c r="AB199" s="94">
        <v>0</v>
      </c>
      <c r="AC199" s="94">
        <v>0</v>
      </c>
      <c r="AD199" s="94">
        <v>0</v>
      </c>
      <c r="AE199" s="94">
        <v>0</v>
      </c>
      <c r="AF199" s="94">
        <v>0</v>
      </c>
      <c r="AG199" s="94">
        <v>0</v>
      </c>
      <c r="AH199" s="88" t="s">
        <v>777</v>
      </c>
      <c r="AI199" s="90">
        <v>123</v>
      </c>
      <c r="AJ199" s="95">
        <v>20897</v>
      </c>
      <c r="AK199" s="94">
        <v>853.11997810299999</v>
      </c>
      <c r="AL199" s="88">
        <v>197</v>
      </c>
      <c r="AM199" s="94">
        <v>876.99979002999999</v>
      </c>
      <c r="AN199" s="88">
        <v>197</v>
      </c>
      <c r="AO199" s="88" t="s">
        <v>777</v>
      </c>
      <c r="AP199" s="24"/>
      <c r="AQ199" s="133">
        <v>68.980821917808214</v>
      </c>
      <c r="AR199" s="133"/>
      <c r="AT199" s="184"/>
      <c r="AU199" s="132"/>
    </row>
    <row r="200" spans="1:47" s="25" customFormat="1" ht="18.75" customHeight="1">
      <c r="A200" s="251"/>
      <c r="B200" s="252"/>
      <c r="C200" s="252"/>
      <c r="D200" s="252"/>
      <c r="E200" s="116" t="s">
        <v>777</v>
      </c>
      <c r="F200" s="220" t="s">
        <v>777</v>
      </c>
      <c r="G200" s="88" t="s">
        <v>777</v>
      </c>
      <c r="H200" s="88" t="s">
        <v>777</v>
      </c>
      <c r="I200" s="117" t="s">
        <v>777</v>
      </c>
      <c r="J200" s="88" t="s">
        <v>777</v>
      </c>
      <c r="K200" s="88" t="s">
        <v>777</v>
      </c>
      <c r="L200" s="88" t="s">
        <v>777</v>
      </c>
      <c r="M200" s="116" t="s">
        <v>777</v>
      </c>
      <c r="N200" s="88" t="s">
        <v>777</v>
      </c>
      <c r="O200" s="89"/>
      <c r="P200" s="89"/>
      <c r="Q200" s="90" t="s">
        <v>777</v>
      </c>
      <c r="R200" s="91"/>
      <c r="S200" s="91"/>
      <c r="T200" s="91"/>
      <c r="U200" s="91"/>
      <c r="V200" s="92"/>
      <c r="W200" s="92"/>
      <c r="X200" s="92"/>
      <c r="Y200" s="92"/>
      <c r="Z200" s="93">
        <v>0</v>
      </c>
      <c r="AA200" s="94">
        <v>0</v>
      </c>
      <c r="AB200" s="94">
        <v>0</v>
      </c>
      <c r="AC200" s="94">
        <v>0</v>
      </c>
      <c r="AD200" s="94">
        <v>0</v>
      </c>
      <c r="AE200" s="94">
        <v>0</v>
      </c>
      <c r="AF200" s="94">
        <v>0</v>
      </c>
      <c r="AG200" s="94">
        <v>0</v>
      </c>
      <c r="AH200" s="88" t="s">
        <v>777</v>
      </c>
      <c r="AI200" s="90" t="s">
        <v>777</v>
      </c>
      <c r="AJ200" s="95" t="s">
        <v>777</v>
      </c>
      <c r="AK200" s="94" t="s">
        <v>777</v>
      </c>
      <c r="AL200" s="88" t="s">
        <v>777</v>
      </c>
      <c r="AM200" s="94" t="s">
        <v>1210</v>
      </c>
      <c r="AN200" s="88" t="s">
        <v>777</v>
      </c>
      <c r="AO200" s="88" t="s">
        <v>777</v>
      </c>
      <c r="AP200" s="24"/>
      <c r="AR200" s="135"/>
      <c r="AT200" s="184"/>
      <c r="AU200" s="136"/>
    </row>
    <row r="201" spans="1:47" s="25" customFormat="1" ht="18.75" customHeight="1">
      <c r="A201" s="307"/>
      <c r="B201" s="308" t="s">
        <v>488</v>
      </c>
      <c r="C201" s="308" t="s">
        <v>1</v>
      </c>
      <c r="D201" s="308" t="s">
        <v>488</v>
      </c>
      <c r="E201" s="309" t="s">
        <v>777</v>
      </c>
      <c r="F201" s="310" t="s">
        <v>777</v>
      </c>
      <c r="G201" s="311" t="s">
        <v>777</v>
      </c>
      <c r="H201" s="311" t="s">
        <v>777</v>
      </c>
      <c r="I201" s="312" t="s">
        <v>777</v>
      </c>
      <c r="J201" s="311" t="s">
        <v>777</v>
      </c>
      <c r="K201" s="311" t="s">
        <v>777</v>
      </c>
      <c r="L201" s="311" t="s">
        <v>777</v>
      </c>
      <c r="M201" s="309" t="s">
        <v>777</v>
      </c>
      <c r="N201" s="311" t="s">
        <v>777</v>
      </c>
      <c r="O201" s="313"/>
      <c r="P201" s="313"/>
      <c r="Q201" s="314" t="s">
        <v>777</v>
      </c>
      <c r="R201" s="315"/>
      <c r="S201" s="315"/>
      <c r="T201" s="315"/>
      <c r="U201" s="315"/>
      <c r="V201" s="315"/>
      <c r="W201" s="315"/>
      <c r="X201" s="315"/>
      <c r="Y201" s="315"/>
      <c r="Z201" s="315">
        <v>0</v>
      </c>
      <c r="AA201" s="311">
        <v>0</v>
      </c>
      <c r="AB201" s="311">
        <v>0</v>
      </c>
      <c r="AC201" s="311">
        <v>0</v>
      </c>
      <c r="AD201" s="311">
        <v>0</v>
      </c>
      <c r="AE201" s="311">
        <v>0</v>
      </c>
      <c r="AF201" s="311">
        <v>0</v>
      </c>
      <c r="AG201" s="311">
        <v>0</v>
      </c>
      <c r="AH201" s="311" t="s">
        <v>777</v>
      </c>
      <c r="AI201" s="314" t="s">
        <v>777</v>
      </c>
      <c r="AJ201" s="312" t="s">
        <v>777</v>
      </c>
      <c r="AK201" s="311" t="s">
        <v>777</v>
      </c>
      <c r="AL201" s="311" t="s">
        <v>777</v>
      </c>
      <c r="AM201" s="311" t="s">
        <v>1210</v>
      </c>
      <c r="AN201" s="311" t="s">
        <v>777</v>
      </c>
      <c r="AO201" s="311" t="s">
        <v>777</v>
      </c>
      <c r="AP201" s="320" t="s">
        <v>1213</v>
      </c>
      <c r="AQ201" s="316"/>
      <c r="AR201" s="317"/>
      <c r="AS201" s="316"/>
      <c r="AT201" s="318"/>
      <c r="AU201" s="319"/>
    </row>
    <row r="202" spans="1:47" s="25" customFormat="1" ht="18.75" customHeight="1">
      <c r="A202" s="251"/>
      <c r="B202" s="252"/>
      <c r="C202" s="252"/>
      <c r="D202" s="252"/>
      <c r="E202" s="116" t="s">
        <v>777</v>
      </c>
      <c r="F202" s="220" t="s">
        <v>777</v>
      </c>
      <c r="G202" s="88" t="s">
        <v>777</v>
      </c>
      <c r="H202" s="88" t="s">
        <v>777</v>
      </c>
      <c r="I202" s="117" t="s">
        <v>777</v>
      </c>
      <c r="J202" s="88" t="s">
        <v>777</v>
      </c>
      <c r="K202" s="88" t="s">
        <v>777</v>
      </c>
      <c r="L202" s="88" t="s">
        <v>777</v>
      </c>
      <c r="M202" s="116" t="s">
        <v>777</v>
      </c>
      <c r="N202" s="88" t="s">
        <v>777</v>
      </c>
      <c r="O202" s="89"/>
      <c r="P202" s="89"/>
      <c r="Q202" s="90" t="s">
        <v>777</v>
      </c>
      <c r="R202" s="91"/>
      <c r="S202" s="91"/>
      <c r="T202" s="91"/>
      <c r="U202" s="91"/>
      <c r="V202" s="92"/>
      <c r="W202" s="92"/>
      <c r="X202" s="92"/>
      <c r="Y202" s="92"/>
      <c r="Z202" s="93">
        <v>0</v>
      </c>
      <c r="AA202" s="94">
        <v>0</v>
      </c>
      <c r="AB202" s="94">
        <v>0</v>
      </c>
      <c r="AC202" s="94">
        <v>0</v>
      </c>
      <c r="AD202" s="94">
        <v>0</v>
      </c>
      <c r="AE202" s="94">
        <v>0</v>
      </c>
      <c r="AF202" s="94">
        <v>0</v>
      </c>
      <c r="AG202" s="94">
        <v>0</v>
      </c>
      <c r="AH202" s="88" t="s">
        <v>777</v>
      </c>
      <c r="AI202" s="90" t="s">
        <v>777</v>
      </c>
      <c r="AJ202" s="95" t="s">
        <v>777</v>
      </c>
      <c r="AK202" s="94" t="s">
        <v>777</v>
      </c>
      <c r="AL202" s="88" t="s">
        <v>777</v>
      </c>
      <c r="AM202" s="94" t="s">
        <v>1210</v>
      </c>
      <c r="AN202" s="88" t="s">
        <v>777</v>
      </c>
      <c r="AO202" s="88" t="s">
        <v>777</v>
      </c>
      <c r="AP202" s="24"/>
      <c r="AR202" s="135"/>
      <c r="AT202" s="184"/>
      <c r="AU202" s="136"/>
    </row>
    <row r="203" spans="1:47" s="25" customFormat="1" ht="18.75" customHeight="1">
      <c r="A203" s="251"/>
      <c r="B203" s="252"/>
      <c r="C203" s="252"/>
      <c r="D203" s="252"/>
      <c r="E203" s="116" t="s">
        <v>777</v>
      </c>
      <c r="F203" s="220" t="s">
        <v>777</v>
      </c>
      <c r="G203" s="88" t="s">
        <v>777</v>
      </c>
      <c r="H203" s="88" t="s">
        <v>777</v>
      </c>
      <c r="I203" s="117" t="s">
        <v>777</v>
      </c>
      <c r="J203" s="88" t="s">
        <v>777</v>
      </c>
      <c r="K203" s="88" t="s">
        <v>777</v>
      </c>
      <c r="L203" s="88" t="s">
        <v>777</v>
      </c>
      <c r="M203" s="116" t="s">
        <v>777</v>
      </c>
      <c r="N203" s="88" t="s">
        <v>777</v>
      </c>
      <c r="O203" s="89"/>
      <c r="P203" s="89"/>
      <c r="Q203" s="90" t="s">
        <v>777</v>
      </c>
      <c r="R203" s="91"/>
      <c r="S203" s="91"/>
      <c r="T203" s="91"/>
      <c r="U203" s="91"/>
      <c r="V203" s="92"/>
      <c r="W203" s="92"/>
      <c r="X203" s="92"/>
      <c r="Y203" s="92"/>
      <c r="Z203" s="93">
        <v>0</v>
      </c>
      <c r="AA203" s="94">
        <v>0</v>
      </c>
      <c r="AB203" s="94">
        <v>0</v>
      </c>
      <c r="AC203" s="94">
        <v>0</v>
      </c>
      <c r="AD203" s="94">
        <v>0</v>
      </c>
      <c r="AE203" s="94">
        <v>0</v>
      </c>
      <c r="AF203" s="94">
        <v>0</v>
      </c>
      <c r="AG203" s="94">
        <v>0</v>
      </c>
      <c r="AH203" s="88" t="s">
        <v>777</v>
      </c>
      <c r="AI203" s="90" t="s">
        <v>777</v>
      </c>
      <c r="AJ203" s="95" t="s">
        <v>777</v>
      </c>
      <c r="AK203" s="94" t="s">
        <v>777</v>
      </c>
      <c r="AL203" s="88" t="s">
        <v>777</v>
      </c>
      <c r="AM203" s="94" t="s">
        <v>1210</v>
      </c>
      <c r="AN203" s="88" t="s">
        <v>777</v>
      </c>
      <c r="AO203" s="88" t="s">
        <v>777</v>
      </c>
      <c r="AP203" s="24"/>
      <c r="AR203" s="135"/>
      <c r="AT203" s="184"/>
      <c r="AU203" s="136"/>
    </row>
    <row r="204" spans="1:47" s="25" customFormat="1" ht="18.75" customHeight="1">
      <c r="A204" s="251"/>
      <c r="B204" s="252"/>
      <c r="C204" s="252"/>
      <c r="D204" s="252"/>
      <c r="E204" s="116" t="s">
        <v>777</v>
      </c>
      <c r="F204" s="220" t="s">
        <v>777</v>
      </c>
      <c r="G204" s="88" t="s">
        <v>777</v>
      </c>
      <c r="H204" s="88" t="s">
        <v>777</v>
      </c>
      <c r="I204" s="117" t="s">
        <v>777</v>
      </c>
      <c r="J204" s="88" t="s">
        <v>777</v>
      </c>
      <c r="K204" s="88" t="s">
        <v>777</v>
      </c>
      <c r="L204" s="88" t="s">
        <v>777</v>
      </c>
      <c r="M204" s="116" t="s">
        <v>777</v>
      </c>
      <c r="N204" s="88" t="s">
        <v>777</v>
      </c>
      <c r="O204" s="89"/>
      <c r="P204" s="89"/>
      <c r="Q204" s="90" t="s">
        <v>777</v>
      </c>
      <c r="R204" s="91"/>
      <c r="S204" s="91"/>
      <c r="T204" s="91"/>
      <c r="U204" s="91"/>
      <c r="V204" s="92"/>
      <c r="W204" s="92"/>
      <c r="X204" s="92"/>
      <c r="Y204" s="92"/>
      <c r="Z204" s="93">
        <v>0</v>
      </c>
      <c r="AA204" s="94">
        <v>0</v>
      </c>
      <c r="AB204" s="94">
        <v>0</v>
      </c>
      <c r="AC204" s="94">
        <v>0</v>
      </c>
      <c r="AD204" s="94">
        <v>0</v>
      </c>
      <c r="AE204" s="94">
        <v>0</v>
      </c>
      <c r="AF204" s="94">
        <v>0</v>
      </c>
      <c r="AG204" s="94">
        <v>0</v>
      </c>
      <c r="AH204" s="88" t="s">
        <v>777</v>
      </c>
      <c r="AI204" s="90" t="s">
        <v>777</v>
      </c>
      <c r="AJ204" s="95" t="s">
        <v>777</v>
      </c>
      <c r="AK204" s="94" t="s">
        <v>777</v>
      </c>
      <c r="AL204" s="88" t="s">
        <v>777</v>
      </c>
      <c r="AM204" s="94" t="s">
        <v>1210</v>
      </c>
      <c r="AN204" s="88" t="s">
        <v>777</v>
      </c>
      <c r="AO204" s="88" t="s">
        <v>777</v>
      </c>
      <c r="AP204" s="24"/>
      <c r="AR204" s="135"/>
      <c r="AT204" s="184"/>
      <c r="AU204" s="136"/>
    </row>
    <row r="205" spans="1:47" s="25" customFormat="1" ht="18.75" customHeight="1">
      <c r="A205" s="251"/>
      <c r="B205" s="252"/>
      <c r="C205" s="252"/>
      <c r="D205" s="252"/>
      <c r="E205" s="116" t="s">
        <v>777</v>
      </c>
      <c r="F205" s="220" t="s">
        <v>777</v>
      </c>
      <c r="G205" s="88" t="s">
        <v>777</v>
      </c>
      <c r="H205" s="88" t="s">
        <v>777</v>
      </c>
      <c r="I205" s="117" t="s">
        <v>777</v>
      </c>
      <c r="J205" s="88" t="s">
        <v>777</v>
      </c>
      <c r="K205" s="88" t="s">
        <v>777</v>
      </c>
      <c r="L205" s="88" t="s">
        <v>777</v>
      </c>
      <c r="M205" s="116" t="s">
        <v>777</v>
      </c>
      <c r="N205" s="88" t="s">
        <v>777</v>
      </c>
      <c r="O205" s="89"/>
      <c r="P205" s="89"/>
      <c r="Q205" s="90" t="s">
        <v>777</v>
      </c>
      <c r="R205" s="91"/>
      <c r="S205" s="91"/>
      <c r="T205" s="91"/>
      <c r="U205" s="91"/>
      <c r="V205" s="92"/>
      <c r="W205" s="92"/>
      <c r="X205" s="92"/>
      <c r="Y205" s="92"/>
      <c r="Z205" s="93">
        <v>0</v>
      </c>
      <c r="AA205" s="94">
        <v>0</v>
      </c>
      <c r="AB205" s="94">
        <v>0</v>
      </c>
      <c r="AC205" s="94">
        <v>0</v>
      </c>
      <c r="AD205" s="94">
        <v>0</v>
      </c>
      <c r="AE205" s="94">
        <v>0</v>
      </c>
      <c r="AF205" s="94">
        <v>0</v>
      </c>
      <c r="AG205" s="94">
        <v>0</v>
      </c>
      <c r="AH205" s="88" t="s">
        <v>777</v>
      </c>
      <c r="AI205" s="90" t="s">
        <v>777</v>
      </c>
      <c r="AJ205" s="95" t="s">
        <v>777</v>
      </c>
      <c r="AK205" s="94" t="s">
        <v>777</v>
      </c>
      <c r="AL205" s="88" t="s">
        <v>777</v>
      </c>
      <c r="AM205" s="94" t="s">
        <v>1210</v>
      </c>
      <c r="AN205" s="88" t="s">
        <v>777</v>
      </c>
      <c r="AO205" s="88" t="s">
        <v>777</v>
      </c>
      <c r="AP205" s="24"/>
      <c r="AR205" s="135"/>
      <c r="AT205" s="184"/>
      <c r="AU205" s="136"/>
    </row>
    <row r="206" spans="1:47" s="25" customFormat="1" ht="18.75" customHeight="1">
      <c r="A206" s="251"/>
      <c r="B206" s="252"/>
      <c r="C206" s="252"/>
      <c r="D206" s="252"/>
      <c r="E206" s="116" t="s">
        <v>777</v>
      </c>
      <c r="F206" s="220" t="s">
        <v>777</v>
      </c>
      <c r="G206" s="88" t="s">
        <v>777</v>
      </c>
      <c r="H206" s="88" t="s">
        <v>777</v>
      </c>
      <c r="I206" s="117" t="s">
        <v>777</v>
      </c>
      <c r="J206" s="88" t="s">
        <v>777</v>
      </c>
      <c r="K206" s="88" t="s">
        <v>777</v>
      </c>
      <c r="L206" s="88" t="s">
        <v>777</v>
      </c>
      <c r="M206" s="116" t="s">
        <v>777</v>
      </c>
      <c r="N206" s="88" t="s">
        <v>777</v>
      </c>
      <c r="O206" s="89"/>
      <c r="P206" s="89"/>
      <c r="Q206" s="90" t="s">
        <v>777</v>
      </c>
      <c r="R206" s="91"/>
      <c r="S206" s="91"/>
      <c r="T206" s="91"/>
      <c r="U206" s="91"/>
      <c r="V206" s="92"/>
      <c r="W206" s="92"/>
      <c r="X206" s="92"/>
      <c r="Y206" s="92"/>
      <c r="Z206" s="93">
        <v>0</v>
      </c>
      <c r="AA206" s="94">
        <v>0</v>
      </c>
      <c r="AB206" s="94">
        <v>0</v>
      </c>
      <c r="AC206" s="94">
        <v>0</v>
      </c>
      <c r="AD206" s="94">
        <v>0</v>
      </c>
      <c r="AE206" s="94">
        <v>0</v>
      </c>
      <c r="AF206" s="94">
        <v>0</v>
      </c>
      <c r="AG206" s="94">
        <v>0</v>
      </c>
      <c r="AH206" s="88" t="s">
        <v>777</v>
      </c>
      <c r="AI206" s="90" t="s">
        <v>777</v>
      </c>
      <c r="AJ206" s="95" t="s">
        <v>777</v>
      </c>
      <c r="AK206" s="94" t="s">
        <v>777</v>
      </c>
      <c r="AL206" s="88" t="s">
        <v>777</v>
      </c>
      <c r="AM206" s="94" t="s">
        <v>1210</v>
      </c>
      <c r="AN206" s="88" t="s">
        <v>777</v>
      </c>
      <c r="AO206" s="88" t="s">
        <v>777</v>
      </c>
      <c r="AP206" s="24"/>
      <c r="AR206" s="135"/>
      <c r="AT206" s="184"/>
      <c r="AU206" s="136"/>
    </row>
    <row r="207" spans="1:47" s="25" customFormat="1" ht="18.75" customHeight="1">
      <c r="A207" s="251"/>
      <c r="B207" s="252"/>
      <c r="C207" s="252"/>
      <c r="D207" s="252"/>
      <c r="E207" s="116" t="s">
        <v>777</v>
      </c>
      <c r="F207" s="220" t="s">
        <v>777</v>
      </c>
      <c r="G207" s="88" t="s">
        <v>777</v>
      </c>
      <c r="H207" s="88" t="s">
        <v>777</v>
      </c>
      <c r="I207" s="117" t="s">
        <v>777</v>
      </c>
      <c r="J207" s="88" t="s">
        <v>777</v>
      </c>
      <c r="K207" s="88" t="s">
        <v>777</v>
      </c>
      <c r="L207" s="88" t="s">
        <v>777</v>
      </c>
      <c r="M207" s="116" t="s">
        <v>777</v>
      </c>
      <c r="N207" s="88" t="s">
        <v>777</v>
      </c>
      <c r="O207" s="89"/>
      <c r="P207" s="89"/>
      <c r="Q207" s="90" t="s">
        <v>777</v>
      </c>
      <c r="R207" s="91"/>
      <c r="S207" s="91"/>
      <c r="T207" s="91"/>
      <c r="U207" s="91"/>
      <c r="V207" s="92"/>
      <c r="W207" s="92"/>
      <c r="X207" s="92"/>
      <c r="Y207" s="92"/>
      <c r="Z207" s="93">
        <v>0</v>
      </c>
      <c r="AA207" s="94">
        <v>0</v>
      </c>
      <c r="AB207" s="94">
        <v>0</v>
      </c>
      <c r="AC207" s="94">
        <v>0</v>
      </c>
      <c r="AD207" s="94">
        <v>0</v>
      </c>
      <c r="AE207" s="94">
        <v>0</v>
      </c>
      <c r="AF207" s="94">
        <v>0</v>
      </c>
      <c r="AG207" s="94">
        <v>0</v>
      </c>
      <c r="AH207" s="88" t="s">
        <v>777</v>
      </c>
      <c r="AI207" s="90" t="s">
        <v>777</v>
      </c>
      <c r="AJ207" s="95" t="s">
        <v>777</v>
      </c>
      <c r="AK207" s="94" t="s">
        <v>777</v>
      </c>
      <c r="AL207" s="88" t="s">
        <v>777</v>
      </c>
      <c r="AM207" s="94" t="s">
        <v>1210</v>
      </c>
      <c r="AN207" s="88" t="s">
        <v>777</v>
      </c>
      <c r="AO207" s="88" t="s">
        <v>777</v>
      </c>
      <c r="AP207" s="24"/>
      <c r="AR207" s="135"/>
      <c r="AT207" s="184"/>
      <c r="AU207" s="136"/>
    </row>
    <row r="208" spans="1:47" s="25" customFormat="1" ht="18.75" customHeight="1">
      <c r="A208" s="251"/>
      <c r="B208" s="252"/>
      <c r="C208" s="252"/>
      <c r="D208" s="252"/>
      <c r="E208" s="116" t="s">
        <v>777</v>
      </c>
      <c r="F208" s="220" t="s">
        <v>777</v>
      </c>
      <c r="G208" s="88" t="s">
        <v>777</v>
      </c>
      <c r="H208" s="88" t="s">
        <v>777</v>
      </c>
      <c r="I208" s="117" t="s">
        <v>777</v>
      </c>
      <c r="J208" s="88" t="s">
        <v>777</v>
      </c>
      <c r="K208" s="88" t="s">
        <v>777</v>
      </c>
      <c r="L208" s="88" t="s">
        <v>777</v>
      </c>
      <c r="M208" s="116" t="s">
        <v>777</v>
      </c>
      <c r="N208" s="88" t="s">
        <v>777</v>
      </c>
      <c r="O208" s="89"/>
      <c r="P208" s="89"/>
      <c r="Q208" s="90" t="s">
        <v>777</v>
      </c>
      <c r="R208" s="91"/>
      <c r="S208" s="91"/>
      <c r="T208" s="91"/>
      <c r="U208" s="91"/>
      <c r="V208" s="92"/>
      <c r="W208" s="92"/>
      <c r="X208" s="92"/>
      <c r="Y208" s="92"/>
      <c r="Z208" s="93">
        <v>0</v>
      </c>
      <c r="AA208" s="94">
        <v>0</v>
      </c>
      <c r="AB208" s="94">
        <v>0</v>
      </c>
      <c r="AC208" s="94">
        <v>0</v>
      </c>
      <c r="AD208" s="94">
        <v>0</v>
      </c>
      <c r="AE208" s="94">
        <v>0</v>
      </c>
      <c r="AF208" s="94">
        <v>0</v>
      </c>
      <c r="AG208" s="94">
        <v>0</v>
      </c>
      <c r="AH208" s="88" t="s">
        <v>777</v>
      </c>
      <c r="AI208" s="90" t="s">
        <v>777</v>
      </c>
      <c r="AJ208" s="95" t="s">
        <v>777</v>
      </c>
      <c r="AK208" s="94" t="s">
        <v>777</v>
      </c>
      <c r="AL208" s="88" t="s">
        <v>777</v>
      </c>
      <c r="AM208" s="94" t="s">
        <v>1210</v>
      </c>
      <c r="AN208" s="88" t="s">
        <v>777</v>
      </c>
      <c r="AO208" s="88" t="s">
        <v>777</v>
      </c>
      <c r="AP208" s="24"/>
      <c r="AR208" s="135"/>
      <c r="AT208" s="184"/>
      <c r="AU208" s="136"/>
    </row>
    <row r="209" spans="1:47" s="25" customFormat="1" ht="18.75" customHeight="1">
      <c r="A209" s="251"/>
      <c r="B209" s="252"/>
      <c r="C209" s="252"/>
      <c r="D209" s="252"/>
      <c r="E209" s="116" t="s">
        <v>777</v>
      </c>
      <c r="F209" s="220" t="s">
        <v>777</v>
      </c>
      <c r="G209" s="88" t="s">
        <v>777</v>
      </c>
      <c r="H209" s="88" t="s">
        <v>777</v>
      </c>
      <c r="I209" s="117" t="s">
        <v>777</v>
      </c>
      <c r="J209" s="88" t="s">
        <v>777</v>
      </c>
      <c r="K209" s="88" t="s">
        <v>777</v>
      </c>
      <c r="L209" s="88" t="s">
        <v>777</v>
      </c>
      <c r="M209" s="116" t="s">
        <v>777</v>
      </c>
      <c r="N209" s="88" t="s">
        <v>777</v>
      </c>
      <c r="O209" s="89"/>
      <c r="P209" s="89"/>
      <c r="Q209" s="90" t="s">
        <v>777</v>
      </c>
      <c r="R209" s="91"/>
      <c r="S209" s="91"/>
      <c r="T209" s="91"/>
      <c r="U209" s="91"/>
      <c r="V209" s="92"/>
      <c r="W209" s="92"/>
      <c r="X209" s="92"/>
      <c r="Y209" s="92"/>
      <c r="Z209" s="93">
        <v>0</v>
      </c>
      <c r="AA209" s="94">
        <v>0</v>
      </c>
      <c r="AB209" s="94">
        <v>0</v>
      </c>
      <c r="AC209" s="94">
        <v>0</v>
      </c>
      <c r="AD209" s="94">
        <v>0</v>
      </c>
      <c r="AE209" s="94">
        <v>0</v>
      </c>
      <c r="AF209" s="94">
        <v>0</v>
      </c>
      <c r="AG209" s="94">
        <v>0</v>
      </c>
      <c r="AH209" s="88" t="s">
        <v>777</v>
      </c>
      <c r="AI209" s="90" t="s">
        <v>777</v>
      </c>
      <c r="AJ209" s="95" t="s">
        <v>777</v>
      </c>
      <c r="AK209" s="94" t="s">
        <v>777</v>
      </c>
      <c r="AL209" s="88" t="s">
        <v>777</v>
      </c>
      <c r="AM209" s="94" t="s">
        <v>1210</v>
      </c>
      <c r="AN209" s="88" t="s">
        <v>777</v>
      </c>
      <c r="AO209" s="88" t="s">
        <v>777</v>
      </c>
      <c r="AP209" s="24"/>
      <c r="AR209" s="135"/>
      <c r="AT209" s="184"/>
      <c r="AU209" s="136"/>
    </row>
    <row r="210" spans="1:47" s="25" customFormat="1" ht="18.75" customHeight="1">
      <c r="A210" s="251"/>
      <c r="B210" s="252"/>
      <c r="C210" s="252"/>
      <c r="D210" s="252"/>
      <c r="E210" s="116" t="s">
        <v>777</v>
      </c>
      <c r="F210" s="220" t="s">
        <v>777</v>
      </c>
      <c r="G210" s="88" t="s">
        <v>777</v>
      </c>
      <c r="H210" s="88" t="s">
        <v>777</v>
      </c>
      <c r="I210" s="117" t="s">
        <v>777</v>
      </c>
      <c r="J210" s="88" t="s">
        <v>777</v>
      </c>
      <c r="K210" s="88" t="s">
        <v>777</v>
      </c>
      <c r="L210" s="88" t="s">
        <v>777</v>
      </c>
      <c r="M210" s="116" t="s">
        <v>777</v>
      </c>
      <c r="N210" s="88" t="s">
        <v>777</v>
      </c>
      <c r="O210" s="89"/>
      <c r="P210" s="89"/>
      <c r="Q210" s="90" t="s">
        <v>777</v>
      </c>
      <c r="R210" s="91"/>
      <c r="S210" s="91"/>
      <c r="T210" s="91"/>
      <c r="U210" s="91"/>
      <c r="V210" s="92"/>
      <c r="W210" s="92"/>
      <c r="X210" s="92"/>
      <c r="Y210" s="92"/>
      <c r="Z210" s="93">
        <v>0</v>
      </c>
      <c r="AA210" s="94">
        <v>0</v>
      </c>
      <c r="AB210" s="94">
        <v>0</v>
      </c>
      <c r="AC210" s="94">
        <v>0</v>
      </c>
      <c r="AD210" s="94">
        <v>0</v>
      </c>
      <c r="AE210" s="94">
        <v>0</v>
      </c>
      <c r="AF210" s="94">
        <v>0</v>
      </c>
      <c r="AG210" s="94">
        <v>0</v>
      </c>
      <c r="AH210" s="88" t="s">
        <v>777</v>
      </c>
      <c r="AI210" s="90" t="s">
        <v>777</v>
      </c>
      <c r="AJ210" s="95" t="s">
        <v>777</v>
      </c>
      <c r="AK210" s="94" t="s">
        <v>777</v>
      </c>
      <c r="AL210" s="88" t="s">
        <v>777</v>
      </c>
      <c r="AM210" s="94" t="s">
        <v>1210</v>
      </c>
      <c r="AN210" s="88" t="s">
        <v>777</v>
      </c>
      <c r="AO210" s="88" t="s">
        <v>777</v>
      </c>
      <c r="AP210" s="24"/>
      <c r="AR210" s="135"/>
      <c r="AT210" s="184"/>
      <c r="AU210" s="136"/>
    </row>
    <row r="211" spans="1:47" s="25" customFormat="1" ht="18.75" customHeight="1">
      <c r="A211" s="251"/>
      <c r="B211" s="252"/>
      <c r="C211" s="252"/>
      <c r="D211" s="252"/>
      <c r="E211" s="116" t="s">
        <v>777</v>
      </c>
      <c r="F211" s="220" t="s">
        <v>777</v>
      </c>
      <c r="G211" s="88" t="s">
        <v>777</v>
      </c>
      <c r="H211" s="88" t="s">
        <v>777</v>
      </c>
      <c r="I211" s="117" t="s">
        <v>777</v>
      </c>
      <c r="J211" s="88" t="s">
        <v>777</v>
      </c>
      <c r="K211" s="88" t="s">
        <v>777</v>
      </c>
      <c r="L211" s="88" t="s">
        <v>777</v>
      </c>
      <c r="M211" s="116" t="s">
        <v>777</v>
      </c>
      <c r="N211" s="88" t="s">
        <v>777</v>
      </c>
      <c r="O211" s="89"/>
      <c r="P211" s="89"/>
      <c r="Q211" s="90" t="s">
        <v>777</v>
      </c>
      <c r="R211" s="91"/>
      <c r="S211" s="91"/>
      <c r="T211" s="91"/>
      <c r="U211" s="91"/>
      <c r="V211" s="92"/>
      <c r="W211" s="92"/>
      <c r="X211" s="92"/>
      <c r="Y211" s="92"/>
      <c r="Z211" s="93">
        <v>0</v>
      </c>
      <c r="AA211" s="94">
        <v>0</v>
      </c>
      <c r="AB211" s="94">
        <v>0</v>
      </c>
      <c r="AC211" s="94">
        <v>0</v>
      </c>
      <c r="AD211" s="94">
        <v>0</v>
      </c>
      <c r="AE211" s="94">
        <v>0</v>
      </c>
      <c r="AF211" s="94">
        <v>0</v>
      </c>
      <c r="AG211" s="94">
        <v>0</v>
      </c>
      <c r="AH211" s="88" t="s">
        <v>777</v>
      </c>
      <c r="AI211" s="90" t="s">
        <v>777</v>
      </c>
      <c r="AJ211" s="95" t="s">
        <v>777</v>
      </c>
      <c r="AK211" s="94" t="s">
        <v>777</v>
      </c>
      <c r="AL211" s="88" t="s">
        <v>777</v>
      </c>
      <c r="AM211" s="94" t="s">
        <v>1210</v>
      </c>
      <c r="AN211" s="88" t="s">
        <v>777</v>
      </c>
      <c r="AO211" s="88" t="s">
        <v>777</v>
      </c>
      <c r="AP211" s="24"/>
      <c r="AR211" s="135"/>
      <c r="AT211" s="184"/>
      <c r="AU211" s="136"/>
    </row>
    <row r="212" spans="1:47" s="25" customFormat="1" ht="18.75" customHeight="1">
      <c r="A212" s="251"/>
      <c r="B212" s="252"/>
      <c r="C212" s="252"/>
      <c r="D212" s="252"/>
      <c r="E212" s="116" t="s">
        <v>777</v>
      </c>
      <c r="F212" s="220" t="s">
        <v>777</v>
      </c>
      <c r="G212" s="88" t="s">
        <v>777</v>
      </c>
      <c r="H212" s="88" t="s">
        <v>777</v>
      </c>
      <c r="I212" s="117" t="s">
        <v>777</v>
      </c>
      <c r="J212" s="88" t="s">
        <v>777</v>
      </c>
      <c r="K212" s="88" t="s">
        <v>777</v>
      </c>
      <c r="L212" s="88" t="s">
        <v>777</v>
      </c>
      <c r="M212" s="116" t="s">
        <v>777</v>
      </c>
      <c r="N212" s="88" t="s">
        <v>777</v>
      </c>
      <c r="O212" s="89"/>
      <c r="P212" s="89"/>
      <c r="Q212" s="90" t="s">
        <v>777</v>
      </c>
      <c r="R212" s="91"/>
      <c r="S212" s="91"/>
      <c r="T212" s="91"/>
      <c r="U212" s="91"/>
      <c r="V212" s="92"/>
      <c r="W212" s="92"/>
      <c r="X212" s="92"/>
      <c r="Y212" s="92"/>
      <c r="Z212" s="93">
        <v>0</v>
      </c>
      <c r="AA212" s="94">
        <v>0</v>
      </c>
      <c r="AB212" s="94">
        <v>0</v>
      </c>
      <c r="AC212" s="94">
        <v>0</v>
      </c>
      <c r="AD212" s="94">
        <v>0</v>
      </c>
      <c r="AE212" s="94">
        <v>0</v>
      </c>
      <c r="AF212" s="94">
        <v>0</v>
      </c>
      <c r="AG212" s="94">
        <v>0</v>
      </c>
      <c r="AH212" s="88" t="s">
        <v>777</v>
      </c>
      <c r="AI212" s="90" t="s">
        <v>777</v>
      </c>
      <c r="AJ212" s="95" t="s">
        <v>777</v>
      </c>
      <c r="AK212" s="94" t="s">
        <v>777</v>
      </c>
      <c r="AL212" s="88" t="s">
        <v>777</v>
      </c>
      <c r="AM212" s="94" t="s">
        <v>1210</v>
      </c>
      <c r="AN212" s="88" t="s">
        <v>777</v>
      </c>
      <c r="AO212" s="88" t="s">
        <v>777</v>
      </c>
      <c r="AP212" s="24"/>
      <c r="AR212" s="135"/>
      <c r="AT212" s="184"/>
      <c r="AU212" s="136"/>
    </row>
    <row r="213" spans="1:47" s="25" customFormat="1" ht="18.75" customHeight="1">
      <c r="A213" s="251"/>
      <c r="B213" s="252"/>
      <c r="C213" s="252"/>
      <c r="D213" s="252"/>
      <c r="E213" s="116" t="s">
        <v>777</v>
      </c>
      <c r="F213" s="220" t="s">
        <v>777</v>
      </c>
      <c r="G213" s="88" t="s">
        <v>777</v>
      </c>
      <c r="H213" s="88" t="s">
        <v>777</v>
      </c>
      <c r="I213" s="117" t="s">
        <v>777</v>
      </c>
      <c r="J213" s="88" t="s">
        <v>777</v>
      </c>
      <c r="K213" s="88" t="s">
        <v>777</v>
      </c>
      <c r="L213" s="88" t="s">
        <v>777</v>
      </c>
      <c r="M213" s="116" t="s">
        <v>777</v>
      </c>
      <c r="N213" s="88" t="s">
        <v>777</v>
      </c>
      <c r="O213" s="89"/>
      <c r="P213" s="89"/>
      <c r="Q213" s="90" t="s">
        <v>777</v>
      </c>
      <c r="R213" s="91"/>
      <c r="S213" s="91"/>
      <c r="T213" s="91"/>
      <c r="U213" s="91"/>
      <c r="V213" s="92"/>
      <c r="W213" s="92"/>
      <c r="X213" s="92"/>
      <c r="Y213" s="92"/>
      <c r="Z213" s="93">
        <v>0</v>
      </c>
      <c r="AA213" s="94">
        <v>0</v>
      </c>
      <c r="AB213" s="94">
        <v>0</v>
      </c>
      <c r="AC213" s="94">
        <v>0</v>
      </c>
      <c r="AD213" s="94">
        <v>0</v>
      </c>
      <c r="AE213" s="94">
        <v>0</v>
      </c>
      <c r="AF213" s="94">
        <v>0</v>
      </c>
      <c r="AG213" s="94">
        <v>0</v>
      </c>
      <c r="AH213" s="88" t="s">
        <v>777</v>
      </c>
      <c r="AI213" s="90" t="s">
        <v>777</v>
      </c>
      <c r="AJ213" s="95" t="s">
        <v>777</v>
      </c>
      <c r="AK213" s="94" t="s">
        <v>777</v>
      </c>
      <c r="AL213" s="88" t="s">
        <v>777</v>
      </c>
      <c r="AM213" s="94" t="s">
        <v>1210</v>
      </c>
      <c r="AN213" s="88" t="s">
        <v>777</v>
      </c>
      <c r="AO213" s="88" t="s">
        <v>777</v>
      </c>
      <c r="AP213" s="24"/>
      <c r="AR213" s="135"/>
      <c r="AT213" s="184"/>
      <c r="AU213" s="136"/>
    </row>
    <row r="214" spans="1:47" s="25" customFormat="1" ht="18.75" customHeight="1">
      <c r="A214" s="251"/>
      <c r="B214" s="252"/>
      <c r="C214" s="252"/>
      <c r="D214" s="252"/>
      <c r="E214" s="116" t="s">
        <v>777</v>
      </c>
      <c r="F214" s="220" t="s">
        <v>777</v>
      </c>
      <c r="G214" s="88" t="s">
        <v>777</v>
      </c>
      <c r="H214" s="88" t="s">
        <v>777</v>
      </c>
      <c r="I214" s="117" t="s">
        <v>777</v>
      </c>
      <c r="J214" s="88" t="s">
        <v>777</v>
      </c>
      <c r="K214" s="88" t="s">
        <v>777</v>
      </c>
      <c r="L214" s="88" t="s">
        <v>777</v>
      </c>
      <c r="M214" s="116" t="s">
        <v>777</v>
      </c>
      <c r="N214" s="88" t="s">
        <v>777</v>
      </c>
      <c r="O214" s="89"/>
      <c r="P214" s="89"/>
      <c r="Q214" s="90" t="s">
        <v>777</v>
      </c>
      <c r="R214" s="91"/>
      <c r="S214" s="91"/>
      <c r="T214" s="91"/>
      <c r="U214" s="91"/>
      <c r="V214" s="92"/>
      <c r="W214" s="92"/>
      <c r="X214" s="92"/>
      <c r="Y214" s="92"/>
      <c r="Z214" s="93">
        <v>0</v>
      </c>
      <c r="AA214" s="94">
        <v>0</v>
      </c>
      <c r="AB214" s="94">
        <v>0</v>
      </c>
      <c r="AC214" s="94">
        <v>0</v>
      </c>
      <c r="AD214" s="94">
        <v>0</v>
      </c>
      <c r="AE214" s="94">
        <v>0</v>
      </c>
      <c r="AF214" s="94">
        <v>0</v>
      </c>
      <c r="AG214" s="94">
        <v>0</v>
      </c>
      <c r="AH214" s="88" t="s">
        <v>777</v>
      </c>
      <c r="AI214" s="90" t="s">
        <v>777</v>
      </c>
      <c r="AJ214" s="95" t="s">
        <v>777</v>
      </c>
      <c r="AK214" s="94" t="s">
        <v>777</v>
      </c>
      <c r="AL214" s="88" t="s">
        <v>777</v>
      </c>
      <c r="AM214" s="94" t="s">
        <v>1210</v>
      </c>
      <c r="AN214" s="88" t="s">
        <v>777</v>
      </c>
      <c r="AO214" s="88" t="s">
        <v>777</v>
      </c>
      <c r="AP214" s="24"/>
      <c r="AR214" s="135"/>
      <c r="AT214" s="184"/>
      <c r="AU214" s="136"/>
    </row>
    <row r="215" spans="1:47" s="25" customFormat="1" ht="18.75" customHeight="1">
      <c r="A215" s="251"/>
      <c r="B215" s="252"/>
      <c r="C215" s="252"/>
      <c r="D215" s="252"/>
      <c r="E215" s="116" t="s">
        <v>777</v>
      </c>
      <c r="F215" s="220" t="s">
        <v>777</v>
      </c>
      <c r="G215" s="88" t="s">
        <v>777</v>
      </c>
      <c r="H215" s="88" t="s">
        <v>777</v>
      </c>
      <c r="I215" s="117" t="s">
        <v>777</v>
      </c>
      <c r="J215" s="88" t="s">
        <v>777</v>
      </c>
      <c r="K215" s="88" t="s">
        <v>777</v>
      </c>
      <c r="L215" s="88" t="s">
        <v>777</v>
      </c>
      <c r="M215" s="116" t="s">
        <v>777</v>
      </c>
      <c r="N215" s="88" t="s">
        <v>777</v>
      </c>
      <c r="O215" s="89"/>
      <c r="P215" s="89"/>
      <c r="Q215" s="90" t="s">
        <v>777</v>
      </c>
      <c r="R215" s="91"/>
      <c r="S215" s="91"/>
      <c r="T215" s="91"/>
      <c r="U215" s="91"/>
      <c r="V215" s="92"/>
      <c r="W215" s="92"/>
      <c r="X215" s="92"/>
      <c r="Y215" s="92"/>
      <c r="Z215" s="93">
        <v>0</v>
      </c>
      <c r="AA215" s="94">
        <v>0</v>
      </c>
      <c r="AB215" s="94">
        <v>0</v>
      </c>
      <c r="AC215" s="94">
        <v>0</v>
      </c>
      <c r="AD215" s="94">
        <v>0</v>
      </c>
      <c r="AE215" s="94">
        <v>0</v>
      </c>
      <c r="AF215" s="94">
        <v>0</v>
      </c>
      <c r="AG215" s="94">
        <v>0</v>
      </c>
      <c r="AH215" s="88" t="s">
        <v>777</v>
      </c>
      <c r="AI215" s="90" t="s">
        <v>777</v>
      </c>
      <c r="AJ215" s="95" t="s">
        <v>777</v>
      </c>
      <c r="AK215" s="94" t="s">
        <v>777</v>
      </c>
      <c r="AL215" s="88" t="s">
        <v>777</v>
      </c>
      <c r="AM215" s="94" t="s">
        <v>1210</v>
      </c>
      <c r="AN215" s="88" t="s">
        <v>777</v>
      </c>
      <c r="AO215" s="88" t="s">
        <v>777</v>
      </c>
      <c r="AP215" s="24"/>
      <c r="AR215" s="135"/>
      <c r="AT215" s="184"/>
      <c r="AU215" s="136"/>
    </row>
    <row r="216" spans="1:47" s="25" customFormat="1" ht="18.75" customHeight="1">
      <c r="A216" s="251"/>
      <c r="B216" s="252"/>
      <c r="C216" s="252"/>
      <c r="D216" s="252"/>
      <c r="E216" s="116" t="s">
        <v>777</v>
      </c>
      <c r="F216" s="220" t="s">
        <v>777</v>
      </c>
      <c r="G216" s="88" t="s">
        <v>777</v>
      </c>
      <c r="H216" s="88" t="s">
        <v>777</v>
      </c>
      <c r="I216" s="117" t="s">
        <v>777</v>
      </c>
      <c r="J216" s="88" t="s">
        <v>777</v>
      </c>
      <c r="K216" s="88" t="s">
        <v>777</v>
      </c>
      <c r="L216" s="88" t="s">
        <v>777</v>
      </c>
      <c r="M216" s="116" t="s">
        <v>777</v>
      </c>
      <c r="N216" s="88" t="s">
        <v>777</v>
      </c>
      <c r="O216" s="89"/>
      <c r="P216" s="89"/>
      <c r="Q216" s="90" t="s">
        <v>777</v>
      </c>
      <c r="R216" s="91"/>
      <c r="S216" s="91"/>
      <c r="T216" s="91"/>
      <c r="U216" s="91"/>
      <c r="V216" s="92"/>
      <c r="W216" s="92"/>
      <c r="X216" s="92"/>
      <c r="Y216" s="92"/>
      <c r="Z216" s="93">
        <v>0</v>
      </c>
      <c r="AA216" s="94">
        <v>0</v>
      </c>
      <c r="AB216" s="94">
        <v>0</v>
      </c>
      <c r="AC216" s="94">
        <v>0</v>
      </c>
      <c r="AD216" s="94">
        <v>0</v>
      </c>
      <c r="AE216" s="94">
        <v>0</v>
      </c>
      <c r="AF216" s="94">
        <v>0</v>
      </c>
      <c r="AG216" s="94">
        <v>0</v>
      </c>
      <c r="AH216" s="88" t="s">
        <v>777</v>
      </c>
      <c r="AI216" s="90" t="s">
        <v>777</v>
      </c>
      <c r="AJ216" s="95" t="s">
        <v>777</v>
      </c>
      <c r="AK216" s="94" t="s">
        <v>777</v>
      </c>
      <c r="AL216" s="88" t="s">
        <v>777</v>
      </c>
      <c r="AM216" s="94" t="s">
        <v>1210</v>
      </c>
      <c r="AN216" s="88" t="s">
        <v>777</v>
      </c>
      <c r="AO216" s="88" t="s">
        <v>777</v>
      </c>
      <c r="AP216" s="24"/>
      <c r="AR216" s="135"/>
      <c r="AT216" s="184"/>
      <c r="AU216" s="136"/>
    </row>
    <row r="217" spans="1:47" s="25" customFormat="1" ht="18.75" customHeight="1">
      <c r="A217" s="251"/>
      <c r="B217" s="252"/>
      <c r="C217" s="252"/>
      <c r="D217" s="252"/>
      <c r="E217" s="116" t="s">
        <v>777</v>
      </c>
      <c r="F217" s="220" t="s">
        <v>777</v>
      </c>
      <c r="G217" s="88" t="s">
        <v>777</v>
      </c>
      <c r="H217" s="88" t="s">
        <v>777</v>
      </c>
      <c r="I217" s="117" t="s">
        <v>777</v>
      </c>
      <c r="J217" s="88" t="s">
        <v>777</v>
      </c>
      <c r="K217" s="88" t="s">
        <v>777</v>
      </c>
      <c r="L217" s="88" t="s">
        <v>777</v>
      </c>
      <c r="M217" s="116" t="s">
        <v>777</v>
      </c>
      <c r="N217" s="88" t="s">
        <v>777</v>
      </c>
      <c r="O217" s="89"/>
      <c r="P217" s="89"/>
      <c r="Q217" s="90" t="s">
        <v>777</v>
      </c>
      <c r="R217" s="91"/>
      <c r="S217" s="91"/>
      <c r="T217" s="91"/>
      <c r="U217" s="91"/>
      <c r="V217" s="92"/>
      <c r="W217" s="92"/>
      <c r="X217" s="92"/>
      <c r="Y217" s="92"/>
      <c r="Z217" s="93">
        <v>0</v>
      </c>
      <c r="AA217" s="94">
        <v>0</v>
      </c>
      <c r="AB217" s="94">
        <v>0</v>
      </c>
      <c r="AC217" s="94">
        <v>0</v>
      </c>
      <c r="AD217" s="94">
        <v>0</v>
      </c>
      <c r="AE217" s="94">
        <v>0</v>
      </c>
      <c r="AF217" s="94">
        <v>0</v>
      </c>
      <c r="AG217" s="94">
        <v>0</v>
      </c>
      <c r="AH217" s="88" t="s">
        <v>777</v>
      </c>
      <c r="AI217" s="90" t="s">
        <v>777</v>
      </c>
      <c r="AJ217" s="95" t="s">
        <v>777</v>
      </c>
      <c r="AK217" s="94" t="s">
        <v>777</v>
      </c>
      <c r="AL217" s="88" t="s">
        <v>777</v>
      </c>
      <c r="AM217" s="94" t="s">
        <v>1210</v>
      </c>
      <c r="AN217" s="88" t="s">
        <v>777</v>
      </c>
      <c r="AO217" s="88" t="s">
        <v>777</v>
      </c>
      <c r="AP217" s="24"/>
      <c r="AR217" s="135"/>
      <c r="AT217" s="184"/>
      <c r="AU217" s="136"/>
    </row>
    <row r="218" spans="1:47" s="25" customFormat="1" ht="18.75" customHeight="1">
      <c r="A218" s="251"/>
      <c r="B218" s="252"/>
      <c r="C218" s="252"/>
      <c r="D218" s="252"/>
      <c r="E218" s="116" t="s">
        <v>777</v>
      </c>
      <c r="F218" s="220" t="s">
        <v>777</v>
      </c>
      <c r="G218" s="88" t="s">
        <v>777</v>
      </c>
      <c r="H218" s="88" t="s">
        <v>777</v>
      </c>
      <c r="I218" s="117" t="s">
        <v>777</v>
      </c>
      <c r="J218" s="88" t="s">
        <v>777</v>
      </c>
      <c r="K218" s="88" t="s">
        <v>777</v>
      </c>
      <c r="L218" s="88" t="s">
        <v>777</v>
      </c>
      <c r="M218" s="116" t="s">
        <v>777</v>
      </c>
      <c r="N218" s="88" t="s">
        <v>777</v>
      </c>
      <c r="O218" s="89"/>
      <c r="P218" s="89"/>
      <c r="Q218" s="90" t="s">
        <v>777</v>
      </c>
      <c r="R218" s="91"/>
      <c r="S218" s="91"/>
      <c r="T218" s="91"/>
      <c r="U218" s="91"/>
      <c r="V218" s="92"/>
      <c r="W218" s="92"/>
      <c r="X218" s="92"/>
      <c r="Y218" s="92"/>
      <c r="Z218" s="93">
        <v>0</v>
      </c>
      <c r="AA218" s="94">
        <v>0</v>
      </c>
      <c r="AB218" s="94">
        <v>0</v>
      </c>
      <c r="AC218" s="94">
        <v>0</v>
      </c>
      <c r="AD218" s="94">
        <v>0</v>
      </c>
      <c r="AE218" s="94">
        <v>0</v>
      </c>
      <c r="AF218" s="94">
        <v>0</v>
      </c>
      <c r="AG218" s="94">
        <v>0</v>
      </c>
      <c r="AH218" s="88" t="s">
        <v>777</v>
      </c>
      <c r="AI218" s="90" t="s">
        <v>777</v>
      </c>
      <c r="AJ218" s="95" t="s">
        <v>777</v>
      </c>
      <c r="AK218" s="94" t="s">
        <v>777</v>
      </c>
      <c r="AL218" s="88" t="s">
        <v>777</v>
      </c>
      <c r="AM218" s="94" t="s">
        <v>1210</v>
      </c>
      <c r="AN218" s="88" t="s">
        <v>777</v>
      </c>
      <c r="AO218" s="88" t="s">
        <v>777</v>
      </c>
      <c r="AP218" s="24"/>
      <c r="AR218" s="135"/>
      <c r="AT218" s="184"/>
      <c r="AU218" s="136"/>
    </row>
    <row r="219" spans="1:47" s="25" customFormat="1" ht="18.75" customHeight="1">
      <c r="A219" s="251"/>
      <c r="B219" s="252"/>
      <c r="C219" s="252"/>
      <c r="D219" s="252"/>
      <c r="E219" s="116" t="s">
        <v>777</v>
      </c>
      <c r="F219" s="220" t="s">
        <v>777</v>
      </c>
      <c r="G219" s="88" t="s">
        <v>777</v>
      </c>
      <c r="H219" s="88" t="s">
        <v>777</v>
      </c>
      <c r="I219" s="117" t="s">
        <v>777</v>
      </c>
      <c r="J219" s="88" t="s">
        <v>777</v>
      </c>
      <c r="K219" s="88" t="s">
        <v>777</v>
      </c>
      <c r="L219" s="88" t="s">
        <v>777</v>
      </c>
      <c r="M219" s="116" t="s">
        <v>777</v>
      </c>
      <c r="N219" s="88" t="s">
        <v>777</v>
      </c>
      <c r="O219" s="89"/>
      <c r="P219" s="89"/>
      <c r="Q219" s="90" t="s">
        <v>777</v>
      </c>
      <c r="R219" s="91"/>
      <c r="S219" s="91"/>
      <c r="T219" s="91"/>
      <c r="U219" s="91"/>
      <c r="V219" s="92"/>
      <c r="W219" s="92"/>
      <c r="X219" s="92"/>
      <c r="Y219" s="92"/>
      <c r="Z219" s="93">
        <v>0</v>
      </c>
      <c r="AA219" s="94">
        <v>0</v>
      </c>
      <c r="AB219" s="94">
        <v>0</v>
      </c>
      <c r="AC219" s="94">
        <v>0</v>
      </c>
      <c r="AD219" s="94">
        <v>0</v>
      </c>
      <c r="AE219" s="94">
        <v>0</v>
      </c>
      <c r="AF219" s="94">
        <v>0</v>
      </c>
      <c r="AG219" s="94">
        <v>0</v>
      </c>
      <c r="AH219" s="88" t="s">
        <v>777</v>
      </c>
      <c r="AI219" s="90" t="s">
        <v>777</v>
      </c>
      <c r="AJ219" s="95" t="s">
        <v>777</v>
      </c>
      <c r="AK219" s="94" t="s">
        <v>777</v>
      </c>
      <c r="AL219" s="88" t="s">
        <v>777</v>
      </c>
      <c r="AM219" s="94" t="s">
        <v>1210</v>
      </c>
      <c r="AN219" s="88" t="s">
        <v>777</v>
      </c>
      <c r="AO219" s="88" t="s">
        <v>777</v>
      </c>
      <c r="AP219" s="24"/>
      <c r="AR219" s="135"/>
      <c r="AT219" s="184"/>
      <c r="AU219" s="136"/>
    </row>
    <row r="220" spans="1:47" s="25" customFormat="1" ht="18.75" customHeight="1">
      <c r="A220" s="251"/>
      <c r="B220" s="252"/>
      <c r="C220" s="252"/>
      <c r="D220" s="252"/>
      <c r="E220" s="116" t="s">
        <v>777</v>
      </c>
      <c r="F220" s="220" t="s">
        <v>777</v>
      </c>
      <c r="G220" s="88" t="s">
        <v>777</v>
      </c>
      <c r="H220" s="88" t="s">
        <v>777</v>
      </c>
      <c r="I220" s="117" t="s">
        <v>777</v>
      </c>
      <c r="J220" s="88" t="s">
        <v>777</v>
      </c>
      <c r="K220" s="88" t="s">
        <v>777</v>
      </c>
      <c r="L220" s="88" t="s">
        <v>777</v>
      </c>
      <c r="M220" s="116" t="s">
        <v>777</v>
      </c>
      <c r="N220" s="88" t="s">
        <v>777</v>
      </c>
      <c r="O220" s="89"/>
      <c r="P220" s="89"/>
      <c r="Q220" s="90" t="s">
        <v>777</v>
      </c>
      <c r="R220" s="91"/>
      <c r="S220" s="91"/>
      <c r="T220" s="91"/>
      <c r="U220" s="91"/>
      <c r="V220" s="92"/>
      <c r="W220" s="92"/>
      <c r="X220" s="92"/>
      <c r="Y220" s="92"/>
      <c r="Z220" s="93">
        <v>0</v>
      </c>
      <c r="AA220" s="94">
        <v>0</v>
      </c>
      <c r="AB220" s="94">
        <v>0</v>
      </c>
      <c r="AC220" s="94">
        <v>0</v>
      </c>
      <c r="AD220" s="94">
        <v>0</v>
      </c>
      <c r="AE220" s="94">
        <v>0</v>
      </c>
      <c r="AF220" s="94">
        <v>0</v>
      </c>
      <c r="AG220" s="94">
        <v>0</v>
      </c>
      <c r="AH220" s="88" t="s">
        <v>777</v>
      </c>
      <c r="AI220" s="90" t="s">
        <v>777</v>
      </c>
      <c r="AJ220" s="95" t="s">
        <v>777</v>
      </c>
      <c r="AK220" s="94" t="s">
        <v>777</v>
      </c>
      <c r="AL220" s="88" t="s">
        <v>777</v>
      </c>
      <c r="AM220" s="94" t="s">
        <v>1210</v>
      </c>
      <c r="AN220" s="88" t="s">
        <v>777</v>
      </c>
      <c r="AO220" s="88" t="s">
        <v>777</v>
      </c>
      <c r="AP220" s="24"/>
      <c r="AR220" s="135"/>
      <c r="AT220" s="184"/>
      <c r="AU220" s="136"/>
    </row>
    <row r="221" spans="1:47" s="25" customFormat="1" ht="18.75" customHeight="1">
      <c r="A221" s="251"/>
      <c r="B221" s="252"/>
      <c r="C221" s="252"/>
      <c r="D221" s="252"/>
      <c r="E221" s="116" t="s">
        <v>777</v>
      </c>
      <c r="F221" s="220" t="s">
        <v>777</v>
      </c>
      <c r="G221" s="88" t="s">
        <v>777</v>
      </c>
      <c r="H221" s="88" t="s">
        <v>777</v>
      </c>
      <c r="I221" s="117" t="s">
        <v>777</v>
      </c>
      <c r="J221" s="88" t="s">
        <v>777</v>
      </c>
      <c r="K221" s="88" t="s">
        <v>777</v>
      </c>
      <c r="L221" s="88" t="s">
        <v>777</v>
      </c>
      <c r="M221" s="116" t="s">
        <v>777</v>
      </c>
      <c r="N221" s="88" t="s">
        <v>777</v>
      </c>
      <c r="O221" s="89"/>
      <c r="P221" s="89"/>
      <c r="Q221" s="90" t="s">
        <v>777</v>
      </c>
      <c r="R221" s="91"/>
      <c r="S221" s="91"/>
      <c r="T221" s="91"/>
      <c r="U221" s="91"/>
      <c r="V221" s="92"/>
      <c r="W221" s="92"/>
      <c r="X221" s="92"/>
      <c r="Y221" s="92"/>
      <c r="Z221" s="93">
        <v>0</v>
      </c>
      <c r="AA221" s="94">
        <v>0</v>
      </c>
      <c r="AB221" s="94">
        <v>0</v>
      </c>
      <c r="AC221" s="94">
        <v>0</v>
      </c>
      <c r="AD221" s="94">
        <v>0</v>
      </c>
      <c r="AE221" s="94">
        <v>0</v>
      </c>
      <c r="AF221" s="94">
        <v>0</v>
      </c>
      <c r="AG221" s="94">
        <v>0</v>
      </c>
      <c r="AH221" s="88" t="s">
        <v>777</v>
      </c>
      <c r="AI221" s="90" t="s">
        <v>777</v>
      </c>
      <c r="AJ221" s="95" t="s">
        <v>777</v>
      </c>
      <c r="AK221" s="94" t="s">
        <v>777</v>
      </c>
      <c r="AL221" s="88" t="s">
        <v>777</v>
      </c>
      <c r="AM221" s="94" t="s">
        <v>1210</v>
      </c>
      <c r="AN221" s="88" t="s">
        <v>777</v>
      </c>
      <c r="AO221" s="88" t="s">
        <v>777</v>
      </c>
      <c r="AP221" s="24"/>
      <c r="AR221" s="135"/>
      <c r="AT221" s="184"/>
      <c r="AU221" s="136"/>
    </row>
    <row r="222" spans="1:47" s="25" customFormat="1" ht="18.75" customHeight="1">
      <c r="A222" s="251"/>
      <c r="B222" s="252"/>
      <c r="C222" s="252"/>
      <c r="D222" s="252"/>
      <c r="E222" s="116" t="s">
        <v>777</v>
      </c>
      <c r="F222" s="220" t="s">
        <v>777</v>
      </c>
      <c r="G222" s="88" t="s">
        <v>777</v>
      </c>
      <c r="H222" s="88" t="s">
        <v>777</v>
      </c>
      <c r="I222" s="117" t="s">
        <v>777</v>
      </c>
      <c r="J222" s="88" t="s">
        <v>777</v>
      </c>
      <c r="K222" s="88" t="s">
        <v>777</v>
      </c>
      <c r="L222" s="88" t="s">
        <v>777</v>
      </c>
      <c r="M222" s="116" t="s">
        <v>777</v>
      </c>
      <c r="N222" s="88" t="s">
        <v>777</v>
      </c>
      <c r="O222" s="89"/>
      <c r="P222" s="89"/>
      <c r="Q222" s="90" t="s">
        <v>777</v>
      </c>
      <c r="R222" s="91"/>
      <c r="S222" s="91"/>
      <c r="T222" s="91"/>
      <c r="U222" s="91"/>
      <c r="V222" s="92"/>
      <c r="W222" s="92"/>
      <c r="X222" s="92"/>
      <c r="Y222" s="92"/>
      <c r="Z222" s="93">
        <v>0</v>
      </c>
      <c r="AA222" s="94">
        <v>0</v>
      </c>
      <c r="AB222" s="94">
        <v>0</v>
      </c>
      <c r="AC222" s="94">
        <v>0</v>
      </c>
      <c r="AD222" s="94">
        <v>0</v>
      </c>
      <c r="AE222" s="94">
        <v>0</v>
      </c>
      <c r="AF222" s="94">
        <v>0</v>
      </c>
      <c r="AG222" s="94">
        <v>0</v>
      </c>
      <c r="AH222" s="88" t="s">
        <v>777</v>
      </c>
      <c r="AI222" s="90" t="s">
        <v>777</v>
      </c>
      <c r="AJ222" s="95" t="s">
        <v>777</v>
      </c>
      <c r="AK222" s="94" t="s">
        <v>777</v>
      </c>
      <c r="AL222" s="88" t="s">
        <v>777</v>
      </c>
      <c r="AM222" s="94" t="s">
        <v>1210</v>
      </c>
      <c r="AN222" s="88" t="s">
        <v>777</v>
      </c>
      <c r="AO222" s="88" t="s">
        <v>777</v>
      </c>
      <c r="AP222" s="24"/>
      <c r="AR222" s="135"/>
      <c r="AT222" s="184"/>
      <c r="AU222" s="136"/>
    </row>
    <row r="223" spans="1:47" s="25" customFormat="1" ht="18.75" customHeight="1">
      <c r="A223" s="251"/>
      <c r="B223" s="252"/>
      <c r="C223" s="252"/>
      <c r="D223" s="252"/>
      <c r="E223" s="116" t="s">
        <v>777</v>
      </c>
      <c r="F223" s="220" t="s">
        <v>777</v>
      </c>
      <c r="G223" s="88" t="s">
        <v>777</v>
      </c>
      <c r="H223" s="88" t="s">
        <v>777</v>
      </c>
      <c r="I223" s="117" t="s">
        <v>777</v>
      </c>
      <c r="J223" s="88" t="s">
        <v>777</v>
      </c>
      <c r="K223" s="88" t="s">
        <v>777</v>
      </c>
      <c r="L223" s="88" t="s">
        <v>777</v>
      </c>
      <c r="M223" s="116" t="s">
        <v>777</v>
      </c>
      <c r="N223" s="88" t="s">
        <v>777</v>
      </c>
      <c r="O223" s="89"/>
      <c r="P223" s="89"/>
      <c r="Q223" s="90" t="s">
        <v>777</v>
      </c>
      <c r="R223" s="91"/>
      <c r="S223" s="91"/>
      <c r="T223" s="91"/>
      <c r="U223" s="91"/>
      <c r="V223" s="92"/>
      <c r="W223" s="92"/>
      <c r="X223" s="92"/>
      <c r="Y223" s="92"/>
      <c r="Z223" s="93">
        <v>0</v>
      </c>
      <c r="AA223" s="94">
        <v>0</v>
      </c>
      <c r="AB223" s="94">
        <v>0</v>
      </c>
      <c r="AC223" s="94">
        <v>0</v>
      </c>
      <c r="AD223" s="94">
        <v>0</v>
      </c>
      <c r="AE223" s="94">
        <v>0</v>
      </c>
      <c r="AF223" s="94">
        <v>0</v>
      </c>
      <c r="AG223" s="94">
        <v>0</v>
      </c>
      <c r="AH223" s="88" t="s">
        <v>777</v>
      </c>
      <c r="AI223" s="90" t="s">
        <v>777</v>
      </c>
      <c r="AJ223" s="95" t="s">
        <v>777</v>
      </c>
      <c r="AK223" s="94" t="s">
        <v>777</v>
      </c>
      <c r="AL223" s="88" t="s">
        <v>777</v>
      </c>
      <c r="AM223" s="94" t="s">
        <v>1210</v>
      </c>
      <c r="AN223" s="88" t="s">
        <v>777</v>
      </c>
      <c r="AO223" s="88" t="s">
        <v>777</v>
      </c>
      <c r="AP223" s="24"/>
      <c r="AR223" s="135"/>
      <c r="AT223" s="184"/>
      <c r="AU223" s="136"/>
    </row>
    <row r="224" spans="1:47" s="25" customFormat="1" ht="18.75" customHeight="1">
      <c r="A224" s="251"/>
      <c r="B224" s="252"/>
      <c r="C224" s="252"/>
      <c r="D224" s="252"/>
      <c r="E224" s="116" t="s">
        <v>777</v>
      </c>
      <c r="F224" s="220" t="s">
        <v>777</v>
      </c>
      <c r="G224" s="88" t="s">
        <v>777</v>
      </c>
      <c r="H224" s="88" t="s">
        <v>777</v>
      </c>
      <c r="I224" s="117" t="s">
        <v>777</v>
      </c>
      <c r="J224" s="88" t="s">
        <v>777</v>
      </c>
      <c r="K224" s="88" t="s">
        <v>777</v>
      </c>
      <c r="L224" s="88" t="s">
        <v>777</v>
      </c>
      <c r="M224" s="116" t="s">
        <v>777</v>
      </c>
      <c r="N224" s="88" t="s">
        <v>777</v>
      </c>
      <c r="O224" s="89"/>
      <c r="P224" s="89"/>
      <c r="Q224" s="90" t="s">
        <v>777</v>
      </c>
      <c r="R224" s="91"/>
      <c r="S224" s="91"/>
      <c r="T224" s="91"/>
      <c r="U224" s="91"/>
      <c r="V224" s="92"/>
      <c r="W224" s="92"/>
      <c r="X224" s="92"/>
      <c r="Y224" s="92"/>
      <c r="Z224" s="93">
        <v>0</v>
      </c>
      <c r="AA224" s="94">
        <v>0</v>
      </c>
      <c r="AB224" s="94">
        <v>0</v>
      </c>
      <c r="AC224" s="94">
        <v>0</v>
      </c>
      <c r="AD224" s="94">
        <v>0</v>
      </c>
      <c r="AE224" s="94">
        <v>0</v>
      </c>
      <c r="AF224" s="94">
        <v>0</v>
      </c>
      <c r="AG224" s="94">
        <v>0</v>
      </c>
      <c r="AH224" s="88" t="s">
        <v>777</v>
      </c>
      <c r="AI224" s="90" t="s">
        <v>777</v>
      </c>
      <c r="AJ224" s="95" t="s">
        <v>777</v>
      </c>
      <c r="AK224" s="94" t="s">
        <v>777</v>
      </c>
      <c r="AL224" s="88" t="s">
        <v>777</v>
      </c>
      <c r="AM224" s="94" t="s">
        <v>1210</v>
      </c>
      <c r="AN224" s="88" t="s">
        <v>777</v>
      </c>
      <c r="AO224" s="88" t="s">
        <v>777</v>
      </c>
      <c r="AP224" s="24"/>
      <c r="AR224" s="135"/>
      <c r="AT224" s="184"/>
      <c r="AU224" s="136"/>
    </row>
    <row r="225" spans="1:47" s="25" customFormat="1" ht="18.75" customHeight="1">
      <c r="A225" s="251"/>
      <c r="B225" s="252"/>
      <c r="C225" s="252"/>
      <c r="D225" s="252"/>
      <c r="E225" s="116" t="s">
        <v>777</v>
      </c>
      <c r="F225" s="220" t="s">
        <v>777</v>
      </c>
      <c r="G225" s="88" t="s">
        <v>777</v>
      </c>
      <c r="H225" s="88" t="s">
        <v>777</v>
      </c>
      <c r="I225" s="117" t="s">
        <v>777</v>
      </c>
      <c r="J225" s="88" t="s">
        <v>777</v>
      </c>
      <c r="K225" s="88" t="s">
        <v>777</v>
      </c>
      <c r="L225" s="88" t="s">
        <v>777</v>
      </c>
      <c r="M225" s="116" t="s">
        <v>777</v>
      </c>
      <c r="N225" s="88" t="s">
        <v>777</v>
      </c>
      <c r="O225" s="89"/>
      <c r="P225" s="89"/>
      <c r="Q225" s="90" t="s">
        <v>777</v>
      </c>
      <c r="R225" s="91"/>
      <c r="S225" s="91"/>
      <c r="T225" s="91"/>
      <c r="U225" s="91"/>
      <c r="V225" s="92"/>
      <c r="W225" s="92"/>
      <c r="X225" s="92"/>
      <c r="Y225" s="92"/>
      <c r="Z225" s="93">
        <v>0</v>
      </c>
      <c r="AA225" s="94">
        <v>0</v>
      </c>
      <c r="AB225" s="94">
        <v>0</v>
      </c>
      <c r="AC225" s="94">
        <v>0</v>
      </c>
      <c r="AD225" s="94">
        <v>0</v>
      </c>
      <c r="AE225" s="94">
        <v>0</v>
      </c>
      <c r="AF225" s="94">
        <v>0</v>
      </c>
      <c r="AG225" s="94">
        <v>0</v>
      </c>
      <c r="AH225" s="88" t="s">
        <v>777</v>
      </c>
      <c r="AI225" s="90" t="s">
        <v>777</v>
      </c>
      <c r="AJ225" s="95" t="s">
        <v>777</v>
      </c>
      <c r="AK225" s="94" t="s">
        <v>777</v>
      </c>
      <c r="AL225" s="88" t="s">
        <v>777</v>
      </c>
      <c r="AM225" s="94" t="s">
        <v>1210</v>
      </c>
      <c r="AN225" s="88" t="s">
        <v>777</v>
      </c>
      <c r="AO225" s="88" t="s">
        <v>777</v>
      </c>
      <c r="AP225" s="24"/>
      <c r="AR225" s="135"/>
      <c r="AT225" s="184"/>
      <c r="AU225" s="136"/>
    </row>
    <row r="226" spans="1:47" s="25" customFormat="1" ht="18.75" customHeight="1">
      <c r="A226" s="251"/>
      <c r="B226" s="252"/>
      <c r="C226" s="252"/>
      <c r="D226" s="252"/>
      <c r="E226" s="116" t="s">
        <v>777</v>
      </c>
      <c r="F226" s="220" t="s">
        <v>777</v>
      </c>
      <c r="G226" s="88" t="s">
        <v>777</v>
      </c>
      <c r="H226" s="88" t="s">
        <v>777</v>
      </c>
      <c r="I226" s="117" t="s">
        <v>777</v>
      </c>
      <c r="J226" s="88" t="s">
        <v>777</v>
      </c>
      <c r="K226" s="88" t="s">
        <v>777</v>
      </c>
      <c r="L226" s="88" t="s">
        <v>777</v>
      </c>
      <c r="M226" s="116" t="s">
        <v>777</v>
      </c>
      <c r="N226" s="88" t="s">
        <v>777</v>
      </c>
      <c r="O226" s="89"/>
      <c r="P226" s="89"/>
      <c r="Q226" s="90" t="s">
        <v>777</v>
      </c>
      <c r="R226" s="91"/>
      <c r="S226" s="91"/>
      <c r="T226" s="91"/>
      <c r="U226" s="91"/>
      <c r="V226" s="92"/>
      <c r="W226" s="92"/>
      <c r="X226" s="92"/>
      <c r="Y226" s="92"/>
      <c r="Z226" s="93">
        <v>0</v>
      </c>
      <c r="AA226" s="94">
        <v>0</v>
      </c>
      <c r="AB226" s="94">
        <v>0</v>
      </c>
      <c r="AC226" s="94">
        <v>0</v>
      </c>
      <c r="AD226" s="94">
        <v>0</v>
      </c>
      <c r="AE226" s="94">
        <v>0</v>
      </c>
      <c r="AF226" s="94">
        <v>0</v>
      </c>
      <c r="AG226" s="94">
        <v>0</v>
      </c>
      <c r="AH226" s="88" t="s">
        <v>777</v>
      </c>
      <c r="AI226" s="90" t="s">
        <v>777</v>
      </c>
      <c r="AJ226" s="95" t="s">
        <v>777</v>
      </c>
      <c r="AK226" s="94" t="s">
        <v>777</v>
      </c>
      <c r="AL226" s="88" t="s">
        <v>777</v>
      </c>
      <c r="AM226" s="94" t="s">
        <v>1210</v>
      </c>
      <c r="AN226" s="88" t="s">
        <v>777</v>
      </c>
      <c r="AO226" s="88" t="s">
        <v>777</v>
      </c>
      <c r="AP226" s="24"/>
      <c r="AR226" s="135"/>
      <c r="AT226" s="184"/>
      <c r="AU226" s="136"/>
    </row>
    <row r="227" spans="1:47" s="25" customFormat="1" ht="18.75" customHeight="1">
      <c r="A227" s="274"/>
      <c r="B227" s="275" t="s">
        <v>792</v>
      </c>
      <c r="C227" s="275" t="s">
        <v>488</v>
      </c>
      <c r="D227" s="275" t="s">
        <v>257</v>
      </c>
      <c r="E227" s="116" t="s">
        <v>777</v>
      </c>
      <c r="F227" s="220" t="s">
        <v>777</v>
      </c>
      <c r="G227" s="88" t="s">
        <v>777</v>
      </c>
      <c r="H227" s="88" t="s">
        <v>777</v>
      </c>
      <c r="I227" s="117" t="s">
        <v>777</v>
      </c>
      <c r="J227" s="88" t="s">
        <v>777</v>
      </c>
      <c r="K227" s="88" t="s">
        <v>777</v>
      </c>
      <c r="L227" s="88" t="s">
        <v>777</v>
      </c>
      <c r="M227" s="116" t="s">
        <v>777</v>
      </c>
      <c r="N227" s="88" t="s">
        <v>777</v>
      </c>
      <c r="O227" s="89"/>
      <c r="P227" s="89"/>
      <c r="Q227" s="90" t="s">
        <v>777</v>
      </c>
      <c r="R227" s="91"/>
      <c r="S227" s="91"/>
      <c r="T227" s="91"/>
      <c r="U227" s="91"/>
      <c r="V227" s="92"/>
      <c r="W227" s="92"/>
      <c r="X227" s="92"/>
      <c r="Y227" s="92"/>
      <c r="Z227" s="93">
        <v>0</v>
      </c>
      <c r="AA227" s="94">
        <v>0</v>
      </c>
      <c r="AB227" s="94">
        <v>0</v>
      </c>
      <c r="AC227" s="94">
        <v>0</v>
      </c>
      <c r="AD227" s="94">
        <v>0</v>
      </c>
      <c r="AE227" s="94">
        <v>0</v>
      </c>
      <c r="AF227" s="94">
        <v>0</v>
      </c>
      <c r="AG227" s="94">
        <v>0</v>
      </c>
      <c r="AH227" s="88" t="s">
        <v>777</v>
      </c>
      <c r="AI227" s="90" t="s">
        <v>777</v>
      </c>
      <c r="AJ227" s="95" t="s">
        <v>777</v>
      </c>
      <c r="AK227" s="94" t="s">
        <v>777</v>
      </c>
      <c r="AL227" s="88" t="s">
        <v>777</v>
      </c>
      <c r="AM227" s="94" t="s">
        <v>1210</v>
      </c>
      <c r="AN227" s="88" t="s">
        <v>777</v>
      </c>
      <c r="AO227" s="88" t="s">
        <v>777</v>
      </c>
      <c r="AP227" s="24"/>
      <c r="AR227" s="133"/>
      <c r="AT227" s="184"/>
      <c r="AU227" s="132"/>
    </row>
    <row r="228" spans="1:47" s="25" customFormat="1" ht="18.75" customHeight="1">
      <c r="A228" s="251"/>
      <c r="B228" s="252"/>
      <c r="C228" s="252"/>
      <c r="D228" s="252"/>
      <c r="E228" s="116" t="s">
        <v>777</v>
      </c>
      <c r="F228" s="220" t="s">
        <v>777</v>
      </c>
      <c r="G228" s="88" t="s">
        <v>777</v>
      </c>
      <c r="H228" s="88" t="s">
        <v>777</v>
      </c>
      <c r="I228" s="117" t="s">
        <v>777</v>
      </c>
      <c r="J228" s="88" t="s">
        <v>777</v>
      </c>
      <c r="K228" s="88" t="s">
        <v>777</v>
      </c>
      <c r="L228" s="88" t="s">
        <v>777</v>
      </c>
      <c r="M228" s="116" t="s">
        <v>777</v>
      </c>
      <c r="N228" s="88" t="s">
        <v>777</v>
      </c>
      <c r="O228" s="89"/>
      <c r="P228" s="89"/>
      <c r="Q228" s="90" t="s">
        <v>777</v>
      </c>
      <c r="R228" s="91"/>
      <c r="S228" s="91"/>
      <c r="T228" s="91"/>
      <c r="U228" s="91"/>
      <c r="V228" s="92"/>
      <c r="W228" s="92"/>
      <c r="X228" s="92"/>
      <c r="Y228" s="92"/>
      <c r="Z228" s="93">
        <v>0</v>
      </c>
      <c r="AA228" s="94">
        <v>0</v>
      </c>
      <c r="AB228" s="94">
        <v>0</v>
      </c>
      <c r="AC228" s="94">
        <v>0</v>
      </c>
      <c r="AD228" s="94">
        <v>0</v>
      </c>
      <c r="AE228" s="94">
        <v>0</v>
      </c>
      <c r="AF228" s="94">
        <v>0</v>
      </c>
      <c r="AG228" s="94">
        <v>0</v>
      </c>
      <c r="AH228" s="88" t="s">
        <v>777</v>
      </c>
      <c r="AI228" s="90" t="s">
        <v>777</v>
      </c>
      <c r="AJ228" s="95" t="s">
        <v>777</v>
      </c>
      <c r="AK228" s="94" t="s">
        <v>777</v>
      </c>
      <c r="AL228" s="88" t="s">
        <v>777</v>
      </c>
      <c r="AM228" s="94" t="s">
        <v>1210</v>
      </c>
      <c r="AN228" s="88" t="s">
        <v>777</v>
      </c>
      <c r="AO228" s="88" t="s">
        <v>777</v>
      </c>
      <c r="AP228" s="24"/>
      <c r="AR228" s="135"/>
      <c r="AT228" s="184"/>
      <c r="AU228" s="136"/>
    </row>
    <row r="229" spans="1:47" s="25" customFormat="1" ht="18.75" customHeight="1">
      <c r="A229" s="251"/>
      <c r="B229" s="252"/>
      <c r="C229" s="252"/>
      <c r="D229" s="252"/>
      <c r="E229" s="116" t="s">
        <v>777</v>
      </c>
      <c r="F229" s="220" t="s">
        <v>777</v>
      </c>
      <c r="G229" s="88" t="s">
        <v>777</v>
      </c>
      <c r="H229" s="88" t="s">
        <v>777</v>
      </c>
      <c r="I229" s="117" t="s">
        <v>777</v>
      </c>
      <c r="J229" s="88" t="s">
        <v>777</v>
      </c>
      <c r="K229" s="88" t="s">
        <v>777</v>
      </c>
      <c r="L229" s="88" t="s">
        <v>777</v>
      </c>
      <c r="M229" s="116" t="s">
        <v>777</v>
      </c>
      <c r="N229" s="88" t="s">
        <v>777</v>
      </c>
      <c r="O229" s="89"/>
      <c r="P229" s="89"/>
      <c r="Q229" s="90" t="s">
        <v>777</v>
      </c>
      <c r="R229" s="91"/>
      <c r="S229" s="91"/>
      <c r="T229" s="91"/>
      <c r="U229" s="91"/>
      <c r="V229" s="92"/>
      <c r="W229" s="92"/>
      <c r="X229" s="92"/>
      <c r="Y229" s="92"/>
      <c r="Z229" s="93">
        <v>0</v>
      </c>
      <c r="AA229" s="94">
        <v>0</v>
      </c>
      <c r="AB229" s="94">
        <v>0</v>
      </c>
      <c r="AC229" s="94">
        <v>0</v>
      </c>
      <c r="AD229" s="94">
        <v>0</v>
      </c>
      <c r="AE229" s="94">
        <v>0</v>
      </c>
      <c r="AF229" s="94">
        <v>0</v>
      </c>
      <c r="AG229" s="94">
        <v>0</v>
      </c>
      <c r="AH229" s="88" t="s">
        <v>777</v>
      </c>
      <c r="AI229" s="90" t="s">
        <v>777</v>
      </c>
      <c r="AJ229" s="95" t="s">
        <v>777</v>
      </c>
      <c r="AK229" s="94" t="s">
        <v>777</v>
      </c>
      <c r="AL229" s="88" t="s">
        <v>777</v>
      </c>
      <c r="AM229" s="94" t="s">
        <v>1210</v>
      </c>
      <c r="AN229" s="88" t="s">
        <v>777</v>
      </c>
      <c r="AO229" s="88" t="s">
        <v>777</v>
      </c>
      <c r="AP229" s="24"/>
      <c r="AR229" s="135"/>
      <c r="AT229" s="184"/>
      <c r="AU229" s="136"/>
    </row>
    <row r="230" spans="1:47" s="25" customFormat="1" ht="18.75" customHeight="1">
      <c r="A230" s="251"/>
      <c r="B230" s="252"/>
      <c r="C230" s="252"/>
      <c r="D230" s="252"/>
      <c r="E230" s="116" t="s">
        <v>777</v>
      </c>
      <c r="F230" s="220" t="s">
        <v>777</v>
      </c>
      <c r="G230" s="88" t="s">
        <v>777</v>
      </c>
      <c r="H230" s="88" t="s">
        <v>777</v>
      </c>
      <c r="I230" s="117" t="s">
        <v>777</v>
      </c>
      <c r="J230" s="88" t="s">
        <v>777</v>
      </c>
      <c r="K230" s="88" t="s">
        <v>777</v>
      </c>
      <c r="L230" s="88" t="s">
        <v>777</v>
      </c>
      <c r="M230" s="116" t="s">
        <v>777</v>
      </c>
      <c r="N230" s="88" t="s">
        <v>777</v>
      </c>
      <c r="O230" s="89"/>
      <c r="P230" s="89"/>
      <c r="Q230" s="90" t="s">
        <v>777</v>
      </c>
      <c r="R230" s="91"/>
      <c r="S230" s="91"/>
      <c r="T230" s="91"/>
      <c r="U230" s="91"/>
      <c r="V230" s="92"/>
      <c r="W230" s="92"/>
      <c r="X230" s="92"/>
      <c r="Y230" s="92"/>
      <c r="Z230" s="93">
        <v>0</v>
      </c>
      <c r="AA230" s="94">
        <v>0</v>
      </c>
      <c r="AB230" s="94">
        <v>0</v>
      </c>
      <c r="AC230" s="94">
        <v>0</v>
      </c>
      <c r="AD230" s="94">
        <v>0</v>
      </c>
      <c r="AE230" s="94">
        <v>0</v>
      </c>
      <c r="AF230" s="94">
        <v>0</v>
      </c>
      <c r="AG230" s="94">
        <v>0</v>
      </c>
      <c r="AH230" s="88" t="s">
        <v>777</v>
      </c>
      <c r="AI230" s="90" t="s">
        <v>777</v>
      </c>
      <c r="AJ230" s="95" t="s">
        <v>777</v>
      </c>
      <c r="AK230" s="94" t="s">
        <v>777</v>
      </c>
      <c r="AL230" s="88" t="s">
        <v>777</v>
      </c>
      <c r="AM230" s="94" t="s">
        <v>1210</v>
      </c>
      <c r="AN230" s="88" t="s">
        <v>777</v>
      </c>
      <c r="AO230" s="88" t="s">
        <v>777</v>
      </c>
      <c r="AP230" s="24"/>
      <c r="AR230" s="135"/>
      <c r="AT230" s="184"/>
      <c r="AU230" s="136"/>
    </row>
    <row r="231" spans="1:47" s="25" customFormat="1" ht="18.75" customHeight="1">
      <c r="A231" s="251"/>
      <c r="B231" s="252"/>
      <c r="C231" s="252"/>
      <c r="D231" s="252"/>
      <c r="E231" s="116" t="s">
        <v>777</v>
      </c>
      <c r="F231" s="220" t="s">
        <v>777</v>
      </c>
      <c r="G231" s="88" t="s">
        <v>777</v>
      </c>
      <c r="H231" s="88" t="s">
        <v>777</v>
      </c>
      <c r="I231" s="117" t="s">
        <v>777</v>
      </c>
      <c r="J231" s="88" t="s">
        <v>777</v>
      </c>
      <c r="K231" s="88" t="s">
        <v>777</v>
      </c>
      <c r="L231" s="88" t="s">
        <v>777</v>
      </c>
      <c r="M231" s="116" t="s">
        <v>777</v>
      </c>
      <c r="N231" s="88" t="s">
        <v>777</v>
      </c>
      <c r="O231" s="89"/>
      <c r="P231" s="89"/>
      <c r="Q231" s="90" t="s">
        <v>777</v>
      </c>
      <c r="R231" s="91"/>
      <c r="S231" s="91"/>
      <c r="T231" s="91"/>
      <c r="U231" s="91"/>
      <c r="V231" s="92"/>
      <c r="W231" s="92"/>
      <c r="X231" s="92"/>
      <c r="Y231" s="92"/>
      <c r="Z231" s="93">
        <v>0</v>
      </c>
      <c r="AA231" s="94">
        <v>0</v>
      </c>
      <c r="AB231" s="94">
        <v>0</v>
      </c>
      <c r="AC231" s="94">
        <v>0</v>
      </c>
      <c r="AD231" s="94">
        <v>0</v>
      </c>
      <c r="AE231" s="94">
        <v>0</v>
      </c>
      <c r="AF231" s="94">
        <v>0</v>
      </c>
      <c r="AG231" s="94">
        <v>0</v>
      </c>
      <c r="AH231" s="88" t="s">
        <v>777</v>
      </c>
      <c r="AI231" s="90" t="s">
        <v>777</v>
      </c>
      <c r="AJ231" s="95" t="s">
        <v>777</v>
      </c>
      <c r="AK231" s="94" t="s">
        <v>777</v>
      </c>
      <c r="AL231" s="88" t="s">
        <v>777</v>
      </c>
      <c r="AM231" s="94" t="s">
        <v>1210</v>
      </c>
      <c r="AN231" s="88" t="s">
        <v>777</v>
      </c>
      <c r="AO231" s="88" t="s">
        <v>777</v>
      </c>
      <c r="AP231" s="24"/>
      <c r="AR231" s="135"/>
      <c r="AT231" s="184"/>
      <c r="AU231" s="136"/>
    </row>
    <row r="232" spans="1:47" s="25" customFormat="1" ht="18.75" customHeight="1">
      <c r="A232" s="251"/>
      <c r="B232" s="252"/>
      <c r="C232" s="252"/>
      <c r="D232" s="252"/>
      <c r="E232" s="116" t="s">
        <v>777</v>
      </c>
      <c r="F232" s="220" t="s">
        <v>777</v>
      </c>
      <c r="G232" s="88" t="s">
        <v>777</v>
      </c>
      <c r="H232" s="88" t="s">
        <v>777</v>
      </c>
      <c r="I232" s="117" t="s">
        <v>777</v>
      </c>
      <c r="J232" s="88" t="s">
        <v>777</v>
      </c>
      <c r="K232" s="88" t="s">
        <v>777</v>
      </c>
      <c r="L232" s="88" t="s">
        <v>777</v>
      </c>
      <c r="M232" s="116" t="s">
        <v>777</v>
      </c>
      <c r="N232" s="88" t="s">
        <v>777</v>
      </c>
      <c r="O232" s="89"/>
      <c r="P232" s="89"/>
      <c r="Q232" s="90" t="s">
        <v>777</v>
      </c>
      <c r="R232" s="91"/>
      <c r="S232" s="91"/>
      <c r="T232" s="91"/>
      <c r="U232" s="91"/>
      <c r="V232" s="92"/>
      <c r="W232" s="92"/>
      <c r="X232" s="92"/>
      <c r="Y232" s="92"/>
      <c r="Z232" s="93">
        <v>0</v>
      </c>
      <c r="AA232" s="94">
        <v>0</v>
      </c>
      <c r="AB232" s="94">
        <v>0</v>
      </c>
      <c r="AC232" s="94">
        <v>0</v>
      </c>
      <c r="AD232" s="94">
        <v>0</v>
      </c>
      <c r="AE232" s="94">
        <v>0</v>
      </c>
      <c r="AF232" s="94">
        <v>0</v>
      </c>
      <c r="AG232" s="94">
        <v>0</v>
      </c>
      <c r="AH232" s="88" t="s">
        <v>777</v>
      </c>
      <c r="AI232" s="90" t="s">
        <v>777</v>
      </c>
      <c r="AJ232" s="95" t="s">
        <v>777</v>
      </c>
      <c r="AK232" s="94" t="s">
        <v>777</v>
      </c>
      <c r="AL232" s="88" t="s">
        <v>777</v>
      </c>
      <c r="AM232" s="94" t="s">
        <v>1210</v>
      </c>
      <c r="AN232" s="88" t="s">
        <v>777</v>
      </c>
      <c r="AO232" s="88" t="s">
        <v>777</v>
      </c>
      <c r="AP232" s="24"/>
      <c r="AR232" s="135"/>
      <c r="AT232" s="184"/>
      <c r="AU232" s="136"/>
    </row>
    <row r="233" spans="1:47" s="25" customFormat="1" ht="18.75" customHeight="1">
      <c r="A233" s="251"/>
      <c r="B233" s="252"/>
      <c r="C233" s="252"/>
      <c r="D233" s="252"/>
      <c r="E233" s="116" t="s">
        <v>777</v>
      </c>
      <c r="F233" s="220" t="s">
        <v>777</v>
      </c>
      <c r="G233" s="88" t="s">
        <v>777</v>
      </c>
      <c r="H233" s="88" t="s">
        <v>777</v>
      </c>
      <c r="I233" s="117" t="s">
        <v>777</v>
      </c>
      <c r="J233" s="88" t="s">
        <v>777</v>
      </c>
      <c r="K233" s="88" t="s">
        <v>777</v>
      </c>
      <c r="L233" s="88" t="s">
        <v>777</v>
      </c>
      <c r="M233" s="116" t="s">
        <v>777</v>
      </c>
      <c r="N233" s="88" t="s">
        <v>777</v>
      </c>
      <c r="O233" s="89"/>
      <c r="P233" s="89"/>
      <c r="Q233" s="90" t="s">
        <v>777</v>
      </c>
      <c r="R233" s="91"/>
      <c r="S233" s="91"/>
      <c r="T233" s="91"/>
      <c r="U233" s="91"/>
      <c r="V233" s="92"/>
      <c r="W233" s="92"/>
      <c r="X233" s="92"/>
      <c r="Y233" s="92"/>
      <c r="Z233" s="93">
        <v>0</v>
      </c>
      <c r="AA233" s="94">
        <v>0</v>
      </c>
      <c r="AB233" s="94">
        <v>0</v>
      </c>
      <c r="AC233" s="94">
        <v>0</v>
      </c>
      <c r="AD233" s="94">
        <v>0</v>
      </c>
      <c r="AE233" s="94">
        <v>0</v>
      </c>
      <c r="AF233" s="94">
        <v>0</v>
      </c>
      <c r="AG233" s="94">
        <v>0</v>
      </c>
      <c r="AH233" s="88" t="s">
        <v>777</v>
      </c>
      <c r="AI233" s="90" t="s">
        <v>777</v>
      </c>
      <c r="AJ233" s="95" t="s">
        <v>777</v>
      </c>
      <c r="AK233" s="94" t="s">
        <v>777</v>
      </c>
      <c r="AL233" s="88" t="s">
        <v>777</v>
      </c>
      <c r="AM233" s="94" t="s">
        <v>1210</v>
      </c>
      <c r="AN233" s="88" t="s">
        <v>777</v>
      </c>
      <c r="AO233" s="88" t="s">
        <v>777</v>
      </c>
      <c r="AP233" s="24"/>
      <c r="AR233" s="135"/>
      <c r="AT233" s="184"/>
      <c r="AU233" s="136"/>
    </row>
    <row r="234" spans="1:47" s="25" customFormat="1" ht="18.75" customHeight="1">
      <c r="A234" s="274"/>
      <c r="B234" s="275" t="s">
        <v>798</v>
      </c>
      <c r="C234" s="275" t="s">
        <v>488</v>
      </c>
      <c r="D234" s="275" t="s">
        <v>393</v>
      </c>
      <c r="E234" s="116" t="s">
        <v>777</v>
      </c>
      <c r="F234" s="220" t="s">
        <v>777</v>
      </c>
      <c r="G234" s="88" t="s">
        <v>777</v>
      </c>
      <c r="H234" s="88" t="s">
        <v>777</v>
      </c>
      <c r="I234" s="117" t="s">
        <v>777</v>
      </c>
      <c r="J234" s="88" t="s">
        <v>777</v>
      </c>
      <c r="K234" s="88" t="s">
        <v>777</v>
      </c>
      <c r="L234" s="88" t="s">
        <v>777</v>
      </c>
      <c r="M234" s="116" t="s">
        <v>777</v>
      </c>
      <c r="N234" s="88" t="s">
        <v>777</v>
      </c>
      <c r="O234" s="89"/>
      <c r="P234" s="89"/>
      <c r="Q234" s="90" t="s">
        <v>777</v>
      </c>
      <c r="R234" s="91"/>
      <c r="S234" s="91"/>
      <c r="T234" s="91"/>
      <c r="U234" s="91"/>
      <c r="V234" s="92"/>
      <c r="W234" s="92"/>
      <c r="X234" s="92"/>
      <c r="Y234" s="92"/>
      <c r="Z234" s="93">
        <v>0</v>
      </c>
      <c r="AA234" s="94">
        <v>0</v>
      </c>
      <c r="AB234" s="94">
        <v>0</v>
      </c>
      <c r="AC234" s="94">
        <v>0</v>
      </c>
      <c r="AD234" s="94">
        <v>0</v>
      </c>
      <c r="AE234" s="94">
        <v>0</v>
      </c>
      <c r="AF234" s="94">
        <v>0</v>
      </c>
      <c r="AG234" s="94">
        <v>0</v>
      </c>
      <c r="AH234" s="88" t="s">
        <v>777</v>
      </c>
      <c r="AI234" s="90" t="s">
        <v>777</v>
      </c>
      <c r="AJ234" s="95" t="s">
        <v>777</v>
      </c>
      <c r="AK234" s="94" t="s">
        <v>777</v>
      </c>
      <c r="AL234" s="88" t="s">
        <v>777</v>
      </c>
      <c r="AM234" s="94" t="s">
        <v>1210</v>
      </c>
      <c r="AN234" s="88" t="s">
        <v>777</v>
      </c>
      <c r="AO234" s="88" t="s">
        <v>777</v>
      </c>
      <c r="AP234" s="24"/>
      <c r="AR234" s="133"/>
      <c r="AT234" s="184"/>
      <c r="AU234" s="132"/>
    </row>
    <row r="235" spans="1:47" s="25" customFormat="1" ht="18.75" customHeight="1">
      <c r="A235" s="251"/>
      <c r="B235" s="252"/>
      <c r="C235" s="252"/>
      <c r="D235" s="252"/>
      <c r="E235" s="116" t="s">
        <v>777</v>
      </c>
      <c r="F235" s="220" t="s">
        <v>777</v>
      </c>
      <c r="G235" s="88" t="s">
        <v>777</v>
      </c>
      <c r="H235" s="88" t="s">
        <v>777</v>
      </c>
      <c r="I235" s="117" t="s">
        <v>777</v>
      </c>
      <c r="J235" s="88" t="s">
        <v>777</v>
      </c>
      <c r="K235" s="88" t="s">
        <v>777</v>
      </c>
      <c r="L235" s="88" t="s">
        <v>777</v>
      </c>
      <c r="M235" s="116" t="s">
        <v>777</v>
      </c>
      <c r="N235" s="88" t="s">
        <v>777</v>
      </c>
      <c r="O235" s="89"/>
      <c r="P235" s="89"/>
      <c r="Q235" s="90" t="s">
        <v>777</v>
      </c>
      <c r="R235" s="91"/>
      <c r="S235" s="91"/>
      <c r="T235" s="91"/>
      <c r="U235" s="91"/>
      <c r="V235" s="92"/>
      <c r="W235" s="92"/>
      <c r="X235" s="92"/>
      <c r="Y235" s="92"/>
      <c r="Z235" s="93">
        <v>0</v>
      </c>
      <c r="AA235" s="94">
        <v>0</v>
      </c>
      <c r="AB235" s="94">
        <v>0</v>
      </c>
      <c r="AC235" s="94">
        <v>0</v>
      </c>
      <c r="AD235" s="94">
        <v>0</v>
      </c>
      <c r="AE235" s="94">
        <v>0</v>
      </c>
      <c r="AF235" s="94">
        <v>0</v>
      </c>
      <c r="AG235" s="94">
        <v>0</v>
      </c>
      <c r="AH235" s="88" t="s">
        <v>777</v>
      </c>
      <c r="AI235" s="90" t="s">
        <v>777</v>
      </c>
      <c r="AJ235" s="95" t="s">
        <v>777</v>
      </c>
      <c r="AK235" s="94" t="s">
        <v>777</v>
      </c>
      <c r="AL235" s="88" t="s">
        <v>777</v>
      </c>
      <c r="AM235" s="94" t="s">
        <v>1210</v>
      </c>
      <c r="AN235" s="88" t="s">
        <v>777</v>
      </c>
      <c r="AO235" s="88" t="s">
        <v>777</v>
      </c>
      <c r="AP235" s="24"/>
      <c r="AR235" s="135"/>
      <c r="AT235" s="184"/>
      <c r="AU235" s="136"/>
    </row>
    <row r="236" spans="1:47" s="25" customFormat="1" ht="18.75" customHeight="1">
      <c r="A236" s="251"/>
      <c r="B236" s="252"/>
      <c r="C236" s="252"/>
      <c r="D236" s="252"/>
      <c r="E236" s="116" t="s">
        <v>777</v>
      </c>
      <c r="F236" s="220" t="s">
        <v>777</v>
      </c>
      <c r="G236" s="88" t="s">
        <v>777</v>
      </c>
      <c r="H236" s="88" t="s">
        <v>777</v>
      </c>
      <c r="I236" s="117" t="s">
        <v>777</v>
      </c>
      <c r="J236" s="88" t="s">
        <v>777</v>
      </c>
      <c r="K236" s="88" t="s">
        <v>777</v>
      </c>
      <c r="L236" s="88" t="s">
        <v>777</v>
      </c>
      <c r="M236" s="116" t="s">
        <v>777</v>
      </c>
      <c r="N236" s="88" t="s">
        <v>777</v>
      </c>
      <c r="O236" s="89"/>
      <c r="P236" s="89"/>
      <c r="Q236" s="90" t="s">
        <v>777</v>
      </c>
      <c r="R236" s="91"/>
      <c r="S236" s="91"/>
      <c r="T236" s="91"/>
      <c r="U236" s="91"/>
      <c r="V236" s="92"/>
      <c r="W236" s="92"/>
      <c r="X236" s="92"/>
      <c r="Y236" s="92"/>
      <c r="Z236" s="93">
        <v>0</v>
      </c>
      <c r="AA236" s="94">
        <v>0</v>
      </c>
      <c r="AB236" s="94">
        <v>0</v>
      </c>
      <c r="AC236" s="94">
        <v>0</v>
      </c>
      <c r="AD236" s="94">
        <v>0</v>
      </c>
      <c r="AE236" s="94">
        <v>0</v>
      </c>
      <c r="AF236" s="94">
        <v>0</v>
      </c>
      <c r="AG236" s="94">
        <v>0</v>
      </c>
      <c r="AH236" s="88" t="s">
        <v>777</v>
      </c>
      <c r="AI236" s="90" t="s">
        <v>777</v>
      </c>
      <c r="AJ236" s="95" t="s">
        <v>777</v>
      </c>
      <c r="AK236" s="94" t="s">
        <v>777</v>
      </c>
      <c r="AL236" s="88" t="s">
        <v>777</v>
      </c>
      <c r="AM236" s="94" t="s">
        <v>1210</v>
      </c>
      <c r="AN236" s="88" t="s">
        <v>777</v>
      </c>
      <c r="AO236" s="88" t="s">
        <v>777</v>
      </c>
      <c r="AP236" s="24"/>
      <c r="AR236" s="135"/>
      <c r="AT236" s="184"/>
      <c r="AU236" s="136"/>
    </row>
    <row r="237" spans="1:47" s="25" customFormat="1" ht="18.75" customHeight="1">
      <c r="A237" s="251"/>
      <c r="B237" s="252"/>
      <c r="C237" s="252"/>
      <c r="D237" s="252"/>
      <c r="E237" s="116" t="s">
        <v>777</v>
      </c>
      <c r="F237" s="220" t="s">
        <v>777</v>
      </c>
      <c r="G237" s="88" t="s">
        <v>777</v>
      </c>
      <c r="H237" s="88" t="s">
        <v>777</v>
      </c>
      <c r="I237" s="117" t="s">
        <v>777</v>
      </c>
      <c r="J237" s="88" t="s">
        <v>777</v>
      </c>
      <c r="K237" s="88" t="s">
        <v>777</v>
      </c>
      <c r="L237" s="88" t="s">
        <v>777</v>
      </c>
      <c r="M237" s="116" t="s">
        <v>777</v>
      </c>
      <c r="N237" s="88" t="s">
        <v>777</v>
      </c>
      <c r="O237" s="89"/>
      <c r="P237" s="89"/>
      <c r="Q237" s="90" t="s">
        <v>777</v>
      </c>
      <c r="R237" s="91"/>
      <c r="S237" s="91"/>
      <c r="T237" s="91"/>
      <c r="U237" s="91"/>
      <c r="V237" s="92"/>
      <c r="W237" s="92"/>
      <c r="X237" s="92"/>
      <c r="Y237" s="92"/>
      <c r="Z237" s="93">
        <v>0</v>
      </c>
      <c r="AA237" s="94">
        <v>0</v>
      </c>
      <c r="AB237" s="94">
        <v>0</v>
      </c>
      <c r="AC237" s="94">
        <v>0</v>
      </c>
      <c r="AD237" s="94">
        <v>0</v>
      </c>
      <c r="AE237" s="94">
        <v>0</v>
      </c>
      <c r="AF237" s="94">
        <v>0</v>
      </c>
      <c r="AG237" s="94">
        <v>0</v>
      </c>
      <c r="AH237" s="88" t="s">
        <v>777</v>
      </c>
      <c r="AI237" s="90" t="s">
        <v>777</v>
      </c>
      <c r="AJ237" s="95" t="s">
        <v>777</v>
      </c>
      <c r="AK237" s="94" t="s">
        <v>777</v>
      </c>
      <c r="AL237" s="88" t="s">
        <v>777</v>
      </c>
      <c r="AM237" s="94" t="s">
        <v>1210</v>
      </c>
      <c r="AN237" s="88" t="s">
        <v>777</v>
      </c>
      <c r="AO237" s="88" t="s">
        <v>777</v>
      </c>
      <c r="AP237" s="24"/>
      <c r="AR237" s="135"/>
      <c r="AT237" s="184"/>
      <c r="AU237" s="136"/>
    </row>
    <row r="238" spans="1:47" ht="18.75" customHeight="1">
      <c r="A238" s="251"/>
      <c r="B238" s="252"/>
      <c r="C238" s="252"/>
      <c r="D238" s="252"/>
      <c r="E238" s="116" t="s">
        <v>777</v>
      </c>
      <c r="F238" s="220" t="s">
        <v>777</v>
      </c>
      <c r="G238" s="88" t="s">
        <v>777</v>
      </c>
      <c r="H238" s="88" t="s">
        <v>777</v>
      </c>
      <c r="I238" s="117" t="s">
        <v>777</v>
      </c>
      <c r="J238" s="88" t="s">
        <v>777</v>
      </c>
      <c r="K238" s="88" t="s">
        <v>777</v>
      </c>
      <c r="L238" s="88" t="s">
        <v>777</v>
      </c>
      <c r="M238" s="116" t="s">
        <v>777</v>
      </c>
      <c r="N238" s="88" t="s">
        <v>777</v>
      </c>
      <c r="O238" s="89"/>
      <c r="P238" s="89"/>
      <c r="Q238" s="90" t="s">
        <v>777</v>
      </c>
      <c r="R238" s="91"/>
      <c r="S238" s="91"/>
      <c r="T238" s="91"/>
      <c r="U238" s="91"/>
      <c r="V238" s="92"/>
      <c r="W238" s="92"/>
      <c r="X238" s="92"/>
      <c r="Y238" s="92"/>
      <c r="Z238" s="93">
        <v>0</v>
      </c>
      <c r="AA238" s="94">
        <v>0</v>
      </c>
      <c r="AB238" s="94">
        <v>0</v>
      </c>
      <c r="AC238" s="94">
        <v>0</v>
      </c>
      <c r="AD238" s="94">
        <v>0</v>
      </c>
      <c r="AE238" s="94">
        <v>0</v>
      </c>
      <c r="AF238" s="94">
        <v>0</v>
      </c>
      <c r="AG238" s="94">
        <v>0</v>
      </c>
      <c r="AH238" s="88" t="s">
        <v>777</v>
      </c>
      <c r="AI238" s="90" t="s">
        <v>777</v>
      </c>
      <c r="AJ238" s="95" t="s">
        <v>777</v>
      </c>
      <c r="AK238" s="94" t="s">
        <v>777</v>
      </c>
      <c r="AL238" s="88" t="s">
        <v>777</v>
      </c>
      <c r="AM238" s="94" t="s">
        <v>1210</v>
      </c>
      <c r="AN238" s="88" t="s">
        <v>777</v>
      </c>
      <c r="AO238" s="88" t="s">
        <v>777</v>
      </c>
      <c r="AP238" s="24"/>
      <c r="AQ238" s="25"/>
      <c r="AR238" s="135"/>
      <c r="AS238" s="25"/>
      <c r="AT238" s="184"/>
      <c r="AU238" s="136"/>
    </row>
    <row r="239" spans="1:47" ht="18.75" customHeight="1">
      <c r="A239" s="251"/>
      <c r="B239" s="252"/>
      <c r="C239" s="252"/>
      <c r="D239" s="252"/>
      <c r="E239" s="116" t="s">
        <v>777</v>
      </c>
      <c r="F239" s="220" t="s">
        <v>777</v>
      </c>
      <c r="G239" s="88" t="s">
        <v>777</v>
      </c>
      <c r="H239" s="88" t="s">
        <v>777</v>
      </c>
      <c r="I239" s="117" t="s">
        <v>777</v>
      </c>
      <c r="J239" s="88" t="s">
        <v>777</v>
      </c>
      <c r="K239" s="88" t="s">
        <v>777</v>
      </c>
      <c r="L239" s="88" t="s">
        <v>777</v>
      </c>
      <c r="M239" s="116" t="s">
        <v>777</v>
      </c>
      <c r="N239" s="88" t="s">
        <v>777</v>
      </c>
      <c r="O239" s="89"/>
      <c r="P239" s="89"/>
      <c r="Q239" s="90" t="s">
        <v>777</v>
      </c>
      <c r="R239" s="91"/>
      <c r="S239" s="91"/>
      <c r="T239" s="91"/>
      <c r="U239" s="91"/>
      <c r="V239" s="92"/>
      <c r="W239" s="92"/>
      <c r="X239" s="92"/>
      <c r="Y239" s="92"/>
      <c r="Z239" s="93">
        <v>0</v>
      </c>
      <c r="AA239" s="94">
        <v>0</v>
      </c>
      <c r="AB239" s="94">
        <v>0</v>
      </c>
      <c r="AC239" s="94">
        <v>0</v>
      </c>
      <c r="AD239" s="94">
        <v>0</v>
      </c>
      <c r="AE239" s="94">
        <v>0</v>
      </c>
      <c r="AF239" s="94">
        <v>0</v>
      </c>
      <c r="AG239" s="94">
        <v>0</v>
      </c>
      <c r="AH239" s="88" t="s">
        <v>777</v>
      </c>
      <c r="AI239" s="90" t="s">
        <v>777</v>
      </c>
      <c r="AJ239" s="95" t="s">
        <v>777</v>
      </c>
      <c r="AK239" s="94" t="s">
        <v>777</v>
      </c>
      <c r="AL239" s="88" t="s">
        <v>777</v>
      </c>
      <c r="AM239" s="94" t="s">
        <v>1210</v>
      </c>
      <c r="AN239" s="88" t="s">
        <v>777</v>
      </c>
      <c r="AO239" s="88" t="s">
        <v>777</v>
      </c>
      <c r="AP239" s="24"/>
      <c r="AQ239" s="25"/>
      <c r="AR239" s="135"/>
      <c r="AS239" s="25"/>
      <c r="AT239" s="184"/>
      <c r="AU239" s="136"/>
    </row>
    <row r="240" spans="1:47" s="291" customFormat="1" ht="18.75" customHeight="1">
      <c r="A240" s="251"/>
      <c r="B240" s="252"/>
      <c r="C240" s="252"/>
      <c r="D240" s="252"/>
      <c r="E240" s="116" t="s">
        <v>777</v>
      </c>
      <c r="F240" s="220" t="s">
        <v>777</v>
      </c>
      <c r="G240" s="88" t="s">
        <v>777</v>
      </c>
      <c r="H240" s="88" t="s">
        <v>777</v>
      </c>
      <c r="I240" s="117" t="s">
        <v>777</v>
      </c>
      <c r="J240" s="88" t="s">
        <v>777</v>
      </c>
      <c r="K240" s="88" t="s">
        <v>777</v>
      </c>
      <c r="L240" s="88" t="s">
        <v>777</v>
      </c>
      <c r="M240" s="116" t="s">
        <v>777</v>
      </c>
      <c r="N240" s="88" t="s">
        <v>777</v>
      </c>
      <c r="O240" s="89"/>
      <c r="P240" s="89"/>
      <c r="Q240" s="90" t="s">
        <v>777</v>
      </c>
      <c r="R240" s="91"/>
      <c r="S240" s="91"/>
      <c r="T240" s="91"/>
      <c r="U240" s="91"/>
      <c r="V240" s="92"/>
      <c r="W240" s="92"/>
      <c r="X240" s="92"/>
      <c r="Y240" s="92"/>
      <c r="Z240" s="93">
        <v>0</v>
      </c>
      <c r="AA240" s="94">
        <v>0</v>
      </c>
      <c r="AB240" s="94">
        <v>0</v>
      </c>
      <c r="AC240" s="94">
        <v>0</v>
      </c>
      <c r="AD240" s="94">
        <v>0</v>
      </c>
      <c r="AE240" s="94">
        <v>0</v>
      </c>
      <c r="AF240" s="94">
        <v>0</v>
      </c>
      <c r="AG240" s="94">
        <v>0</v>
      </c>
      <c r="AH240" s="88" t="s">
        <v>777</v>
      </c>
      <c r="AI240" s="90" t="s">
        <v>777</v>
      </c>
      <c r="AJ240" s="95" t="s">
        <v>777</v>
      </c>
      <c r="AK240" s="94" t="s">
        <v>777</v>
      </c>
      <c r="AL240" s="88" t="s">
        <v>777</v>
      </c>
      <c r="AM240" s="94" t="s">
        <v>1210</v>
      </c>
      <c r="AN240" s="88" t="s">
        <v>777</v>
      </c>
      <c r="AO240" s="88" t="s">
        <v>777</v>
      </c>
      <c r="AP240" s="24"/>
      <c r="AQ240" s="25"/>
      <c r="AR240" s="135"/>
      <c r="AS240" s="25"/>
      <c r="AT240" s="184"/>
      <c r="AU240" s="136"/>
    </row>
    <row r="241" spans="1:47" ht="18.75" customHeight="1">
      <c r="A241" s="251"/>
      <c r="B241" s="252"/>
      <c r="C241" s="252"/>
      <c r="D241" s="252"/>
      <c r="E241" s="116" t="s">
        <v>777</v>
      </c>
      <c r="F241" s="220" t="s">
        <v>777</v>
      </c>
      <c r="G241" s="88" t="s">
        <v>777</v>
      </c>
      <c r="H241" s="88" t="s">
        <v>777</v>
      </c>
      <c r="I241" s="117" t="s">
        <v>777</v>
      </c>
      <c r="J241" s="88" t="s">
        <v>777</v>
      </c>
      <c r="K241" s="88" t="s">
        <v>777</v>
      </c>
      <c r="L241" s="88" t="s">
        <v>777</v>
      </c>
      <c r="M241" s="116" t="s">
        <v>777</v>
      </c>
      <c r="N241" s="88" t="s">
        <v>777</v>
      </c>
      <c r="O241" s="89"/>
      <c r="P241" s="89"/>
      <c r="Q241" s="90" t="s">
        <v>777</v>
      </c>
      <c r="R241" s="91"/>
      <c r="S241" s="91"/>
      <c r="T241" s="91"/>
      <c r="U241" s="91"/>
      <c r="V241" s="92"/>
      <c r="W241" s="92"/>
      <c r="X241" s="92"/>
      <c r="Y241" s="92"/>
      <c r="Z241" s="93">
        <v>0</v>
      </c>
      <c r="AA241" s="94">
        <v>0</v>
      </c>
      <c r="AB241" s="94">
        <v>0</v>
      </c>
      <c r="AC241" s="94">
        <v>0</v>
      </c>
      <c r="AD241" s="94">
        <v>0</v>
      </c>
      <c r="AE241" s="94">
        <v>0</v>
      </c>
      <c r="AF241" s="94">
        <v>0</v>
      </c>
      <c r="AG241" s="94">
        <v>0</v>
      </c>
      <c r="AH241" s="88" t="s">
        <v>777</v>
      </c>
      <c r="AI241" s="90" t="s">
        <v>777</v>
      </c>
      <c r="AJ241" s="95" t="s">
        <v>777</v>
      </c>
      <c r="AK241" s="94" t="s">
        <v>777</v>
      </c>
      <c r="AL241" s="88" t="s">
        <v>777</v>
      </c>
      <c r="AM241" s="94" t="s">
        <v>1210</v>
      </c>
      <c r="AN241" s="88" t="s">
        <v>777</v>
      </c>
      <c r="AO241" s="88" t="s">
        <v>777</v>
      </c>
      <c r="AP241" s="24"/>
      <c r="AQ241" s="25"/>
      <c r="AR241" s="135"/>
      <c r="AS241" s="25"/>
      <c r="AT241" s="184"/>
      <c r="AU241" s="136"/>
    </row>
    <row r="242" spans="1:47" ht="18.75" customHeight="1">
      <c r="A242" s="251"/>
      <c r="B242" s="252"/>
      <c r="C242" s="252"/>
      <c r="D242" s="252"/>
      <c r="E242" s="116" t="s">
        <v>777</v>
      </c>
      <c r="F242" s="220" t="s">
        <v>777</v>
      </c>
      <c r="G242" s="88" t="s">
        <v>777</v>
      </c>
      <c r="H242" s="88" t="s">
        <v>777</v>
      </c>
      <c r="I242" s="117" t="s">
        <v>777</v>
      </c>
      <c r="J242" s="88" t="s">
        <v>777</v>
      </c>
      <c r="K242" s="88" t="s">
        <v>777</v>
      </c>
      <c r="L242" s="88" t="s">
        <v>777</v>
      </c>
      <c r="M242" s="116" t="s">
        <v>777</v>
      </c>
      <c r="N242" s="88" t="s">
        <v>777</v>
      </c>
      <c r="O242" s="89"/>
      <c r="P242" s="89"/>
      <c r="Q242" s="90" t="s">
        <v>777</v>
      </c>
      <c r="R242" s="91"/>
      <c r="S242" s="91"/>
      <c r="T242" s="91"/>
      <c r="U242" s="91"/>
      <c r="V242" s="92"/>
      <c r="W242" s="92"/>
      <c r="X242" s="92"/>
      <c r="Y242" s="92"/>
      <c r="Z242" s="93">
        <v>0</v>
      </c>
      <c r="AA242" s="94">
        <v>0</v>
      </c>
      <c r="AB242" s="94">
        <v>0</v>
      </c>
      <c r="AC242" s="94">
        <v>0</v>
      </c>
      <c r="AD242" s="94">
        <v>0</v>
      </c>
      <c r="AE242" s="94">
        <v>0</v>
      </c>
      <c r="AF242" s="94">
        <v>0</v>
      </c>
      <c r="AG242" s="94">
        <v>0</v>
      </c>
      <c r="AH242" s="88" t="s">
        <v>777</v>
      </c>
      <c r="AI242" s="90" t="s">
        <v>777</v>
      </c>
      <c r="AJ242" s="95" t="s">
        <v>777</v>
      </c>
      <c r="AK242" s="94" t="s">
        <v>777</v>
      </c>
      <c r="AL242" s="88" t="s">
        <v>777</v>
      </c>
      <c r="AM242" s="94" t="s">
        <v>1210</v>
      </c>
      <c r="AN242" s="88" t="s">
        <v>777</v>
      </c>
      <c r="AO242" s="88" t="s">
        <v>777</v>
      </c>
      <c r="AP242" s="24"/>
      <c r="AQ242" s="25"/>
      <c r="AR242" s="135"/>
      <c r="AS242" s="25"/>
      <c r="AT242" s="184"/>
      <c r="AU242" s="136"/>
    </row>
    <row r="243" spans="1:47" ht="18.75" customHeight="1">
      <c r="A243" s="274"/>
      <c r="B243" s="275" t="s">
        <v>806</v>
      </c>
      <c r="C243" s="275" t="s">
        <v>1</v>
      </c>
      <c r="D243" s="275" t="s">
        <v>490</v>
      </c>
      <c r="E243" s="116" t="s">
        <v>777</v>
      </c>
      <c r="F243" s="220" t="s">
        <v>777</v>
      </c>
      <c r="G243" s="88" t="s">
        <v>777</v>
      </c>
      <c r="H243" s="88" t="s">
        <v>777</v>
      </c>
      <c r="I243" s="117" t="s">
        <v>777</v>
      </c>
      <c r="J243" s="88" t="s">
        <v>777</v>
      </c>
      <c r="K243" s="88" t="s">
        <v>777</v>
      </c>
      <c r="L243" s="88" t="s">
        <v>777</v>
      </c>
      <c r="M243" s="116" t="s">
        <v>777</v>
      </c>
      <c r="N243" s="88" t="s">
        <v>777</v>
      </c>
      <c r="O243" s="89"/>
      <c r="P243" s="89"/>
      <c r="Q243" s="90" t="s">
        <v>777</v>
      </c>
      <c r="R243" s="91"/>
      <c r="S243" s="91"/>
      <c r="T243" s="91"/>
      <c r="U243" s="91"/>
      <c r="V243" s="92"/>
      <c r="W243" s="92"/>
      <c r="X243" s="92"/>
      <c r="Y243" s="92"/>
      <c r="Z243" s="93">
        <v>0</v>
      </c>
      <c r="AA243" s="94">
        <v>0</v>
      </c>
      <c r="AB243" s="94">
        <v>0</v>
      </c>
      <c r="AC243" s="94">
        <v>0</v>
      </c>
      <c r="AD243" s="94">
        <v>0</v>
      </c>
      <c r="AE243" s="94">
        <v>0</v>
      </c>
      <c r="AF243" s="94">
        <v>0</v>
      </c>
      <c r="AG243" s="94">
        <v>0</v>
      </c>
      <c r="AH243" s="88" t="s">
        <v>777</v>
      </c>
      <c r="AI243" s="90" t="s">
        <v>777</v>
      </c>
      <c r="AJ243" s="95" t="s">
        <v>777</v>
      </c>
      <c r="AK243" s="94" t="s">
        <v>777</v>
      </c>
      <c r="AL243" s="88" t="s">
        <v>777</v>
      </c>
      <c r="AM243" s="94" t="s">
        <v>1210</v>
      </c>
      <c r="AN243" s="88" t="s">
        <v>777</v>
      </c>
      <c r="AO243" s="88" t="s">
        <v>777</v>
      </c>
      <c r="AP243" s="24"/>
      <c r="AQ243" s="25"/>
      <c r="AR243" s="133"/>
      <c r="AS243" s="25"/>
      <c r="AT243" s="184"/>
      <c r="AU243" s="132"/>
    </row>
    <row r="244" spans="1:47" ht="18.75" customHeight="1">
      <c r="A244" s="251"/>
      <c r="B244" s="252"/>
      <c r="C244" s="252"/>
      <c r="D244" s="252"/>
      <c r="E244" s="116" t="s">
        <v>777</v>
      </c>
      <c r="F244" s="220" t="s">
        <v>777</v>
      </c>
      <c r="G244" s="88" t="s">
        <v>777</v>
      </c>
      <c r="H244" s="88" t="s">
        <v>777</v>
      </c>
      <c r="I244" s="117" t="s">
        <v>777</v>
      </c>
      <c r="J244" s="88" t="s">
        <v>777</v>
      </c>
      <c r="K244" s="88" t="s">
        <v>777</v>
      </c>
      <c r="L244" s="88" t="s">
        <v>777</v>
      </c>
      <c r="M244" s="116" t="s">
        <v>777</v>
      </c>
      <c r="N244" s="88" t="s">
        <v>777</v>
      </c>
      <c r="O244" s="89"/>
      <c r="P244" s="89"/>
      <c r="Q244" s="90" t="s">
        <v>777</v>
      </c>
      <c r="R244" s="91"/>
      <c r="S244" s="91"/>
      <c r="T244" s="91"/>
      <c r="U244" s="91"/>
      <c r="V244" s="92"/>
      <c r="W244" s="92"/>
      <c r="X244" s="92"/>
      <c r="Y244" s="92"/>
      <c r="Z244" s="93">
        <v>0</v>
      </c>
      <c r="AA244" s="94">
        <v>0</v>
      </c>
      <c r="AB244" s="94">
        <v>0</v>
      </c>
      <c r="AC244" s="94">
        <v>0</v>
      </c>
      <c r="AD244" s="94">
        <v>0</v>
      </c>
      <c r="AE244" s="94">
        <v>0</v>
      </c>
      <c r="AF244" s="94">
        <v>0</v>
      </c>
      <c r="AG244" s="94">
        <v>0</v>
      </c>
      <c r="AH244" s="88" t="s">
        <v>777</v>
      </c>
      <c r="AI244" s="90" t="s">
        <v>777</v>
      </c>
      <c r="AJ244" s="95" t="s">
        <v>777</v>
      </c>
      <c r="AK244" s="94" t="s">
        <v>777</v>
      </c>
      <c r="AL244" s="88" t="s">
        <v>777</v>
      </c>
      <c r="AM244" s="94" t="s">
        <v>1210</v>
      </c>
      <c r="AN244" s="88" t="s">
        <v>777</v>
      </c>
      <c r="AO244" s="88" t="s">
        <v>777</v>
      </c>
      <c r="AP244" s="24"/>
      <c r="AQ244" s="25"/>
      <c r="AR244" s="135"/>
      <c r="AS244" s="25"/>
      <c r="AT244" s="184"/>
      <c r="AU244" s="136"/>
    </row>
    <row r="245" spans="1:47" ht="18.75" customHeight="1">
      <c r="A245" s="251"/>
      <c r="B245" s="252"/>
      <c r="C245" s="252"/>
      <c r="D245" s="252"/>
      <c r="E245" s="116" t="s">
        <v>777</v>
      </c>
      <c r="F245" s="220" t="s">
        <v>777</v>
      </c>
      <c r="G245" s="88" t="s">
        <v>777</v>
      </c>
      <c r="H245" s="88" t="s">
        <v>777</v>
      </c>
      <c r="I245" s="117" t="s">
        <v>777</v>
      </c>
      <c r="J245" s="88" t="s">
        <v>777</v>
      </c>
      <c r="K245" s="88" t="s">
        <v>777</v>
      </c>
      <c r="L245" s="88" t="s">
        <v>777</v>
      </c>
      <c r="M245" s="116" t="s">
        <v>777</v>
      </c>
      <c r="N245" s="88" t="s">
        <v>777</v>
      </c>
      <c r="O245" s="89"/>
      <c r="P245" s="89"/>
      <c r="Q245" s="90" t="s">
        <v>777</v>
      </c>
      <c r="R245" s="91"/>
      <c r="S245" s="91"/>
      <c r="T245" s="91"/>
      <c r="U245" s="91"/>
      <c r="V245" s="92"/>
      <c r="W245" s="92"/>
      <c r="X245" s="92"/>
      <c r="Y245" s="92"/>
      <c r="Z245" s="93">
        <v>0</v>
      </c>
      <c r="AA245" s="94">
        <v>0</v>
      </c>
      <c r="AB245" s="94">
        <v>0</v>
      </c>
      <c r="AC245" s="94">
        <v>0</v>
      </c>
      <c r="AD245" s="94">
        <v>0</v>
      </c>
      <c r="AE245" s="94">
        <v>0</v>
      </c>
      <c r="AF245" s="94">
        <v>0</v>
      </c>
      <c r="AG245" s="94">
        <v>0</v>
      </c>
      <c r="AH245" s="88" t="s">
        <v>777</v>
      </c>
      <c r="AI245" s="90" t="s">
        <v>777</v>
      </c>
      <c r="AJ245" s="95" t="s">
        <v>777</v>
      </c>
      <c r="AK245" s="94" t="s">
        <v>777</v>
      </c>
      <c r="AL245" s="88" t="s">
        <v>777</v>
      </c>
      <c r="AM245" s="94" t="s">
        <v>1210</v>
      </c>
      <c r="AN245" s="88" t="s">
        <v>777</v>
      </c>
      <c r="AO245" s="88" t="s">
        <v>777</v>
      </c>
      <c r="AP245" s="24"/>
      <c r="AQ245" s="25"/>
      <c r="AR245" s="135"/>
      <c r="AS245" s="25"/>
      <c r="AT245" s="184"/>
      <c r="AU245" s="136"/>
    </row>
    <row r="246" spans="1:47" ht="18.75" customHeight="1">
      <c r="A246" s="251"/>
      <c r="B246" s="252"/>
      <c r="C246" s="252"/>
      <c r="D246" s="252"/>
      <c r="E246" s="116" t="s">
        <v>777</v>
      </c>
      <c r="F246" s="220" t="s">
        <v>777</v>
      </c>
      <c r="G246" s="88" t="s">
        <v>777</v>
      </c>
      <c r="H246" s="88" t="s">
        <v>777</v>
      </c>
      <c r="I246" s="117" t="s">
        <v>777</v>
      </c>
      <c r="J246" s="88" t="s">
        <v>777</v>
      </c>
      <c r="K246" s="88" t="s">
        <v>777</v>
      </c>
      <c r="L246" s="88" t="s">
        <v>777</v>
      </c>
      <c r="M246" s="116" t="s">
        <v>777</v>
      </c>
      <c r="N246" s="88" t="s">
        <v>777</v>
      </c>
      <c r="O246" s="89"/>
      <c r="P246" s="89"/>
      <c r="Q246" s="90" t="s">
        <v>777</v>
      </c>
      <c r="R246" s="91"/>
      <c r="S246" s="91"/>
      <c r="T246" s="91"/>
      <c r="U246" s="91"/>
      <c r="V246" s="92"/>
      <c r="W246" s="92"/>
      <c r="X246" s="92"/>
      <c r="Y246" s="92"/>
      <c r="Z246" s="93">
        <v>0</v>
      </c>
      <c r="AA246" s="94">
        <v>0</v>
      </c>
      <c r="AB246" s="94">
        <v>0</v>
      </c>
      <c r="AC246" s="94">
        <v>0</v>
      </c>
      <c r="AD246" s="94">
        <v>0</v>
      </c>
      <c r="AE246" s="94">
        <v>0</v>
      </c>
      <c r="AF246" s="94">
        <v>0</v>
      </c>
      <c r="AG246" s="94">
        <v>0</v>
      </c>
      <c r="AH246" s="88" t="s">
        <v>777</v>
      </c>
      <c r="AI246" s="90" t="s">
        <v>777</v>
      </c>
      <c r="AJ246" s="95" t="s">
        <v>777</v>
      </c>
      <c r="AK246" s="94" t="s">
        <v>777</v>
      </c>
      <c r="AL246" s="88" t="s">
        <v>777</v>
      </c>
      <c r="AM246" s="94" t="s">
        <v>1210</v>
      </c>
      <c r="AN246" s="88" t="s">
        <v>777</v>
      </c>
      <c r="AO246" s="88" t="s">
        <v>777</v>
      </c>
      <c r="AP246" s="24"/>
      <c r="AQ246" s="25"/>
      <c r="AR246" s="135"/>
      <c r="AS246" s="25"/>
      <c r="AT246" s="184"/>
      <c r="AU246" s="136"/>
    </row>
    <row r="247" spans="1:47" ht="18.75" customHeight="1">
      <c r="A247" s="251"/>
      <c r="B247" s="252"/>
      <c r="C247" s="252"/>
      <c r="D247" s="252"/>
      <c r="E247" s="116" t="s">
        <v>777</v>
      </c>
      <c r="F247" s="220" t="s">
        <v>777</v>
      </c>
      <c r="G247" s="88" t="s">
        <v>777</v>
      </c>
      <c r="H247" s="88" t="s">
        <v>777</v>
      </c>
      <c r="I247" s="117" t="s">
        <v>777</v>
      </c>
      <c r="J247" s="88" t="s">
        <v>777</v>
      </c>
      <c r="K247" s="88" t="s">
        <v>777</v>
      </c>
      <c r="L247" s="88" t="s">
        <v>777</v>
      </c>
      <c r="M247" s="116" t="s">
        <v>777</v>
      </c>
      <c r="N247" s="88" t="s">
        <v>777</v>
      </c>
      <c r="O247" s="89"/>
      <c r="P247" s="89"/>
      <c r="Q247" s="90" t="s">
        <v>777</v>
      </c>
      <c r="R247" s="91"/>
      <c r="S247" s="91"/>
      <c r="T247" s="91"/>
      <c r="U247" s="91"/>
      <c r="V247" s="92"/>
      <c r="W247" s="92"/>
      <c r="X247" s="92"/>
      <c r="Y247" s="92"/>
      <c r="Z247" s="93">
        <v>0</v>
      </c>
      <c r="AA247" s="94">
        <v>0</v>
      </c>
      <c r="AB247" s="94">
        <v>0</v>
      </c>
      <c r="AC247" s="94">
        <v>0</v>
      </c>
      <c r="AD247" s="94">
        <v>0</v>
      </c>
      <c r="AE247" s="94">
        <v>0</v>
      </c>
      <c r="AF247" s="94">
        <v>0</v>
      </c>
      <c r="AG247" s="94">
        <v>0</v>
      </c>
      <c r="AH247" s="88" t="s">
        <v>777</v>
      </c>
      <c r="AI247" s="90" t="s">
        <v>777</v>
      </c>
      <c r="AJ247" s="95" t="s">
        <v>777</v>
      </c>
      <c r="AK247" s="94" t="s">
        <v>777</v>
      </c>
      <c r="AL247" s="88" t="s">
        <v>777</v>
      </c>
      <c r="AM247" s="94" t="s">
        <v>1210</v>
      </c>
      <c r="AN247" s="88" t="s">
        <v>777</v>
      </c>
      <c r="AO247" s="88" t="s">
        <v>777</v>
      </c>
      <c r="AP247" s="24"/>
      <c r="AQ247" s="25"/>
      <c r="AR247" s="135"/>
      <c r="AS247" s="25"/>
      <c r="AT247" s="184"/>
      <c r="AU247" s="136"/>
    </row>
    <row r="248" spans="1:47" ht="18.75" customHeight="1">
      <c r="A248" s="251"/>
      <c r="B248" s="252"/>
      <c r="C248" s="252"/>
      <c r="D248" s="252"/>
      <c r="E248" s="116" t="s">
        <v>777</v>
      </c>
      <c r="F248" s="220" t="s">
        <v>777</v>
      </c>
      <c r="G248" s="88" t="s">
        <v>777</v>
      </c>
      <c r="H248" s="88" t="s">
        <v>777</v>
      </c>
      <c r="I248" s="117" t="s">
        <v>777</v>
      </c>
      <c r="J248" s="88" t="s">
        <v>777</v>
      </c>
      <c r="K248" s="88" t="s">
        <v>777</v>
      </c>
      <c r="L248" s="88" t="s">
        <v>777</v>
      </c>
      <c r="M248" s="116" t="s">
        <v>777</v>
      </c>
      <c r="N248" s="88" t="s">
        <v>777</v>
      </c>
      <c r="O248" s="89"/>
      <c r="P248" s="89"/>
      <c r="Q248" s="90" t="s">
        <v>777</v>
      </c>
      <c r="R248" s="91"/>
      <c r="S248" s="91"/>
      <c r="T248" s="91"/>
      <c r="U248" s="91"/>
      <c r="V248" s="92"/>
      <c r="W248" s="92"/>
      <c r="X248" s="92"/>
      <c r="Y248" s="92"/>
      <c r="Z248" s="93">
        <v>0</v>
      </c>
      <c r="AA248" s="94">
        <v>0</v>
      </c>
      <c r="AB248" s="94">
        <v>0</v>
      </c>
      <c r="AC248" s="94">
        <v>0</v>
      </c>
      <c r="AD248" s="94">
        <v>0</v>
      </c>
      <c r="AE248" s="94">
        <v>0</v>
      </c>
      <c r="AF248" s="94">
        <v>0</v>
      </c>
      <c r="AG248" s="94">
        <v>0</v>
      </c>
      <c r="AH248" s="88" t="s">
        <v>777</v>
      </c>
      <c r="AI248" s="90" t="s">
        <v>777</v>
      </c>
      <c r="AJ248" s="95" t="s">
        <v>777</v>
      </c>
      <c r="AK248" s="94" t="s">
        <v>777</v>
      </c>
      <c r="AL248" s="88" t="s">
        <v>777</v>
      </c>
      <c r="AM248" s="94" t="s">
        <v>1210</v>
      </c>
      <c r="AN248" s="88" t="s">
        <v>777</v>
      </c>
      <c r="AO248" s="88" t="s">
        <v>777</v>
      </c>
      <c r="AP248" s="24"/>
      <c r="AQ248" s="25"/>
      <c r="AR248" s="135"/>
      <c r="AS248" s="25"/>
      <c r="AT248" s="184"/>
      <c r="AU248" s="136"/>
    </row>
    <row r="249" spans="1:47" ht="18.75" customHeight="1">
      <c r="A249" s="251"/>
      <c r="B249" s="252"/>
      <c r="C249" s="252"/>
      <c r="D249" s="252"/>
      <c r="E249" s="116" t="s">
        <v>777</v>
      </c>
      <c r="F249" s="220" t="s">
        <v>777</v>
      </c>
      <c r="G249" s="88" t="s">
        <v>777</v>
      </c>
      <c r="H249" s="88" t="s">
        <v>777</v>
      </c>
      <c r="I249" s="117" t="s">
        <v>777</v>
      </c>
      <c r="J249" s="88" t="s">
        <v>777</v>
      </c>
      <c r="K249" s="88" t="s">
        <v>777</v>
      </c>
      <c r="L249" s="88" t="s">
        <v>777</v>
      </c>
      <c r="M249" s="116" t="s">
        <v>777</v>
      </c>
      <c r="N249" s="88" t="s">
        <v>777</v>
      </c>
      <c r="O249" s="89"/>
      <c r="P249" s="89"/>
      <c r="Q249" s="90" t="s">
        <v>777</v>
      </c>
      <c r="R249" s="91"/>
      <c r="S249" s="91"/>
      <c r="T249" s="91"/>
      <c r="U249" s="91"/>
      <c r="V249" s="92"/>
      <c r="W249" s="92"/>
      <c r="X249" s="92"/>
      <c r="Y249" s="92"/>
      <c r="Z249" s="93">
        <v>0</v>
      </c>
      <c r="AA249" s="94">
        <v>0</v>
      </c>
      <c r="AB249" s="94">
        <v>0</v>
      </c>
      <c r="AC249" s="94">
        <v>0</v>
      </c>
      <c r="AD249" s="94">
        <v>0</v>
      </c>
      <c r="AE249" s="94">
        <v>0</v>
      </c>
      <c r="AF249" s="94">
        <v>0</v>
      </c>
      <c r="AG249" s="94">
        <v>0</v>
      </c>
      <c r="AH249" s="88" t="s">
        <v>777</v>
      </c>
      <c r="AI249" s="90" t="s">
        <v>777</v>
      </c>
      <c r="AJ249" s="95" t="s">
        <v>777</v>
      </c>
      <c r="AK249" s="94" t="s">
        <v>777</v>
      </c>
      <c r="AL249" s="88" t="s">
        <v>777</v>
      </c>
      <c r="AM249" s="94" t="s">
        <v>1210</v>
      </c>
      <c r="AN249" s="88" t="s">
        <v>777</v>
      </c>
      <c r="AO249" s="88" t="s">
        <v>777</v>
      </c>
      <c r="AP249" s="24"/>
      <c r="AQ249" s="25"/>
      <c r="AR249" s="135"/>
      <c r="AS249" s="25"/>
      <c r="AT249" s="184"/>
      <c r="AU249" s="136"/>
    </row>
    <row r="250" spans="1:47" ht="18.75" customHeight="1">
      <c r="A250" s="251"/>
      <c r="B250" s="252"/>
      <c r="C250" s="252"/>
      <c r="D250" s="252"/>
      <c r="E250" s="116" t="s">
        <v>777</v>
      </c>
      <c r="F250" s="220" t="s">
        <v>777</v>
      </c>
      <c r="G250" s="88" t="s">
        <v>777</v>
      </c>
      <c r="H250" s="88" t="s">
        <v>777</v>
      </c>
      <c r="I250" s="117" t="s">
        <v>777</v>
      </c>
      <c r="J250" s="88" t="s">
        <v>777</v>
      </c>
      <c r="K250" s="88" t="s">
        <v>777</v>
      </c>
      <c r="L250" s="88" t="s">
        <v>777</v>
      </c>
      <c r="M250" s="116" t="s">
        <v>777</v>
      </c>
      <c r="N250" s="88" t="s">
        <v>777</v>
      </c>
      <c r="O250" s="89"/>
      <c r="P250" s="89"/>
      <c r="Q250" s="90" t="s">
        <v>777</v>
      </c>
      <c r="R250" s="91"/>
      <c r="S250" s="91"/>
      <c r="T250" s="91"/>
      <c r="U250" s="91"/>
      <c r="V250" s="92"/>
      <c r="W250" s="92"/>
      <c r="X250" s="92"/>
      <c r="Y250" s="92"/>
      <c r="Z250" s="93">
        <v>0</v>
      </c>
      <c r="AA250" s="94">
        <v>0</v>
      </c>
      <c r="AB250" s="94">
        <v>0</v>
      </c>
      <c r="AC250" s="94">
        <v>0</v>
      </c>
      <c r="AD250" s="94">
        <v>0</v>
      </c>
      <c r="AE250" s="94">
        <v>0</v>
      </c>
      <c r="AF250" s="94">
        <v>0</v>
      </c>
      <c r="AG250" s="94">
        <v>0</v>
      </c>
      <c r="AH250" s="88" t="s">
        <v>777</v>
      </c>
      <c r="AI250" s="90" t="s">
        <v>777</v>
      </c>
      <c r="AJ250" s="95" t="s">
        <v>777</v>
      </c>
      <c r="AK250" s="94" t="s">
        <v>777</v>
      </c>
      <c r="AL250" s="88" t="s">
        <v>777</v>
      </c>
      <c r="AM250" s="94" t="s">
        <v>1210</v>
      </c>
      <c r="AN250" s="88" t="s">
        <v>777</v>
      </c>
      <c r="AO250" s="88" t="s">
        <v>777</v>
      </c>
      <c r="AP250" s="24"/>
      <c r="AQ250" s="25"/>
      <c r="AR250" s="135"/>
      <c r="AS250" s="25"/>
      <c r="AT250" s="184"/>
      <c r="AU250" s="136"/>
    </row>
    <row r="251" spans="1:47" ht="18.75" customHeight="1">
      <c r="A251" s="274"/>
      <c r="B251" s="275" t="s">
        <v>880</v>
      </c>
      <c r="C251" s="275" t="s">
        <v>488</v>
      </c>
      <c r="D251" s="275" t="s">
        <v>257</v>
      </c>
      <c r="E251" s="116" t="s">
        <v>777</v>
      </c>
      <c r="F251" s="220" t="s">
        <v>777</v>
      </c>
      <c r="G251" s="88" t="s">
        <v>777</v>
      </c>
      <c r="H251" s="88" t="s">
        <v>777</v>
      </c>
      <c r="I251" s="117" t="s">
        <v>777</v>
      </c>
      <c r="J251" s="88" t="s">
        <v>777</v>
      </c>
      <c r="K251" s="88" t="s">
        <v>777</v>
      </c>
      <c r="L251" s="88" t="s">
        <v>777</v>
      </c>
      <c r="M251" s="116" t="s">
        <v>777</v>
      </c>
      <c r="N251" s="88" t="s">
        <v>777</v>
      </c>
      <c r="O251" s="288"/>
      <c r="P251" s="288"/>
      <c r="Q251" s="90" t="s">
        <v>777</v>
      </c>
      <c r="R251" s="289"/>
      <c r="S251" s="289"/>
      <c r="T251" s="289"/>
      <c r="U251" s="289"/>
      <c r="V251" s="289"/>
      <c r="W251" s="289"/>
      <c r="X251" s="289"/>
      <c r="Y251" s="289"/>
      <c r="Z251" s="289">
        <v>0</v>
      </c>
      <c r="AA251" s="287">
        <v>0</v>
      </c>
      <c r="AB251" s="287">
        <v>0</v>
      </c>
      <c r="AC251" s="287">
        <v>0</v>
      </c>
      <c r="AD251" s="287">
        <v>0</v>
      </c>
      <c r="AE251" s="287">
        <v>0</v>
      </c>
      <c r="AF251" s="287">
        <v>0</v>
      </c>
      <c r="AG251" s="287">
        <v>0</v>
      </c>
      <c r="AH251" s="88" t="s">
        <v>777</v>
      </c>
      <c r="AI251" s="90" t="s">
        <v>777</v>
      </c>
      <c r="AJ251" s="95" t="s">
        <v>777</v>
      </c>
      <c r="AK251" s="94" t="s">
        <v>777</v>
      </c>
      <c r="AL251" s="88" t="s">
        <v>777</v>
      </c>
      <c r="AM251" s="94" t="s">
        <v>1210</v>
      </c>
      <c r="AN251" s="88" t="s">
        <v>777</v>
      </c>
      <c r="AO251" s="88" t="s">
        <v>777</v>
      </c>
      <c r="AP251" s="292" t="s">
        <v>1211</v>
      </c>
      <c r="AQ251" s="291"/>
      <c r="AR251" s="291"/>
      <c r="AS251" s="291"/>
      <c r="AT251" s="290"/>
      <c r="AU251" s="291"/>
    </row>
    <row r="252" spans="1:47" ht="18.75" customHeight="1">
      <c r="A252" s="251"/>
      <c r="B252" s="252"/>
      <c r="C252" s="252"/>
      <c r="D252" s="252"/>
      <c r="E252" s="116" t="s">
        <v>777</v>
      </c>
      <c r="F252" s="220" t="s">
        <v>777</v>
      </c>
      <c r="G252" s="88" t="s">
        <v>777</v>
      </c>
      <c r="H252" s="88" t="s">
        <v>777</v>
      </c>
      <c r="I252" s="117" t="s">
        <v>777</v>
      </c>
      <c r="J252" s="88" t="s">
        <v>777</v>
      </c>
      <c r="K252" s="88" t="s">
        <v>777</v>
      </c>
      <c r="L252" s="88" t="s">
        <v>777</v>
      </c>
      <c r="M252" s="116" t="s">
        <v>777</v>
      </c>
      <c r="N252" s="88" t="s">
        <v>777</v>
      </c>
      <c r="O252" s="89"/>
      <c r="P252" s="89"/>
      <c r="Q252" s="90" t="s">
        <v>777</v>
      </c>
      <c r="R252" s="91"/>
      <c r="S252" s="91"/>
      <c r="T252" s="91"/>
      <c r="U252" s="91"/>
      <c r="V252" s="92"/>
      <c r="W252" s="92"/>
      <c r="X252" s="92"/>
      <c r="Y252" s="92"/>
      <c r="Z252" s="93">
        <v>0</v>
      </c>
      <c r="AA252" s="94">
        <v>0</v>
      </c>
      <c r="AB252" s="94">
        <v>0</v>
      </c>
      <c r="AC252" s="94">
        <v>0</v>
      </c>
      <c r="AD252" s="94">
        <v>0</v>
      </c>
      <c r="AE252" s="94">
        <v>0</v>
      </c>
      <c r="AF252" s="94">
        <v>0</v>
      </c>
      <c r="AG252" s="94">
        <v>0</v>
      </c>
      <c r="AH252" s="88" t="s">
        <v>777</v>
      </c>
      <c r="AI252" s="90" t="s">
        <v>777</v>
      </c>
      <c r="AJ252" s="95" t="s">
        <v>777</v>
      </c>
      <c r="AK252" s="94" t="s">
        <v>777</v>
      </c>
      <c r="AL252" s="88" t="s">
        <v>777</v>
      </c>
      <c r="AM252" s="94" t="s">
        <v>1210</v>
      </c>
      <c r="AN252" s="88" t="s">
        <v>777</v>
      </c>
      <c r="AO252" s="88" t="s">
        <v>777</v>
      </c>
      <c r="AQ252" s="54"/>
    </row>
    <row r="253" spans="1:47" ht="18.75" customHeight="1">
      <c r="A253" s="274"/>
      <c r="B253" s="275" t="s">
        <v>881</v>
      </c>
      <c r="C253" s="275" t="s">
        <v>488</v>
      </c>
      <c r="D253" s="275" t="s">
        <v>283</v>
      </c>
      <c r="E253" s="116" t="s">
        <v>777</v>
      </c>
      <c r="F253" s="220" t="s">
        <v>777</v>
      </c>
      <c r="G253" s="88" t="s">
        <v>777</v>
      </c>
      <c r="H253" s="88" t="s">
        <v>777</v>
      </c>
      <c r="I253" s="117" t="s">
        <v>777</v>
      </c>
      <c r="J253" s="88" t="s">
        <v>777</v>
      </c>
      <c r="K253" s="88" t="s">
        <v>777</v>
      </c>
      <c r="L253" s="88" t="s">
        <v>777</v>
      </c>
      <c r="M253" s="116" t="s">
        <v>777</v>
      </c>
      <c r="N253" s="88" t="s">
        <v>777</v>
      </c>
      <c r="O253" s="89"/>
      <c r="P253" s="89"/>
      <c r="Q253" s="90" t="s">
        <v>777</v>
      </c>
      <c r="R253" s="91"/>
      <c r="S253" s="91"/>
      <c r="T253" s="91"/>
      <c r="U253" s="91"/>
      <c r="V253" s="92"/>
      <c r="W253" s="92"/>
      <c r="X253" s="92"/>
      <c r="Y253" s="92"/>
      <c r="Z253" s="93">
        <v>0</v>
      </c>
      <c r="AA253" s="94">
        <v>0</v>
      </c>
      <c r="AB253" s="94">
        <v>0</v>
      </c>
      <c r="AC253" s="94">
        <v>0</v>
      </c>
      <c r="AD253" s="94">
        <v>0</v>
      </c>
      <c r="AE253" s="94">
        <v>0</v>
      </c>
      <c r="AF253" s="94">
        <v>0</v>
      </c>
      <c r="AG253" s="94">
        <v>0</v>
      </c>
      <c r="AH253" s="88" t="s">
        <v>777</v>
      </c>
      <c r="AI253" s="90" t="s">
        <v>777</v>
      </c>
      <c r="AJ253" s="95" t="s">
        <v>777</v>
      </c>
      <c r="AK253" s="94" t="s">
        <v>777</v>
      </c>
      <c r="AL253" s="88" t="s">
        <v>777</v>
      </c>
      <c r="AM253" s="94" t="s">
        <v>1210</v>
      </c>
      <c r="AN253" s="88" t="s">
        <v>777</v>
      </c>
      <c r="AO253" s="88" t="s">
        <v>777</v>
      </c>
      <c r="AQ253" s="54"/>
    </row>
    <row r="254" spans="1:47" ht="18.75" customHeight="1">
      <c r="A254" s="251"/>
      <c r="B254" s="252"/>
      <c r="C254" s="252"/>
      <c r="D254" s="252"/>
      <c r="E254" s="116" t="s">
        <v>777</v>
      </c>
      <c r="F254" s="220" t="s">
        <v>777</v>
      </c>
      <c r="G254" s="88" t="s">
        <v>777</v>
      </c>
      <c r="H254" s="88" t="s">
        <v>777</v>
      </c>
      <c r="I254" s="117" t="s">
        <v>777</v>
      </c>
      <c r="J254" s="88" t="s">
        <v>777</v>
      </c>
      <c r="K254" s="88" t="s">
        <v>777</v>
      </c>
      <c r="L254" s="88" t="s">
        <v>777</v>
      </c>
      <c r="M254" s="116" t="s">
        <v>777</v>
      </c>
      <c r="N254" s="88" t="s">
        <v>777</v>
      </c>
      <c r="O254" s="89"/>
      <c r="P254" s="89"/>
      <c r="Q254" s="90" t="s">
        <v>777</v>
      </c>
      <c r="R254" s="91"/>
      <c r="S254" s="91"/>
      <c r="T254" s="91"/>
      <c r="U254" s="91"/>
      <c r="V254" s="92"/>
      <c r="W254" s="92"/>
      <c r="X254" s="92"/>
      <c r="Y254" s="92"/>
      <c r="Z254" s="93">
        <v>0</v>
      </c>
      <c r="AA254" s="94">
        <v>0</v>
      </c>
      <c r="AB254" s="94">
        <v>0</v>
      </c>
      <c r="AC254" s="94">
        <v>0</v>
      </c>
      <c r="AD254" s="94">
        <v>0</v>
      </c>
      <c r="AE254" s="94">
        <v>0</v>
      </c>
      <c r="AF254" s="94">
        <v>0</v>
      </c>
      <c r="AG254" s="94">
        <v>0</v>
      </c>
      <c r="AH254" s="88" t="s">
        <v>777</v>
      </c>
      <c r="AI254" s="90" t="s">
        <v>777</v>
      </c>
      <c r="AJ254" s="95" t="s">
        <v>777</v>
      </c>
      <c r="AK254" s="94" t="s">
        <v>777</v>
      </c>
      <c r="AL254" s="88" t="s">
        <v>777</v>
      </c>
      <c r="AM254" s="94" t="s">
        <v>1210</v>
      </c>
      <c r="AN254" s="88" t="s">
        <v>777</v>
      </c>
      <c r="AO254" s="88" t="s">
        <v>777</v>
      </c>
      <c r="AQ254" s="54"/>
    </row>
    <row r="255" spans="1:47" ht="18.75" customHeight="1">
      <c r="A255" s="274"/>
      <c r="B255" s="275" t="s">
        <v>882</v>
      </c>
      <c r="C255" s="275" t="s">
        <v>488</v>
      </c>
      <c r="D255" s="275" t="s">
        <v>490</v>
      </c>
      <c r="E255" s="116" t="s">
        <v>777</v>
      </c>
      <c r="F255" s="220" t="s">
        <v>777</v>
      </c>
      <c r="G255" s="88" t="s">
        <v>777</v>
      </c>
      <c r="H255" s="88" t="s">
        <v>777</v>
      </c>
      <c r="I255" s="117" t="s">
        <v>777</v>
      </c>
      <c r="J255" s="88" t="s">
        <v>777</v>
      </c>
      <c r="K255" s="88" t="s">
        <v>777</v>
      </c>
      <c r="L255" s="88" t="s">
        <v>777</v>
      </c>
      <c r="M255" s="116" t="s">
        <v>777</v>
      </c>
      <c r="N255" s="88" t="s">
        <v>777</v>
      </c>
      <c r="O255" s="89"/>
      <c r="P255" s="89"/>
      <c r="Q255" s="90" t="s">
        <v>777</v>
      </c>
      <c r="R255" s="91"/>
      <c r="S255" s="91"/>
      <c r="T255" s="91"/>
      <c r="U255" s="91"/>
      <c r="V255" s="92"/>
      <c r="W255" s="92"/>
      <c r="X255" s="92"/>
      <c r="Y255" s="92"/>
      <c r="Z255" s="93">
        <v>0</v>
      </c>
      <c r="AA255" s="94">
        <v>0</v>
      </c>
      <c r="AB255" s="94">
        <v>0</v>
      </c>
      <c r="AC255" s="94">
        <v>0</v>
      </c>
      <c r="AD255" s="94">
        <v>0</v>
      </c>
      <c r="AE255" s="94">
        <v>0</v>
      </c>
      <c r="AF255" s="94">
        <v>0</v>
      </c>
      <c r="AG255" s="94">
        <v>0</v>
      </c>
      <c r="AH255" s="88" t="s">
        <v>777</v>
      </c>
      <c r="AI255" s="90" t="s">
        <v>777</v>
      </c>
      <c r="AJ255" s="95" t="s">
        <v>777</v>
      </c>
      <c r="AK255" s="94" t="s">
        <v>777</v>
      </c>
      <c r="AL255" s="88" t="s">
        <v>777</v>
      </c>
      <c r="AM255" s="94" t="s">
        <v>1210</v>
      </c>
      <c r="AN255" s="88" t="s">
        <v>777</v>
      </c>
      <c r="AO255" s="88" t="s">
        <v>777</v>
      </c>
      <c r="AQ255" s="54"/>
    </row>
    <row r="256" spans="1:47" ht="18.75" customHeight="1">
      <c r="A256" s="251"/>
      <c r="B256" s="252"/>
      <c r="C256" s="252"/>
      <c r="D256" s="252"/>
      <c r="E256" s="116" t="s">
        <v>777</v>
      </c>
      <c r="F256" s="220" t="s">
        <v>777</v>
      </c>
      <c r="G256" s="88" t="s">
        <v>777</v>
      </c>
      <c r="H256" s="88" t="s">
        <v>777</v>
      </c>
      <c r="I256" s="117" t="s">
        <v>777</v>
      </c>
      <c r="J256" s="88" t="s">
        <v>777</v>
      </c>
      <c r="K256" s="88" t="s">
        <v>777</v>
      </c>
      <c r="L256" s="88" t="s">
        <v>777</v>
      </c>
      <c r="M256" s="116" t="s">
        <v>777</v>
      </c>
      <c r="N256" s="88" t="s">
        <v>777</v>
      </c>
      <c r="O256" s="89"/>
      <c r="P256" s="89"/>
      <c r="Q256" s="90" t="s">
        <v>777</v>
      </c>
      <c r="R256" s="91"/>
      <c r="S256" s="91"/>
      <c r="T256" s="91"/>
      <c r="U256" s="91"/>
      <c r="V256" s="92"/>
      <c r="W256" s="92"/>
      <c r="X256" s="92"/>
      <c r="Y256" s="92"/>
      <c r="Z256" s="93">
        <v>0</v>
      </c>
      <c r="AA256" s="94">
        <v>0</v>
      </c>
      <c r="AB256" s="94">
        <v>0</v>
      </c>
      <c r="AC256" s="94">
        <v>0</v>
      </c>
      <c r="AD256" s="94">
        <v>0</v>
      </c>
      <c r="AE256" s="94">
        <v>0</v>
      </c>
      <c r="AF256" s="94">
        <v>0</v>
      </c>
      <c r="AG256" s="94">
        <v>0</v>
      </c>
      <c r="AH256" s="88" t="s">
        <v>777</v>
      </c>
      <c r="AI256" s="90" t="s">
        <v>777</v>
      </c>
      <c r="AJ256" s="95" t="s">
        <v>777</v>
      </c>
      <c r="AK256" s="94" t="s">
        <v>777</v>
      </c>
      <c r="AL256" s="88" t="s">
        <v>777</v>
      </c>
      <c r="AM256" s="94" t="s">
        <v>1210</v>
      </c>
      <c r="AN256" s="88" t="s">
        <v>777</v>
      </c>
      <c r="AO256" s="88" t="s">
        <v>777</v>
      </c>
      <c r="AQ256" s="54"/>
    </row>
  </sheetData>
  <autoFilter ref="A2:AU256" xr:uid="{00000000-0001-0000-0500-000000000000}">
    <filterColumn colId="17" showButton="0"/>
    <filterColumn colId="18" showButton="0"/>
    <filterColumn colId="19" showButton="0"/>
    <filterColumn colId="21" showButton="0"/>
    <filterColumn colId="22" showButton="0"/>
    <filterColumn colId="23" showButton="0"/>
    <filterColumn colId="25" showButton="0"/>
    <filterColumn colId="26" showButton="0"/>
    <filterColumn colId="27" showButton="0"/>
    <filterColumn colId="29" showButton="0"/>
    <filterColumn colId="30" showButton="0"/>
    <filterColumn colId="31" showButton="0"/>
  </autoFilter>
  <mergeCells count="9">
    <mergeCell ref="R2:U2"/>
    <mergeCell ref="V2:Y2"/>
    <mergeCell ref="Z2:AC2"/>
    <mergeCell ref="AD2:AG2"/>
    <mergeCell ref="O1:P1"/>
    <mergeCell ref="R1:U1"/>
    <mergeCell ref="V1:Y1"/>
    <mergeCell ref="Z1:AC1"/>
    <mergeCell ref="AD1:AG1"/>
  </mergeCells>
  <pageMargins left="0.7" right="0.7" top="0.75" bottom="0.75" header="0.3" footer="0.3"/>
  <pageSetup paperSize="9" orientation="portrait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5E863A-48B5-445B-BDCA-97CC2C738CF6}">
  <sheetPr>
    <tabColor rgb="FFFFFF99"/>
    <pageSetUpPr fitToPage="1"/>
  </sheetPr>
  <dimension ref="A1:AQ199"/>
  <sheetViews>
    <sheetView zoomScale="85" zoomScaleNormal="85" workbookViewId="0">
      <pane ySplit="2" topLeftCell="A3" activePane="bottomLeft" state="frozen"/>
      <selection activeCell="AO1" sqref="AO1:AO1048576"/>
      <selection pane="bottomLeft" activeCell="A3" sqref="A3"/>
    </sheetView>
  </sheetViews>
  <sheetFormatPr defaultColWidth="9" defaultRowHeight="13.8" outlineLevelCol="1"/>
  <cols>
    <col min="1" max="1" width="5.109375" style="54" bestFit="1" customWidth="1"/>
    <col min="2" max="4" width="5.109375" style="54" customWidth="1"/>
    <col min="5" max="5" width="19.88671875" style="55" bestFit="1" customWidth="1"/>
    <col min="6" max="6" width="16.44140625" style="55" bestFit="1" customWidth="1"/>
    <col min="7" max="7" width="4.109375" style="54" customWidth="1"/>
    <col min="8" max="8" width="9.6640625" style="54" customWidth="1"/>
    <col min="9" max="9" width="12.109375" style="58" customWidth="1"/>
    <col min="10" max="12" width="5" style="54" customWidth="1"/>
    <col min="13" max="13" width="6.5546875" style="54" customWidth="1"/>
    <col min="14" max="14" width="7.33203125" style="54" customWidth="1"/>
    <col min="15" max="16" width="5.33203125" style="54" customWidth="1"/>
    <col min="17" max="17" width="7.33203125" style="56" customWidth="1"/>
    <col min="18" max="18" width="4.6640625" style="59" hidden="1" customWidth="1" outlineLevel="1"/>
    <col min="19" max="20" width="4.5546875" style="59" hidden="1" customWidth="1" outlineLevel="1"/>
    <col min="21" max="25" width="4.109375" style="59" hidden="1" customWidth="1" outlineLevel="1"/>
    <col min="26" max="29" width="2.109375" style="61" hidden="1" customWidth="1" outlineLevel="1"/>
    <col min="30" max="30" width="3" style="61" hidden="1" customWidth="1" outlineLevel="1"/>
    <col min="31" max="33" width="2.109375" style="61" hidden="1" customWidth="1" outlineLevel="1"/>
    <col min="34" max="34" width="5.88671875" style="54" hidden="1" customWidth="1" outlineLevel="1"/>
    <col min="35" max="35" width="7.88671875" style="57" customWidth="1" collapsed="1"/>
    <col min="36" max="36" width="10.5546875" style="60" hidden="1" customWidth="1" outlineLevel="1"/>
    <col min="37" max="37" width="11.5546875" style="61" hidden="1" customWidth="1" outlineLevel="1"/>
    <col min="38" max="38" width="11.88671875" style="54" hidden="1" customWidth="1" outlineLevel="1"/>
    <col min="39" max="39" width="11.5546875" style="61" hidden="1" customWidth="1" outlineLevel="1"/>
    <col min="40" max="40" width="11.109375" style="54" customWidth="1" collapsed="1"/>
    <col min="41" max="41" width="7.5546875" style="54" customWidth="1"/>
    <col min="42" max="42" width="9" style="54"/>
    <col min="43" max="43" width="10.5546875" style="325" bestFit="1" customWidth="1"/>
    <col min="44" max="16384" width="9" style="54"/>
  </cols>
  <sheetData>
    <row r="1" spans="1:43" s="76" customFormat="1" ht="36.6" customHeight="1">
      <c r="A1" s="70" t="s">
        <v>703</v>
      </c>
      <c r="E1" s="70"/>
      <c r="F1" s="70"/>
      <c r="I1" s="107" t="s">
        <v>510</v>
      </c>
      <c r="K1" s="70" t="s">
        <v>816</v>
      </c>
      <c r="Q1" s="74"/>
      <c r="R1" s="78"/>
      <c r="S1" s="78"/>
      <c r="T1" s="78"/>
      <c r="U1" s="78"/>
      <c r="V1" s="78"/>
      <c r="W1" s="78"/>
      <c r="X1" s="78"/>
      <c r="Y1" s="78"/>
      <c r="Z1" s="351" t="s">
        <v>531</v>
      </c>
      <c r="AA1" s="351"/>
      <c r="AB1" s="351"/>
      <c r="AC1" s="351"/>
      <c r="AD1" s="351" t="s">
        <v>531</v>
      </c>
      <c r="AE1" s="351"/>
      <c r="AF1" s="351"/>
      <c r="AG1" s="351"/>
      <c r="AI1" s="75"/>
      <c r="AJ1" s="79" t="s">
        <v>531</v>
      </c>
      <c r="AK1" s="79" t="s">
        <v>531</v>
      </c>
      <c r="AL1" s="100"/>
      <c r="AM1" s="79" t="s">
        <v>531</v>
      </c>
      <c r="AN1" s="106">
        <v>46075</v>
      </c>
      <c r="AQ1" s="326"/>
    </row>
    <row r="2" spans="1:43" s="69" customFormat="1" ht="33.75" customHeight="1">
      <c r="A2" s="108" t="s">
        <v>517</v>
      </c>
      <c r="B2" s="108" t="s">
        <v>556</v>
      </c>
      <c r="C2" s="108" t="s">
        <v>558</v>
      </c>
      <c r="D2" s="108" t="s">
        <v>557</v>
      </c>
      <c r="E2" s="108" t="s">
        <v>461</v>
      </c>
      <c r="F2" s="108" t="s">
        <v>518</v>
      </c>
      <c r="G2" s="108" t="s">
        <v>463</v>
      </c>
      <c r="H2" s="108" t="s">
        <v>528</v>
      </c>
      <c r="I2" s="109" t="s">
        <v>465</v>
      </c>
      <c r="J2" s="108" t="s">
        <v>519</v>
      </c>
      <c r="K2" s="108" t="s">
        <v>520</v>
      </c>
      <c r="L2" s="108" t="s">
        <v>680</v>
      </c>
      <c r="M2" s="108" t="s">
        <v>521</v>
      </c>
      <c r="N2" s="108" t="s">
        <v>522</v>
      </c>
      <c r="O2" s="110" t="s">
        <v>523</v>
      </c>
      <c r="P2" s="110" t="s">
        <v>524</v>
      </c>
      <c r="Q2" s="111" t="s">
        <v>525</v>
      </c>
      <c r="R2" s="352" t="s">
        <v>515</v>
      </c>
      <c r="S2" s="352"/>
      <c r="T2" s="352"/>
      <c r="U2" s="352"/>
      <c r="V2" s="352" t="s">
        <v>516</v>
      </c>
      <c r="W2" s="352"/>
      <c r="X2" s="352"/>
      <c r="Y2" s="352"/>
      <c r="Z2" s="353" t="s">
        <v>513</v>
      </c>
      <c r="AA2" s="353"/>
      <c r="AB2" s="353"/>
      <c r="AC2" s="353"/>
      <c r="AD2" s="353" t="s">
        <v>514</v>
      </c>
      <c r="AE2" s="353"/>
      <c r="AF2" s="353"/>
      <c r="AG2" s="353"/>
      <c r="AH2" s="112" t="s">
        <v>494</v>
      </c>
      <c r="AI2" s="113" t="s">
        <v>510</v>
      </c>
      <c r="AJ2" s="114"/>
      <c r="AK2" s="115"/>
      <c r="AL2" s="112" t="s">
        <v>526</v>
      </c>
      <c r="AM2" s="115"/>
      <c r="AN2" s="112" t="s">
        <v>527</v>
      </c>
      <c r="AO2" s="112" t="s">
        <v>529</v>
      </c>
      <c r="AP2" s="69" t="s">
        <v>1184</v>
      </c>
      <c r="AQ2" s="327" t="s">
        <v>1214</v>
      </c>
    </row>
    <row r="3" spans="1:43" ht="20.100000000000001" customHeight="1">
      <c r="A3" s="54" t="s">
        <v>554</v>
      </c>
      <c r="B3" s="54" t="s">
        <v>876</v>
      </c>
      <c r="C3" s="54" t="s">
        <v>488</v>
      </c>
      <c r="D3" s="54" t="s">
        <v>1</v>
      </c>
      <c r="E3" s="55" t="s">
        <v>416</v>
      </c>
      <c r="F3" s="55" t="s">
        <v>555</v>
      </c>
      <c r="G3" s="54" t="s">
        <v>0</v>
      </c>
      <c r="H3" s="54" t="s">
        <v>673</v>
      </c>
      <c r="I3" s="58">
        <v>21818</v>
      </c>
      <c r="J3" s="54">
        <v>7</v>
      </c>
      <c r="K3" s="54" t="s">
        <v>2</v>
      </c>
      <c r="L3" s="54" t="s">
        <v>861</v>
      </c>
      <c r="M3" s="54" t="s">
        <v>862</v>
      </c>
      <c r="N3" s="54" t="s">
        <v>1095</v>
      </c>
      <c r="O3" s="54">
        <v>50</v>
      </c>
      <c r="P3" s="54">
        <v>47</v>
      </c>
      <c r="Q3" s="56">
        <v>97</v>
      </c>
      <c r="Z3" s="336">
        <v>0</v>
      </c>
      <c r="AA3" s="336">
        <v>0</v>
      </c>
      <c r="AB3" s="336">
        <v>0</v>
      </c>
      <c r="AC3" s="336">
        <v>0</v>
      </c>
      <c r="AD3" s="336">
        <v>0</v>
      </c>
      <c r="AE3" s="336">
        <v>0</v>
      </c>
      <c r="AF3" s="336">
        <v>0</v>
      </c>
      <c r="AG3" s="336">
        <v>0</v>
      </c>
      <c r="AH3" s="54" t="s">
        <v>777</v>
      </c>
      <c r="AI3" s="57">
        <v>83</v>
      </c>
      <c r="AJ3" s="337">
        <v>21818</v>
      </c>
      <c r="AK3" s="336">
        <v>903.069977182</v>
      </c>
      <c r="AL3" s="54">
        <v>4</v>
      </c>
      <c r="AM3" s="336">
        <v>917.04978081999991</v>
      </c>
      <c r="AN3" s="54">
        <v>1</v>
      </c>
      <c r="AO3" s="54" t="s">
        <v>777</v>
      </c>
      <c r="AQ3" s="338">
        <f t="shared" ref="AQ3:AQ34" ca="1" si="0">(TODAY()-I3)/365</f>
        <v>66.473972602739721</v>
      </c>
    </row>
    <row r="4" spans="1:43" ht="20.100000000000001" customHeight="1">
      <c r="A4" s="54" t="s">
        <v>627</v>
      </c>
      <c r="B4" s="54" t="s">
        <v>807</v>
      </c>
      <c r="C4" s="54" t="s">
        <v>1</v>
      </c>
      <c r="D4" s="54" t="s">
        <v>393</v>
      </c>
      <c r="E4" s="55" t="s">
        <v>54</v>
      </c>
      <c r="F4" s="55" t="s">
        <v>628</v>
      </c>
      <c r="G4" s="54" t="s">
        <v>0</v>
      </c>
      <c r="H4" s="54" t="s">
        <v>654</v>
      </c>
      <c r="I4" s="58">
        <v>15912</v>
      </c>
      <c r="J4" s="54">
        <v>12</v>
      </c>
      <c r="K4" s="54" t="s">
        <v>7</v>
      </c>
      <c r="L4" s="54" t="s">
        <v>950</v>
      </c>
      <c r="M4" s="54" t="s">
        <v>862</v>
      </c>
      <c r="N4" s="54" t="s">
        <v>1095</v>
      </c>
      <c r="O4" s="54">
        <v>54</v>
      </c>
      <c r="P4" s="54">
        <v>55</v>
      </c>
      <c r="Q4" s="56">
        <v>109</v>
      </c>
      <c r="Z4" s="336">
        <v>0</v>
      </c>
      <c r="AA4" s="336">
        <v>0</v>
      </c>
      <c r="AB4" s="336">
        <v>0</v>
      </c>
      <c r="AC4" s="336">
        <v>0</v>
      </c>
      <c r="AD4" s="336">
        <v>0</v>
      </c>
      <c r="AE4" s="336">
        <v>0</v>
      </c>
      <c r="AF4" s="336">
        <v>0</v>
      </c>
      <c r="AG4" s="336">
        <v>0</v>
      </c>
      <c r="AH4" s="54" t="s">
        <v>777</v>
      </c>
      <c r="AI4" s="57">
        <v>85</v>
      </c>
      <c r="AJ4" s="337">
        <v>15912</v>
      </c>
      <c r="AK4" s="336">
        <v>891.11998308800003</v>
      </c>
      <c r="AL4" s="54">
        <v>47</v>
      </c>
      <c r="AM4" s="336">
        <v>914.99983987999997</v>
      </c>
      <c r="AN4" s="54">
        <v>2</v>
      </c>
      <c r="AO4" s="54" t="s">
        <v>777</v>
      </c>
      <c r="AQ4" s="338">
        <f t="shared" ca="1" si="0"/>
        <v>82.654794520547952</v>
      </c>
    </row>
    <row r="5" spans="1:43" ht="20.100000000000001" customHeight="1">
      <c r="A5" s="54" t="s">
        <v>562</v>
      </c>
      <c r="B5" s="54" t="s">
        <v>204</v>
      </c>
      <c r="C5" s="54" t="s">
        <v>1</v>
      </c>
      <c r="D5" s="54" t="s">
        <v>204</v>
      </c>
      <c r="E5" s="55" t="s">
        <v>321</v>
      </c>
      <c r="F5" s="55" t="s">
        <v>563</v>
      </c>
      <c r="G5" s="54" t="s">
        <v>0</v>
      </c>
      <c r="H5" s="54" t="s">
        <v>654</v>
      </c>
      <c r="I5" s="58">
        <v>17495</v>
      </c>
      <c r="J5" s="54">
        <v>4</v>
      </c>
      <c r="K5" s="54" t="s">
        <v>8</v>
      </c>
      <c r="L5" s="54" t="s">
        <v>950</v>
      </c>
      <c r="M5" s="54" t="s">
        <v>777</v>
      </c>
      <c r="N5" s="54" t="s">
        <v>1095</v>
      </c>
      <c r="O5" s="54">
        <v>47</v>
      </c>
      <c r="P5" s="54">
        <v>49</v>
      </c>
      <c r="Q5" s="56">
        <v>96</v>
      </c>
      <c r="Z5" s="336">
        <v>0</v>
      </c>
      <c r="AA5" s="336">
        <v>0</v>
      </c>
      <c r="AB5" s="336">
        <v>0</v>
      </c>
      <c r="AC5" s="336">
        <v>0</v>
      </c>
      <c r="AD5" s="336">
        <v>0</v>
      </c>
      <c r="AE5" s="336">
        <v>0</v>
      </c>
      <c r="AF5" s="336">
        <v>0</v>
      </c>
      <c r="AG5" s="336">
        <v>0</v>
      </c>
      <c r="AH5" s="54" t="s">
        <v>777</v>
      </c>
      <c r="AI5" s="57">
        <v>88</v>
      </c>
      <c r="AJ5" s="337">
        <v>17495</v>
      </c>
      <c r="AK5" s="336">
        <v>904.03998150500001</v>
      </c>
      <c r="AL5" s="54">
        <v>3</v>
      </c>
      <c r="AM5" s="336">
        <v>912.07982405000007</v>
      </c>
      <c r="AN5" s="54">
        <v>3</v>
      </c>
      <c r="AO5" s="54" t="s">
        <v>777</v>
      </c>
      <c r="AQ5" s="338">
        <f t="shared" ca="1" si="0"/>
        <v>78.317808219178076</v>
      </c>
    </row>
    <row r="6" spans="1:43" ht="20.100000000000001" customHeight="1">
      <c r="A6" s="54" t="s">
        <v>333</v>
      </c>
      <c r="B6" s="54" t="s">
        <v>803</v>
      </c>
      <c r="C6" s="54" t="s">
        <v>1</v>
      </c>
      <c r="D6" s="54" t="s">
        <v>149</v>
      </c>
      <c r="E6" s="55" t="s">
        <v>334</v>
      </c>
      <c r="F6" s="55" t="s">
        <v>335</v>
      </c>
      <c r="G6" s="54" t="s">
        <v>0</v>
      </c>
      <c r="H6" s="54" t="s">
        <v>654</v>
      </c>
      <c r="I6" s="58">
        <v>16509</v>
      </c>
      <c r="J6" s="54">
        <v>8</v>
      </c>
      <c r="K6" s="54" t="s">
        <v>2</v>
      </c>
      <c r="L6" s="54" t="s">
        <v>950</v>
      </c>
      <c r="M6" s="54" t="s">
        <v>862</v>
      </c>
      <c r="N6" s="54" t="s">
        <v>1095</v>
      </c>
      <c r="O6" s="54">
        <v>54</v>
      </c>
      <c r="P6" s="54">
        <v>50</v>
      </c>
      <c r="Q6" s="56">
        <v>104</v>
      </c>
      <c r="R6" s="59">
        <v>1</v>
      </c>
      <c r="Z6" s="336">
        <v>26</v>
      </c>
      <c r="AA6" s="336">
        <v>0</v>
      </c>
      <c r="AB6" s="336">
        <v>0</v>
      </c>
      <c r="AC6" s="336">
        <v>0</v>
      </c>
      <c r="AD6" s="336">
        <v>0</v>
      </c>
      <c r="AE6" s="336">
        <v>0</v>
      </c>
      <c r="AF6" s="336">
        <v>0</v>
      </c>
      <c r="AG6" s="336">
        <v>0</v>
      </c>
      <c r="AH6" s="54">
        <v>26</v>
      </c>
      <c r="AI6" s="57">
        <v>88</v>
      </c>
      <c r="AJ6" s="337">
        <v>16509</v>
      </c>
      <c r="AK6" s="336">
        <v>896.07998249100001</v>
      </c>
      <c r="AL6" s="54">
        <v>19</v>
      </c>
      <c r="AM6" s="336">
        <v>912.03983390999997</v>
      </c>
      <c r="AN6" s="54">
        <v>4</v>
      </c>
      <c r="AO6" s="54">
        <v>1</v>
      </c>
      <c r="AQ6" s="338">
        <f t="shared" ca="1" si="0"/>
        <v>81.019178082191786</v>
      </c>
    </row>
    <row r="7" spans="1:43" ht="20.100000000000001" customHeight="1">
      <c r="A7" s="54" t="s">
        <v>958</v>
      </c>
      <c r="B7" s="54" t="s">
        <v>807</v>
      </c>
      <c r="C7" s="54" t="s">
        <v>1</v>
      </c>
      <c r="D7" s="54" t="s">
        <v>393</v>
      </c>
      <c r="E7" s="55" t="s">
        <v>1053</v>
      </c>
      <c r="F7" s="55" t="s">
        <v>1054</v>
      </c>
      <c r="G7" s="54" t="s">
        <v>0</v>
      </c>
      <c r="H7" s="54" t="s">
        <v>675</v>
      </c>
      <c r="I7" s="58">
        <v>32057</v>
      </c>
      <c r="J7" s="54">
        <v>11</v>
      </c>
      <c r="K7" s="54" t="s">
        <v>7</v>
      </c>
      <c r="L7" s="54" t="s">
        <v>861</v>
      </c>
      <c r="M7" s="54" t="s">
        <v>862</v>
      </c>
      <c r="N7" s="54" t="s">
        <v>1095</v>
      </c>
      <c r="O7" s="54">
        <v>54</v>
      </c>
      <c r="P7" s="54">
        <v>56</v>
      </c>
      <c r="Q7" s="56">
        <v>110</v>
      </c>
      <c r="Z7" s="336">
        <v>0</v>
      </c>
      <c r="AA7" s="336">
        <v>0</v>
      </c>
      <c r="AB7" s="336">
        <v>0</v>
      </c>
      <c r="AC7" s="336">
        <v>0</v>
      </c>
      <c r="AD7" s="336">
        <v>0</v>
      </c>
      <c r="AE7" s="336">
        <v>0</v>
      </c>
      <c r="AF7" s="336">
        <v>0</v>
      </c>
      <c r="AG7" s="336">
        <v>0</v>
      </c>
      <c r="AH7" s="54" t="s">
        <v>777</v>
      </c>
      <c r="AI7" s="57">
        <v>88</v>
      </c>
      <c r="AJ7" s="337">
        <v>32057</v>
      </c>
      <c r="AK7" s="336">
        <v>890.10996694300002</v>
      </c>
      <c r="AL7" s="54">
        <v>57</v>
      </c>
      <c r="AM7" s="336">
        <v>912.00967843000001</v>
      </c>
      <c r="AN7" s="54">
        <v>5</v>
      </c>
      <c r="AO7" s="54" t="s">
        <v>777</v>
      </c>
      <c r="AQ7" s="338">
        <f t="shared" ca="1" si="0"/>
        <v>38.421917808219177</v>
      </c>
    </row>
    <row r="8" spans="1:43" ht="20.100000000000001" customHeight="1">
      <c r="A8" s="54" t="s">
        <v>3</v>
      </c>
      <c r="B8" s="54" t="s">
        <v>798</v>
      </c>
      <c r="C8" s="54" t="s">
        <v>488</v>
      </c>
      <c r="D8" s="54" t="s">
        <v>393</v>
      </c>
      <c r="E8" s="55" t="s">
        <v>4</v>
      </c>
      <c r="F8" s="55" t="s">
        <v>5</v>
      </c>
      <c r="G8" s="54" t="s">
        <v>0</v>
      </c>
      <c r="H8" s="54" t="s">
        <v>635</v>
      </c>
      <c r="I8" s="58">
        <v>24985</v>
      </c>
      <c r="J8" s="54">
        <v>4</v>
      </c>
      <c r="K8" s="54" t="s">
        <v>8</v>
      </c>
      <c r="L8" s="54" t="s">
        <v>861</v>
      </c>
      <c r="M8" s="54" t="s">
        <v>777</v>
      </c>
      <c r="N8" s="54" t="s">
        <v>1095</v>
      </c>
      <c r="O8" s="54">
        <v>47</v>
      </c>
      <c r="P8" s="54">
        <v>50</v>
      </c>
      <c r="Q8" s="56">
        <v>97</v>
      </c>
      <c r="Z8" s="336">
        <v>0</v>
      </c>
      <c r="AA8" s="336">
        <v>0</v>
      </c>
      <c r="AB8" s="336">
        <v>0</v>
      </c>
      <c r="AC8" s="336">
        <v>0</v>
      </c>
      <c r="AD8" s="336">
        <v>0</v>
      </c>
      <c r="AE8" s="336">
        <v>0</v>
      </c>
      <c r="AF8" s="336">
        <v>0</v>
      </c>
      <c r="AG8" s="336">
        <v>0</v>
      </c>
      <c r="AH8" s="54" t="s">
        <v>777</v>
      </c>
      <c r="AI8" s="57">
        <v>89</v>
      </c>
      <c r="AJ8" s="337">
        <v>24985</v>
      </c>
      <c r="AK8" s="336">
        <v>903.03997401499998</v>
      </c>
      <c r="AL8" s="54">
        <v>5</v>
      </c>
      <c r="AM8" s="336">
        <v>911.07974915</v>
      </c>
      <c r="AN8" s="54">
        <v>6</v>
      </c>
      <c r="AO8" s="54" t="s">
        <v>777</v>
      </c>
      <c r="AQ8" s="338">
        <f t="shared" ca="1" si="0"/>
        <v>57.797260273972604</v>
      </c>
    </row>
    <row r="9" spans="1:43" ht="20.100000000000001" customHeight="1">
      <c r="A9" s="54" t="s">
        <v>729</v>
      </c>
      <c r="B9" s="54" t="s">
        <v>786</v>
      </c>
      <c r="C9" s="54" t="s">
        <v>488</v>
      </c>
      <c r="D9" s="54" t="s">
        <v>51</v>
      </c>
      <c r="E9" s="55" t="s">
        <v>321</v>
      </c>
      <c r="F9" s="55" t="s">
        <v>14</v>
      </c>
      <c r="G9" s="54" t="s">
        <v>0</v>
      </c>
      <c r="H9" s="54" t="s">
        <v>654</v>
      </c>
      <c r="I9" s="58">
        <v>18155</v>
      </c>
      <c r="J9" s="54">
        <v>9</v>
      </c>
      <c r="K9" s="54" t="s">
        <v>2</v>
      </c>
      <c r="L9" s="54" t="s">
        <v>950</v>
      </c>
      <c r="M9" s="54" t="s">
        <v>777</v>
      </c>
      <c r="N9" s="54" t="s">
        <v>1095</v>
      </c>
      <c r="O9" s="54">
        <v>54</v>
      </c>
      <c r="P9" s="54">
        <v>55</v>
      </c>
      <c r="Q9" s="56">
        <v>109</v>
      </c>
      <c r="Z9" s="336">
        <v>0</v>
      </c>
      <c r="AA9" s="336">
        <v>0</v>
      </c>
      <c r="AB9" s="336">
        <v>0</v>
      </c>
      <c r="AC9" s="336">
        <v>0</v>
      </c>
      <c r="AD9" s="336">
        <v>0</v>
      </c>
      <c r="AE9" s="336">
        <v>0</v>
      </c>
      <c r="AF9" s="336">
        <v>0</v>
      </c>
      <c r="AG9" s="336">
        <v>0</v>
      </c>
      <c r="AH9" s="54" t="s">
        <v>777</v>
      </c>
      <c r="AI9" s="57">
        <v>91</v>
      </c>
      <c r="AJ9" s="337">
        <v>18155</v>
      </c>
      <c r="AK9" s="336">
        <v>891.08998084500001</v>
      </c>
      <c r="AL9" s="54">
        <v>48</v>
      </c>
      <c r="AM9" s="336">
        <v>909.02981745</v>
      </c>
      <c r="AN9" s="54">
        <v>7</v>
      </c>
      <c r="AO9" s="54" t="s">
        <v>777</v>
      </c>
      <c r="AQ9" s="338">
        <f t="shared" ca="1" si="0"/>
        <v>76.509589041095893</v>
      </c>
    </row>
    <row r="10" spans="1:43" ht="20.100000000000001" customHeight="1">
      <c r="A10" s="54" t="s">
        <v>959</v>
      </c>
      <c r="B10" s="54" t="s">
        <v>787</v>
      </c>
      <c r="C10" s="54" t="s">
        <v>488</v>
      </c>
      <c r="D10" s="54" t="s">
        <v>489</v>
      </c>
      <c r="E10" s="55" t="s">
        <v>1049</v>
      </c>
      <c r="F10" s="55" t="s">
        <v>1050</v>
      </c>
      <c r="G10" s="54" t="s">
        <v>6</v>
      </c>
      <c r="H10" s="54" t="s">
        <v>675</v>
      </c>
      <c r="I10" s="58">
        <v>25513</v>
      </c>
      <c r="J10" s="54">
        <v>12</v>
      </c>
      <c r="K10" s="54" t="s">
        <v>7</v>
      </c>
      <c r="L10" s="54" t="s">
        <v>861</v>
      </c>
      <c r="M10" s="54" t="s">
        <v>777</v>
      </c>
      <c r="N10" s="54" t="s">
        <v>1095</v>
      </c>
      <c r="O10" s="54">
        <v>60</v>
      </c>
      <c r="P10" s="54">
        <v>55</v>
      </c>
      <c r="Q10" s="56">
        <v>115</v>
      </c>
      <c r="Z10" s="336">
        <v>0</v>
      </c>
      <c r="AA10" s="336">
        <v>0</v>
      </c>
      <c r="AB10" s="336">
        <v>0</v>
      </c>
      <c r="AC10" s="336">
        <v>0</v>
      </c>
      <c r="AD10" s="336">
        <v>0</v>
      </c>
      <c r="AE10" s="336">
        <v>0</v>
      </c>
      <c r="AF10" s="336">
        <v>0</v>
      </c>
      <c r="AG10" s="336">
        <v>0</v>
      </c>
      <c r="AH10" s="54" t="s">
        <v>777</v>
      </c>
      <c r="AI10" s="57">
        <v>91</v>
      </c>
      <c r="AJ10" s="337">
        <v>25513</v>
      </c>
      <c r="AK10" s="336">
        <v>885.11997348700004</v>
      </c>
      <c r="AL10" s="54">
        <v>95</v>
      </c>
      <c r="AM10" s="336">
        <v>908.99974386999997</v>
      </c>
      <c r="AN10" s="54">
        <v>8</v>
      </c>
      <c r="AO10" s="54" t="s">
        <v>777</v>
      </c>
      <c r="AQ10" s="338">
        <f t="shared" ca="1" si="0"/>
        <v>56.350684931506848</v>
      </c>
    </row>
    <row r="11" spans="1:43" ht="20.100000000000001" customHeight="1">
      <c r="A11" s="54" t="s">
        <v>574</v>
      </c>
      <c r="B11" s="54" t="s">
        <v>790</v>
      </c>
      <c r="C11" s="54" t="s">
        <v>488</v>
      </c>
      <c r="D11" s="54" t="s">
        <v>204</v>
      </c>
      <c r="E11" s="55" t="s">
        <v>404</v>
      </c>
      <c r="F11" s="55" t="s">
        <v>854</v>
      </c>
      <c r="G11" s="54" t="s">
        <v>0</v>
      </c>
      <c r="H11" s="54" t="s">
        <v>654</v>
      </c>
      <c r="I11" s="58">
        <v>16973</v>
      </c>
      <c r="J11" s="54">
        <v>1</v>
      </c>
      <c r="K11" s="54" t="s">
        <v>20</v>
      </c>
      <c r="L11" s="54" t="s">
        <v>950</v>
      </c>
      <c r="M11" s="54" t="s">
        <v>862</v>
      </c>
      <c r="N11" s="54" t="s">
        <v>1095</v>
      </c>
      <c r="O11" s="54">
        <v>49</v>
      </c>
      <c r="P11" s="54">
        <v>45</v>
      </c>
      <c r="Q11" s="56">
        <v>94</v>
      </c>
      <c r="Z11" s="336">
        <v>0</v>
      </c>
      <c r="AA11" s="336">
        <v>0</v>
      </c>
      <c r="AB11" s="336">
        <v>0</v>
      </c>
      <c r="AC11" s="336">
        <v>0</v>
      </c>
      <c r="AD11" s="336">
        <v>0</v>
      </c>
      <c r="AE11" s="336">
        <v>0</v>
      </c>
      <c r="AF11" s="336">
        <v>0</v>
      </c>
      <c r="AG11" s="336">
        <v>0</v>
      </c>
      <c r="AH11" s="54" t="s">
        <v>777</v>
      </c>
      <c r="AI11" s="57">
        <v>92</v>
      </c>
      <c r="AJ11" s="337">
        <v>16973</v>
      </c>
      <c r="AK11" s="336">
        <v>906.00998202699998</v>
      </c>
      <c r="AL11" s="54">
        <v>1</v>
      </c>
      <c r="AM11" s="336">
        <v>908.10982926999998</v>
      </c>
      <c r="AN11" s="54">
        <v>9</v>
      </c>
      <c r="AO11" s="54" t="s">
        <v>777</v>
      </c>
      <c r="AQ11" s="338">
        <f t="shared" ca="1" si="0"/>
        <v>79.747945205479454</v>
      </c>
    </row>
    <row r="12" spans="1:43" ht="20.100000000000001" customHeight="1">
      <c r="A12" s="54" t="s">
        <v>413</v>
      </c>
      <c r="B12" s="54" t="s">
        <v>1</v>
      </c>
      <c r="C12" s="54" t="s">
        <v>1</v>
      </c>
      <c r="D12" s="54" t="s">
        <v>1</v>
      </c>
      <c r="E12" s="55" t="s">
        <v>1044</v>
      </c>
      <c r="F12" s="55" t="s">
        <v>1045</v>
      </c>
      <c r="G12" s="54" t="s">
        <v>0</v>
      </c>
      <c r="H12" s="54" t="s">
        <v>673</v>
      </c>
      <c r="I12" s="58">
        <v>19749</v>
      </c>
      <c r="J12" s="54">
        <v>1</v>
      </c>
      <c r="K12" s="54" t="s">
        <v>20</v>
      </c>
      <c r="L12" s="54" t="s">
        <v>861</v>
      </c>
      <c r="M12" s="54" t="s">
        <v>777</v>
      </c>
      <c r="N12" s="54" t="s">
        <v>1095</v>
      </c>
      <c r="O12" s="54">
        <v>51</v>
      </c>
      <c r="P12" s="54">
        <v>43</v>
      </c>
      <c r="Q12" s="56">
        <v>94</v>
      </c>
      <c r="V12" s="59">
        <v>4</v>
      </c>
      <c r="Z12" s="336">
        <v>0</v>
      </c>
      <c r="AA12" s="336">
        <v>0</v>
      </c>
      <c r="AB12" s="336">
        <v>0</v>
      </c>
      <c r="AC12" s="336">
        <v>0</v>
      </c>
      <c r="AD12" s="336">
        <v>3</v>
      </c>
      <c r="AE12" s="336">
        <v>0</v>
      </c>
      <c r="AF12" s="336">
        <v>0</v>
      </c>
      <c r="AG12" s="336">
        <v>0</v>
      </c>
      <c r="AH12" s="54">
        <v>3</v>
      </c>
      <c r="AI12" s="57">
        <v>92</v>
      </c>
      <c r="AJ12" s="337">
        <v>19749</v>
      </c>
      <c r="AK12" s="336">
        <v>906.009979251</v>
      </c>
      <c r="AL12" s="54">
        <v>2</v>
      </c>
      <c r="AM12" s="336">
        <v>908.10980151000001</v>
      </c>
      <c r="AN12" s="54">
        <v>10</v>
      </c>
      <c r="AO12" s="54">
        <v>1</v>
      </c>
      <c r="AQ12" s="338">
        <f t="shared" ca="1" si="0"/>
        <v>72.142465753424659</v>
      </c>
    </row>
    <row r="13" spans="1:43" ht="20.100000000000001" customHeight="1">
      <c r="A13" s="54" t="s">
        <v>774</v>
      </c>
      <c r="B13" s="54" t="s">
        <v>489</v>
      </c>
      <c r="C13" s="54" t="s">
        <v>1</v>
      </c>
      <c r="D13" s="54" t="s">
        <v>489</v>
      </c>
      <c r="E13" s="55" t="s">
        <v>809</v>
      </c>
      <c r="F13" s="55" t="s">
        <v>810</v>
      </c>
      <c r="G13" s="54" t="s">
        <v>0</v>
      </c>
      <c r="H13" s="54" t="s">
        <v>673</v>
      </c>
      <c r="I13" s="58">
        <v>27041</v>
      </c>
      <c r="J13" s="54">
        <v>5</v>
      </c>
      <c r="K13" s="54" t="s">
        <v>8</v>
      </c>
      <c r="L13" s="54" t="s">
        <v>861</v>
      </c>
      <c r="M13" s="54" t="s">
        <v>862</v>
      </c>
      <c r="N13" s="54" t="s">
        <v>1095</v>
      </c>
      <c r="O13" s="54">
        <v>54</v>
      </c>
      <c r="P13" s="54">
        <v>48</v>
      </c>
      <c r="Q13" s="56">
        <v>102</v>
      </c>
      <c r="Z13" s="336">
        <v>0</v>
      </c>
      <c r="AA13" s="336">
        <v>0</v>
      </c>
      <c r="AB13" s="336">
        <v>0</v>
      </c>
      <c r="AC13" s="336">
        <v>0</v>
      </c>
      <c r="AD13" s="336">
        <v>0</v>
      </c>
      <c r="AE13" s="336">
        <v>0</v>
      </c>
      <c r="AF13" s="336">
        <v>0</v>
      </c>
      <c r="AG13" s="336">
        <v>0</v>
      </c>
      <c r="AH13" s="54" t="s">
        <v>777</v>
      </c>
      <c r="AI13" s="57">
        <v>92</v>
      </c>
      <c r="AJ13" s="337">
        <v>27041</v>
      </c>
      <c r="AK13" s="336">
        <v>898.049971959</v>
      </c>
      <c r="AL13" s="54">
        <v>13</v>
      </c>
      <c r="AM13" s="336">
        <v>908.06972859000007</v>
      </c>
      <c r="AN13" s="54">
        <v>11</v>
      </c>
      <c r="AO13" s="54" t="s">
        <v>777</v>
      </c>
      <c r="AQ13" s="338">
        <f t="shared" ca="1" si="0"/>
        <v>52.164383561643838</v>
      </c>
    </row>
    <row r="14" spans="1:43" ht="20.100000000000001" customHeight="1">
      <c r="A14" s="54" t="s">
        <v>18</v>
      </c>
      <c r="B14" s="54" t="s">
        <v>51</v>
      </c>
      <c r="C14" s="54" t="s">
        <v>1</v>
      </c>
      <c r="D14" s="54" t="s">
        <v>51</v>
      </c>
      <c r="E14" s="55" t="s">
        <v>15</v>
      </c>
      <c r="F14" s="55" t="s">
        <v>19</v>
      </c>
      <c r="G14" s="54" t="s">
        <v>0</v>
      </c>
      <c r="H14" s="54" t="s">
        <v>635</v>
      </c>
      <c r="I14" s="58">
        <v>14323</v>
      </c>
      <c r="J14" s="54">
        <v>6</v>
      </c>
      <c r="K14" s="54" t="s">
        <v>8</v>
      </c>
      <c r="L14" s="54" t="s">
        <v>994</v>
      </c>
      <c r="M14" s="54" t="s">
        <v>862</v>
      </c>
      <c r="N14" s="54" t="s">
        <v>1095</v>
      </c>
      <c r="O14" s="54">
        <v>52</v>
      </c>
      <c r="P14" s="54">
        <v>52</v>
      </c>
      <c r="Q14" s="56">
        <v>104</v>
      </c>
      <c r="Z14" s="336">
        <v>0</v>
      </c>
      <c r="AA14" s="336">
        <v>0</v>
      </c>
      <c r="AB14" s="336">
        <v>0</v>
      </c>
      <c r="AC14" s="336">
        <v>0</v>
      </c>
      <c r="AD14" s="336">
        <v>0</v>
      </c>
      <c r="AE14" s="336">
        <v>0</v>
      </c>
      <c r="AF14" s="336">
        <v>0</v>
      </c>
      <c r="AG14" s="336">
        <v>0</v>
      </c>
      <c r="AH14" s="54" t="s">
        <v>777</v>
      </c>
      <c r="AI14" s="57">
        <v>92</v>
      </c>
      <c r="AJ14" s="337">
        <v>14323</v>
      </c>
      <c r="AK14" s="336">
        <v>896.05998467699999</v>
      </c>
      <c r="AL14" s="54">
        <v>20</v>
      </c>
      <c r="AM14" s="336">
        <v>908.0598557699999</v>
      </c>
      <c r="AN14" s="54">
        <v>12</v>
      </c>
      <c r="AO14" s="54" t="s">
        <v>777</v>
      </c>
      <c r="AQ14" s="338">
        <f t="shared" ca="1" si="0"/>
        <v>87.008219178082186</v>
      </c>
    </row>
    <row r="15" spans="1:43" ht="20.100000000000001" customHeight="1">
      <c r="A15" s="54" t="s">
        <v>269</v>
      </c>
      <c r="B15" s="54" t="s">
        <v>801</v>
      </c>
      <c r="C15" s="54" t="s">
        <v>488</v>
      </c>
      <c r="D15" s="54" t="s">
        <v>418</v>
      </c>
      <c r="E15" s="55" t="s">
        <v>72</v>
      </c>
      <c r="F15" s="55" t="s">
        <v>150</v>
      </c>
      <c r="G15" s="54" t="s">
        <v>0</v>
      </c>
      <c r="H15" s="54" t="s">
        <v>653</v>
      </c>
      <c r="I15" s="58">
        <v>14704</v>
      </c>
      <c r="J15" s="54">
        <v>9</v>
      </c>
      <c r="K15" s="54" t="s">
        <v>2</v>
      </c>
      <c r="L15" s="54" t="s">
        <v>994</v>
      </c>
      <c r="M15" s="54" t="s">
        <v>862</v>
      </c>
      <c r="N15" s="54" t="s">
        <v>1095</v>
      </c>
      <c r="O15" s="54">
        <v>57</v>
      </c>
      <c r="P15" s="54">
        <v>53</v>
      </c>
      <c r="Q15" s="56">
        <v>110</v>
      </c>
      <c r="Z15" s="336">
        <v>0</v>
      </c>
      <c r="AA15" s="336">
        <v>0</v>
      </c>
      <c r="AB15" s="336">
        <v>0</v>
      </c>
      <c r="AC15" s="336">
        <v>0</v>
      </c>
      <c r="AD15" s="336">
        <v>0</v>
      </c>
      <c r="AE15" s="336">
        <v>0</v>
      </c>
      <c r="AF15" s="336">
        <v>0</v>
      </c>
      <c r="AG15" s="336">
        <v>0</v>
      </c>
      <c r="AH15" s="54" t="s">
        <v>777</v>
      </c>
      <c r="AI15" s="57">
        <v>92</v>
      </c>
      <c r="AJ15" s="337">
        <v>14704</v>
      </c>
      <c r="AK15" s="336">
        <v>890.08998429600001</v>
      </c>
      <c r="AL15" s="54">
        <v>58</v>
      </c>
      <c r="AM15" s="336">
        <v>908.02985195999997</v>
      </c>
      <c r="AN15" s="54">
        <v>13</v>
      </c>
      <c r="AO15" s="54" t="s">
        <v>777</v>
      </c>
      <c r="AQ15" s="338">
        <f t="shared" ca="1" si="0"/>
        <v>85.964383561643842</v>
      </c>
    </row>
    <row r="16" spans="1:43" ht="20.100000000000001" customHeight="1">
      <c r="A16" s="54" t="s">
        <v>1146</v>
      </c>
      <c r="B16" s="54" t="s">
        <v>793</v>
      </c>
      <c r="C16" s="54" t="s">
        <v>488</v>
      </c>
      <c r="D16" s="54" t="s">
        <v>267</v>
      </c>
      <c r="E16" s="55" t="s">
        <v>1147</v>
      </c>
      <c r="F16" s="55" t="s">
        <v>1048</v>
      </c>
      <c r="G16" s="54" t="s">
        <v>6</v>
      </c>
      <c r="H16" s="54" t="s">
        <v>654</v>
      </c>
      <c r="I16" s="58">
        <v>22208</v>
      </c>
      <c r="J16" s="54">
        <v>9</v>
      </c>
      <c r="K16" s="54" t="s">
        <v>2</v>
      </c>
      <c r="L16" s="54" t="s">
        <v>861</v>
      </c>
      <c r="M16" s="54" t="e">
        <v>#DIV/0!</v>
      </c>
      <c r="N16" s="54" t="s">
        <v>1095</v>
      </c>
      <c r="O16" s="54">
        <v>57</v>
      </c>
      <c r="P16" s="54">
        <v>53</v>
      </c>
      <c r="Q16" s="56">
        <v>110</v>
      </c>
      <c r="Z16" s="336">
        <v>0</v>
      </c>
      <c r="AA16" s="336">
        <v>0</v>
      </c>
      <c r="AB16" s="336">
        <v>0</v>
      </c>
      <c r="AC16" s="336">
        <v>0</v>
      </c>
      <c r="AD16" s="336">
        <v>0</v>
      </c>
      <c r="AE16" s="336">
        <v>0</v>
      </c>
      <c r="AF16" s="336">
        <v>0</v>
      </c>
      <c r="AG16" s="336">
        <v>0</v>
      </c>
      <c r="AH16" s="54" t="s">
        <v>777</v>
      </c>
      <c r="AI16" s="57">
        <v>92</v>
      </c>
      <c r="AJ16" s="337">
        <v>22208</v>
      </c>
      <c r="AK16" s="336">
        <v>890.08997679200002</v>
      </c>
      <c r="AL16" s="54">
        <v>59</v>
      </c>
      <c r="AM16" s="336">
        <v>908.02977692000002</v>
      </c>
      <c r="AN16" s="54">
        <v>14</v>
      </c>
      <c r="AO16" s="54" t="s">
        <v>777</v>
      </c>
      <c r="AQ16" s="338">
        <f t="shared" ca="1" si="0"/>
        <v>65.405479452054792</v>
      </c>
    </row>
    <row r="17" spans="1:43" ht="20.100000000000001" customHeight="1">
      <c r="A17" s="54" t="s">
        <v>270</v>
      </c>
      <c r="B17" s="54" t="s">
        <v>124</v>
      </c>
      <c r="C17" s="54" t="s">
        <v>1</v>
      </c>
      <c r="D17" s="54" t="s">
        <v>124</v>
      </c>
      <c r="E17" s="55" t="s">
        <v>268</v>
      </c>
      <c r="F17" s="55" t="s">
        <v>271</v>
      </c>
      <c r="G17" s="54" t="s">
        <v>0</v>
      </c>
      <c r="H17" s="54" t="s">
        <v>653</v>
      </c>
      <c r="I17" s="58">
        <v>21219</v>
      </c>
      <c r="J17" s="54">
        <v>2</v>
      </c>
      <c r="K17" s="54" t="s">
        <v>20</v>
      </c>
      <c r="L17" s="54" t="s">
        <v>861</v>
      </c>
      <c r="M17" s="54" t="s">
        <v>862</v>
      </c>
      <c r="N17" s="54" t="s">
        <v>1095</v>
      </c>
      <c r="O17" s="54">
        <v>50</v>
      </c>
      <c r="P17" s="54">
        <v>47</v>
      </c>
      <c r="Q17" s="56">
        <v>97</v>
      </c>
      <c r="Z17" s="336">
        <v>0</v>
      </c>
      <c r="AA17" s="336">
        <v>0</v>
      </c>
      <c r="AB17" s="336">
        <v>0</v>
      </c>
      <c r="AC17" s="336">
        <v>0</v>
      </c>
      <c r="AD17" s="336">
        <v>0</v>
      </c>
      <c r="AE17" s="336">
        <v>0</v>
      </c>
      <c r="AF17" s="336">
        <v>0</v>
      </c>
      <c r="AG17" s="336">
        <v>0</v>
      </c>
      <c r="AH17" s="54" t="s">
        <v>777</v>
      </c>
      <c r="AI17" s="57">
        <v>93</v>
      </c>
      <c r="AJ17" s="337">
        <v>21219</v>
      </c>
      <c r="AK17" s="336">
        <v>903.01997778099997</v>
      </c>
      <c r="AL17" s="54">
        <v>6</v>
      </c>
      <c r="AM17" s="336">
        <v>907.09978681000007</v>
      </c>
      <c r="AN17" s="54">
        <v>15</v>
      </c>
      <c r="AO17" s="54" t="s">
        <v>777</v>
      </c>
      <c r="AQ17" s="338">
        <f t="shared" ca="1" si="0"/>
        <v>68.115068493150687</v>
      </c>
    </row>
    <row r="18" spans="1:43" ht="20.100000000000001" customHeight="1">
      <c r="A18" s="54" t="s">
        <v>585</v>
      </c>
      <c r="B18" s="54" t="s">
        <v>790</v>
      </c>
      <c r="C18" s="54" t="s">
        <v>488</v>
      </c>
      <c r="D18" s="54" t="s">
        <v>204</v>
      </c>
      <c r="E18" s="55" t="s">
        <v>90</v>
      </c>
      <c r="F18" s="55" t="s">
        <v>586</v>
      </c>
      <c r="G18" s="54" t="s">
        <v>0</v>
      </c>
      <c r="H18" s="54" t="s">
        <v>635</v>
      </c>
      <c r="I18" s="58" t="s">
        <v>808</v>
      </c>
      <c r="J18" s="54">
        <v>4</v>
      </c>
      <c r="K18" s="54" t="s">
        <v>8</v>
      </c>
      <c r="L18" s="54" t="s">
        <v>861</v>
      </c>
      <c r="M18" s="54" t="s">
        <v>777</v>
      </c>
      <c r="N18" s="54" t="s">
        <v>1095</v>
      </c>
      <c r="O18" s="54">
        <v>53</v>
      </c>
      <c r="P18" s="54">
        <v>48</v>
      </c>
      <c r="Q18" s="56">
        <v>101</v>
      </c>
      <c r="V18" s="59">
        <v>16</v>
      </c>
      <c r="Z18" s="336">
        <v>0</v>
      </c>
      <c r="AA18" s="336">
        <v>0</v>
      </c>
      <c r="AB18" s="336">
        <v>0</v>
      </c>
      <c r="AC18" s="336">
        <v>0</v>
      </c>
      <c r="AD18" s="336">
        <v>11</v>
      </c>
      <c r="AE18" s="336">
        <v>0</v>
      </c>
      <c r="AF18" s="336">
        <v>0</v>
      </c>
      <c r="AG18" s="336">
        <v>0</v>
      </c>
      <c r="AH18" s="54">
        <v>11</v>
      </c>
      <c r="AI18" s="57">
        <v>93</v>
      </c>
      <c r="AJ18" s="337" t="s">
        <v>808</v>
      </c>
      <c r="AK18" s="336">
        <v>899.03997688799996</v>
      </c>
      <c r="AL18" s="54">
        <v>10</v>
      </c>
      <c r="AM18" s="336">
        <v>907.07977788000005</v>
      </c>
      <c r="AN18" s="54">
        <v>16</v>
      </c>
      <c r="AO18" s="54">
        <v>1</v>
      </c>
      <c r="AQ18" s="338">
        <f t="shared" ca="1" si="0"/>
        <v>65.668493150684938</v>
      </c>
    </row>
    <row r="19" spans="1:43" ht="20.100000000000001" customHeight="1">
      <c r="A19" s="54" t="s">
        <v>275</v>
      </c>
      <c r="B19" s="54" t="s">
        <v>411</v>
      </c>
      <c r="C19" s="54" t="s">
        <v>1</v>
      </c>
      <c r="D19" s="54" t="s">
        <v>411</v>
      </c>
      <c r="E19" s="55" t="s">
        <v>276</v>
      </c>
      <c r="F19" s="55" t="s">
        <v>277</v>
      </c>
      <c r="G19" s="54" t="s">
        <v>6</v>
      </c>
      <c r="H19" s="54" t="s">
        <v>653</v>
      </c>
      <c r="I19" s="58">
        <v>26024</v>
      </c>
      <c r="J19" s="54">
        <v>6</v>
      </c>
      <c r="K19" s="54" t="s">
        <v>8</v>
      </c>
      <c r="L19" s="54" t="s">
        <v>861</v>
      </c>
      <c r="M19" s="54" t="s">
        <v>862</v>
      </c>
      <c r="N19" s="54" t="s">
        <v>1095</v>
      </c>
      <c r="O19" s="54">
        <v>58</v>
      </c>
      <c r="P19" s="54">
        <v>47</v>
      </c>
      <c r="Q19" s="56">
        <v>105</v>
      </c>
      <c r="V19" s="59">
        <v>17</v>
      </c>
      <c r="Z19" s="336">
        <v>0</v>
      </c>
      <c r="AA19" s="336">
        <v>0</v>
      </c>
      <c r="AB19" s="336">
        <v>0</v>
      </c>
      <c r="AC19" s="336">
        <v>0</v>
      </c>
      <c r="AD19" s="336">
        <v>12</v>
      </c>
      <c r="AE19" s="336">
        <v>0</v>
      </c>
      <c r="AF19" s="336">
        <v>0</v>
      </c>
      <c r="AG19" s="336">
        <v>0</v>
      </c>
      <c r="AH19" s="54">
        <v>12</v>
      </c>
      <c r="AI19" s="57">
        <v>93</v>
      </c>
      <c r="AJ19" s="337">
        <v>26024</v>
      </c>
      <c r="AK19" s="336">
        <v>895.05997297599993</v>
      </c>
      <c r="AL19" s="54">
        <v>26</v>
      </c>
      <c r="AM19" s="336">
        <v>907.05973875999996</v>
      </c>
      <c r="AN19" s="54">
        <v>17</v>
      </c>
      <c r="AO19" s="54">
        <v>1</v>
      </c>
      <c r="AQ19" s="338">
        <f t="shared" ca="1" si="0"/>
        <v>54.950684931506849</v>
      </c>
    </row>
    <row r="20" spans="1:43" ht="20.100000000000001" customHeight="1">
      <c r="A20" s="54" t="s">
        <v>827</v>
      </c>
      <c r="B20" s="54" t="s">
        <v>800</v>
      </c>
      <c r="C20" s="54" t="s">
        <v>488</v>
      </c>
      <c r="D20" s="54" t="s">
        <v>417</v>
      </c>
      <c r="E20" s="55" t="s">
        <v>857</v>
      </c>
      <c r="F20" s="55" t="s">
        <v>858</v>
      </c>
      <c r="G20" s="54" t="s">
        <v>0</v>
      </c>
      <c r="H20" s="54" t="s">
        <v>670</v>
      </c>
      <c r="I20" s="58">
        <v>21302</v>
      </c>
      <c r="J20" s="54">
        <v>7</v>
      </c>
      <c r="K20" s="54" t="s">
        <v>2</v>
      </c>
      <c r="L20" s="54" t="s">
        <v>861</v>
      </c>
      <c r="M20" s="54" t="s">
        <v>862</v>
      </c>
      <c r="N20" s="54" t="s">
        <v>1095</v>
      </c>
      <c r="O20" s="54">
        <v>53</v>
      </c>
      <c r="P20" s="54">
        <v>54</v>
      </c>
      <c r="Q20" s="56">
        <v>107</v>
      </c>
      <c r="Z20" s="336">
        <v>0</v>
      </c>
      <c r="AA20" s="336">
        <v>0</v>
      </c>
      <c r="AB20" s="336">
        <v>0</v>
      </c>
      <c r="AC20" s="336">
        <v>0</v>
      </c>
      <c r="AD20" s="336">
        <v>0</v>
      </c>
      <c r="AE20" s="336">
        <v>0</v>
      </c>
      <c r="AF20" s="336">
        <v>0</v>
      </c>
      <c r="AG20" s="336">
        <v>0</v>
      </c>
      <c r="AH20" s="54" t="s">
        <v>777</v>
      </c>
      <c r="AI20" s="57">
        <v>93</v>
      </c>
      <c r="AJ20" s="337">
        <v>21302</v>
      </c>
      <c r="AK20" s="336">
        <v>893.069977698</v>
      </c>
      <c r="AL20" s="54">
        <v>39</v>
      </c>
      <c r="AM20" s="336">
        <v>907.04978597999991</v>
      </c>
      <c r="AN20" s="54">
        <v>18</v>
      </c>
      <c r="AO20" s="54" t="s">
        <v>777</v>
      </c>
      <c r="AQ20" s="338">
        <f t="shared" ca="1" si="0"/>
        <v>67.887671232876713</v>
      </c>
    </row>
    <row r="21" spans="1:43" ht="20.100000000000001" customHeight="1">
      <c r="A21" s="54" t="s">
        <v>415</v>
      </c>
      <c r="B21" s="54" t="s">
        <v>788</v>
      </c>
      <c r="C21" s="54" t="s">
        <v>488</v>
      </c>
      <c r="D21" s="54" t="s">
        <v>124</v>
      </c>
      <c r="E21" s="55" t="s">
        <v>286</v>
      </c>
      <c r="F21" s="55" t="s">
        <v>105</v>
      </c>
      <c r="G21" s="54" t="s">
        <v>6</v>
      </c>
      <c r="H21" s="54" t="s">
        <v>673</v>
      </c>
      <c r="I21" s="58">
        <v>16657</v>
      </c>
      <c r="J21" s="54">
        <v>8</v>
      </c>
      <c r="K21" s="54" t="s">
        <v>2</v>
      </c>
      <c r="L21" s="54" t="s">
        <v>950</v>
      </c>
      <c r="M21" s="54" t="s">
        <v>862</v>
      </c>
      <c r="N21" s="54" t="s">
        <v>1095</v>
      </c>
      <c r="O21" s="54">
        <v>57</v>
      </c>
      <c r="P21" s="54">
        <v>52</v>
      </c>
      <c r="Q21" s="56">
        <v>109</v>
      </c>
      <c r="Z21" s="336">
        <v>0</v>
      </c>
      <c r="AA21" s="336">
        <v>0</v>
      </c>
      <c r="AB21" s="336">
        <v>0</v>
      </c>
      <c r="AC21" s="336">
        <v>0</v>
      </c>
      <c r="AD21" s="336">
        <v>0</v>
      </c>
      <c r="AE21" s="336">
        <v>0</v>
      </c>
      <c r="AF21" s="336">
        <v>0</v>
      </c>
      <c r="AG21" s="336">
        <v>0</v>
      </c>
      <c r="AH21" s="54" t="s">
        <v>777</v>
      </c>
      <c r="AI21" s="57">
        <v>93</v>
      </c>
      <c r="AJ21" s="337">
        <v>16657</v>
      </c>
      <c r="AK21" s="336">
        <v>891.0799823430001</v>
      </c>
      <c r="AL21" s="54">
        <v>49</v>
      </c>
      <c r="AM21" s="336">
        <v>907.03983242999993</v>
      </c>
      <c r="AN21" s="54">
        <v>19</v>
      </c>
      <c r="AO21" s="54" t="s">
        <v>777</v>
      </c>
      <c r="AQ21" s="338">
        <f t="shared" ca="1" si="0"/>
        <v>80.61369863013698</v>
      </c>
    </row>
    <row r="22" spans="1:43" ht="20.100000000000001" customHeight="1">
      <c r="A22" s="54" t="s">
        <v>717</v>
      </c>
      <c r="B22" s="54" t="s">
        <v>418</v>
      </c>
      <c r="C22" s="54" t="s">
        <v>1</v>
      </c>
      <c r="D22" s="54" t="s">
        <v>418</v>
      </c>
      <c r="E22" s="55" t="s">
        <v>718</v>
      </c>
      <c r="F22" s="55" t="s">
        <v>719</v>
      </c>
      <c r="G22" s="54" t="s">
        <v>0</v>
      </c>
      <c r="H22" s="54" t="s">
        <v>639</v>
      </c>
      <c r="I22" s="58">
        <v>29849</v>
      </c>
      <c r="J22" s="54">
        <v>2</v>
      </c>
      <c r="K22" s="54" t="s">
        <v>20</v>
      </c>
      <c r="L22" s="54" t="s">
        <v>861</v>
      </c>
      <c r="M22" s="54" t="s">
        <v>862</v>
      </c>
      <c r="N22" s="54" t="s">
        <v>1095</v>
      </c>
      <c r="O22" s="54">
        <v>46</v>
      </c>
      <c r="P22" s="54">
        <v>52</v>
      </c>
      <c r="Q22" s="56">
        <v>98</v>
      </c>
      <c r="Z22" s="336">
        <v>0</v>
      </c>
      <c r="AA22" s="336">
        <v>0</v>
      </c>
      <c r="AB22" s="336">
        <v>0</v>
      </c>
      <c r="AC22" s="336">
        <v>0</v>
      </c>
      <c r="AD22" s="336">
        <v>0</v>
      </c>
      <c r="AE22" s="336">
        <v>0</v>
      </c>
      <c r="AF22" s="336">
        <v>0</v>
      </c>
      <c r="AG22" s="336">
        <v>0</v>
      </c>
      <c r="AH22" s="54" t="s">
        <v>777</v>
      </c>
      <c r="AI22" s="57">
        <v>94</v>
      </c>
      <c r="AJ22" s="337">
        <v>29849</v>
      </c>
      <c r="AK22" s="336">
        <v>902.01996915099994</v>
      </c>
      <c r="AL22" s="54">
        <v>7</v>
      </c>
      <c r="AM22" s="336">
        <v>906.09970051000005</v>
      </c>
      <c r="AN22" s="54">
        <v>20</v>
      </c>
      <c r="AO22" s="54" t="s">
        <v>777</v>
      </c>
      <c r="AQ22" s="338">
        <f t="shared" ca="1" si="0"/>
        <v>44.471232876712328</v>
      </c>
    </row>
    <row r="23" spans="1:43" ht="20.100000000000001" customHeight="1">
      <c r="A23" s="54" t="s">
        <v>119</v>
      </c>
      <c r="B23" s="54" t="s">
        <v>51</v>
      </c>
      <c r="C23" s="54" t="s">
        <v>1</v>
      </c>
      <c r="D23" s="54" t="s">
        <v>51</v>
      </c>
      <c r="E23" s="55" t="s">
        <v>115</v>
      </c>
      <c r="F23" s="55" t="s">
        <v>120</v>
      </c>
      <c r="G23" s="54" t="s">
        <v>0</v>
      </c>
      <c r="H23" s="54" t="s">
        <v>639</v>
      </c>
      <c r="I23" s="58">
        <v>16365</v>
      </c>
      <c r="J23" s="54">
        <v>5</v>
      </c>
      <c r="K23" s="54" t="s">
        <v>8</v>
      </c>
      <c r="L23" s="54" t="s">
        <v>950</v>
      </c>
      <c r="M23" s="54" t="s">
        <v>862</v>
      </c>
      <c r="N23" s="54" t="s">
        <v>1095</v>
      </c>
      <c r="O23" s="54">
        <v>50</v>
      </c>
      <c r="P23" s="54">
        <v>54</v>
      </c>
      <c r="Q23" s="56">
        <v>104</v>
      </c>
      <c r="Z23" s="336">
        <v>0</v>
      </c>
      <c r="AA23" s="336">
        <v>0</v>
      </c>
      <c r="AB23" s="336">
        <v>0</v>
      </c>
      <c r="AC23" s="336">
        <v>0</v>
      </c>
      <c r="AD23" s="336">
        <v>0</v>
      </c>
      <c r="AE23" s="336">
        <v>0</v>
      </c>
      <c r="AF23" s="336">
        <v>0</v>
      </c>
      <c r="AG23" s="336">
        <v>0</v>
      </c>
      <c r="AH23" s="54" t="s">
        <v>777</v>
      </c>
      <c r="AI23" s="57">
        <v>94</v>
      </c>
      <c r="AJ23" s="337">
        <v>16365</v>
      </c>
      <c r="AK23" s="336">
        <v>896.04998263499999</v>
      </c>
      <c r="AL23" s="54">
        <v>21</v>
      </c>
      <c r="AM23" s="336">
        <v>906.06983535000006</v>
      </c>
      <c r="AN23" s="54">
        <v>21</v>
      </c>
      <c r="AO23" s="54" t="s">
        <v>777</v>
      </c>
      <c r="AQ23" s="338">
        <f t="shared" ca="1" si="0"/>
        <v>81.413698630136992</v>
      </c>
    </row>
    <row r="24" spans="1:43" ht="20.100000000000001" customHeight="1">
      <c r="A24" s="54" t="s">
        <v>641</v>
      </c>
      <c r="B24" s="54" t="s">
        <v>956</v>
      </c>
      <c r="C24" s="54" t="s">
        <v>488</v>
      </c>
      <c r="D24" s="54" t="s">
        <v>393</v>
      </c>
      <c r="E24" s="55" t="s">
        <v>642</v>
      </c>
      <c r="F24" s="55" t="s">
        <v>643</v>
      </c>
      <c r="G24" s="54" t="s">
        <v>0</v>
      </c>
      <c r="H24" s="54" t="s">
        <v>640</v>
      </c>
      <c r="I24" s="58">
        <v>15766</v>
      </c>
      <c r="J24" s="54">
        <v>9</v>
      </c>
      <c r="K24" s="54" t="s">
        <v>2</v>
      </c>
      <c r="L24" s="54" t="s">
        <v>950</v>
      </c>
      <c r="M24" s="54" t="s">
        <v>777</v>
      </c>
      <c r="N24" s="54" t="s">
        <v>1095</v>
      </c>
      <c r="O24" s="54">
        <v>56</v>
      </c>
      <c r="P24" s="54">
        <v>56</v>
      </c>
      <c r="Q24" s="56">
        <v>112</v>
      </c>
      <c r="Z24" s="336">
        <v>0</v>
      </c>
      <c r="AA24" s="336">
        <v>0</v>
      </c>
      <c r="AB24" s="336">
        <v>0</v>
      </c>
      <c r="AC24" s="336">
        <v>0</v>
      </c>
      <c r="AD24" s="336">
        <v>0</v>
      </c>
      <c r="AE24" s="336">
        <v>0</v>
      </c>
      <c r="AF24" s="336">
        <v>0</v>
      </c>
      <c r="AG24" s="336">
        <v>0</v>
      </c>
      <c r="AH24" s="54" t="s">
        <v>777</v>
      </c>
      <c r="AI24" s="57">
        <v>94</v>
      </c>
      <c r="AJ24" s="337">
        <v>15766</v>
      </c>
      <c r="AK24" s="336">
        <v>888.08998323399999</v>
      </c>
      <c r="AL24" s="54">
        <v>68</v>
      </c>
      <c r="AM24" s="336">
        <v>906.02984133999996</v>
      </c>
      <c r="AN24" s="54">
        <v>22</v>
      </c>
      <c r="AO24" s="54" t="s">
        <v>777</v>
      </c>
      <c r="AQ24" s="338">
        <f t="shared" ca="1" si="0"/>
        <v>83.054794520547944</v>
      </c>
    </row>
    <row r="25" spans="1:43" ht="20.100000000000001" customHeight="1">
      <c r="A25" s="54" t="s">
        <v>587</v>
      </c>
      <c r="B25" s="54" t="s">
        <v>489</v>
      </c>
      <c r="C25" s="54" t="s">
        <v>1</v>
      </c>
      <c r="D25" s="54" t="s">
        <v>489</v>
      </c>
      <c r="E25" s="55" t="s">
        <v>681</v>
      </c>
      <c r="F25" s="55" t="s">
        <v>588</v>
      </c>
      <c r="G25" s="54" t="s">
        <v>0</v>
      </c>
      <c r="H25" s="54" t="s">
        <v>635</v>
      </c>
      <c r="I25" s="58">
        <v>23045</v>
      </c>
      <c r="J25" s="54">
        <v>5</v>
      </c>
      <c r="K25" s="54" t="s">
        <v>8</v>
      </c>
      <c r="L25" s="54" t="s">
        <v>861</v>
      </c>
      <c r="M25" s="54" t="s">
        <v>862</v>
      </c>
      <c r="N25" s="54" t="s">
        <v>1095</v>
      </c>
      <c r="O25" s="54">
        <v>52</v>
      </c>
      <c r="P25" s="54">
        <v>53</v>
      </c>
      <c r="Q25" s="56">
        <v>105</v>
      </c>
      <c r="Z25" s="336">
        <v>0</v>
      </c>
      <c r="AA25" s="336">
        <v>0</v>
      </c>
      <c r="AB25" s="336">
        <v>0</v>
      </c>
      <c r="AC25" s="336">
        <v>0</v>
      </c>
      <c r="AD25" s="336">
        <v>0</v>
      </c>
      <c r="AE25" s="336">
        <v>0</v>
      </c>
      <c r="AF25" s="336">
        <v>0</v>
      </c>
      <c r="AG25" s="336">
        <v>0</v>
      </c>
      <c r="AH25" s="54" t="s">
        <v>777</v>
      </c>
      <c r="AI25" s="57">
        <v>95</v>
      </c>
      <c r="AJ25" s="337">
        <v>23045</v>
      </c>
      <c r="AK25" s="336">
        <v>895.04997595499992</v>
      </c>
      <c r="AL25" s="54">
        <v>27</v>
      </c>
      <c r="AM25" s="336">
        <v>905.06976855000005</v>
      </c>
      <c r="AN25" s="54">
        <v>23</v>
      </c>
      <c r="AO25" s="54" t="s">
        <v>777</v>
      </c>
      <c r="AQ25" s="338">
        <f t="shared" ca="1" si="0"/>
        <v>63.112328767123287</v>
      </c>
    </row>
    <row r="26" spans="1:43" ht="20.100000000000001" customHeight="1">
      <c r="A26" s="54" t="s">
        <v>671</v>
      </c>
      <c r="B26" s="54" t="s">
        <v>124</v>
      </c>
      <c r="C26" s="54" t="s">
        <v>1</v>
      </c>
      <c r="D26" s="54" t="s">
        <v>124</v>
      </c>
      <c r="E26" s="55" t="s">
        <v>672</v>
      </c>
      <c r="F26" s="55" t="s">
        <v>134</v>
      </c>
      <c r="G26" s="54" t="s">
        <v>0</v>
      </c>
      <c r="H26" s="54" t="s">
        <v>670</v>
      </c>
      <c r="I26" s="58">
        <v>17992</v>
      </c>
      <c r="J26" s="54">
        <v>6</v>
      </c>
      <c r="K26" s="54" t="s">
        <v>8</v>
      </c>
      <c r="L26" s="54" t="s">
        <v>950</v>
      </c>
      <c r="M26" s="54" t="s">
        <v>862</v>
      </c>
      <c r="N26" s="54" t="s">
        <v>1095</v>
      </c>
      <c r="O26" s="54">
        <v>53</v>
      </c>
      <c r="P26" s="54">
        <v>54</v>
      </c>
      <c r="Q26" s="56">
        <v>107</v>
      </c>
      <c r="Z26" s="336">
        <v>0</v>
      </c>
      <c r="AA26" s="336">
        <v>0</v>
      </c>
      <c r="AB26" s="336">
        <v>0</v>
      </c>
      <c r="AC26" s="336">
        <v>0</v>
      </c>
      <c r="AD26" s="336">
        <v>0</v>
      </c>
      <c r="AE26" s="336">
        <v>0</v>
      </c>
      <c r="AF26" s="336">
        <v>0</v>
      </c>
      <c r="AG26" s="336">
        <v>0</v>
      </c>
      <c r="AH26" s="54" t="s">
        <v>777</v>
      </c>
      <c r="AI26" s="57">
        <v>95</v>
      </c>
      <c r="AJ26" s="337">
        <v>17992</v>
      </c>
      <c r="AK26" s="336">
        <v>893.05998100799991</v>
      </c>
      <c r="AL26" s="54">
        <v>40</v>
      </c>
      <c r="AM26" s="336">
        <v>905.0598190799999</v>
      </c>
      <c r="AN26" s="54">
        <v>24</v>
      </c>
      <c r="AO26" s="54" t="s">
        <v>777</v>
      </c>
      <c r="AQ26" s="338">
        <f t="shared" ca="1" si="0"/>
        <v>76.956164383561642</v>
      </c>
    </row>
    <row r="27" spans="1:43" ht="20.100000000000001" customHeight="1">
      <c r="A27" s="54" t="s">
        <v>570</v>
      </c>
      <c r="B27" s="54" t="s">
        <v>787</v>
      </c>
      <c r="C27" s="54" t="s">
        <v>488</v>
      </c>
      <c r="D27" s="54" t="s">
        <v>489</v>
      </c>
      <c r="E27" s="55" t="s">
        <v>571</v>
      </c>
      <c r="F27" s="55" t="s">
        <v>572</v>
      </c>
      <c r="G27" s="54" t="s">
        <v>0</v>
      </c>
      <c r="H27" s="54" t="s">
        <v>654</v>
      </c>
      <c r="I27" s="58">
        <v>28815</v>
      </c>
      <c r="J27" s="54">
        <v>8</v>
      </c>
      <c r="K27" s="54" t="s">
        <v>2</v>
      </c>
      <c r="L27" s="54" t="s">
        <v>861</v>
      </c>
      <c r="M27" s="54" t="s">
        <v>862</v>
      </c>
      <c r="N27" s="54" t="s">
        <v>1095</v>
      </c>
      <c r="O27" s="54">
        <v>55</v>
      </c>
      <c r="P27" s="54">
        <v>56</v>
      </c>
      <c r="Q27" s="56">
        <v>111</v>
      </c>
      <c r="Z27" s="336">
        <v>0</v>
      </c>
      <c r="AA27" s="336">
        <v>0</v>
      </c>
      <c r="AB27" s="336">
        <v>0</v>
      </c>
      <c r="AC27" s="336">
        <v>0</v>
      </c>
      <c r="AD27" s="336">
        <v>0</v>
      </c>
      <c r="AE27" s="336">
        <v>0</v>
      </c>
      <c r="AF27" s="336">
        <v>0</v>
      </c>
      <c r="AG27" s="336">
        <v>0</v>
      </c>
      <c r="AH27" s="54" t="s">
        <v>777</v>
      </c>
      <c r="AI27" s="57">
        <v>95</v>
      </c>
      <c r="AJ27" s="337">
        <v>28815</v>
      </c>
      <c r="AK27" s="336">
        <v>889.07997018500009</v>
      </c>
      <c r="AL27" s="54">
        <v>65</v>
      </c>
      <c r="AM27" s="336">
        <v>905.03971085000001</v>
      </c>
      <c r="AN27" s="54">
        <v>25</v>
      </c>
      <c r="AO27" s="54" t="s">
        <v>777</v>
      </c>
      <c r="AQ27" s="338">
        <f t="shared" ca="1" si="0"/>
        <v>47.304109589041097</v>
      </c>
    </row>
    <row r="28" spans="1:43" ht="20.100000000000001" customHeight="1">
      <c r="A28" s="54" t="s">
        <v>831</v>
      </c>
      <c r="B28" s="54" t="s">
        <v>877</v>
      </c>
      <c r="C28" s="54" t="s">
        <v>488</v>
      </c>
      <c r="D28" s="54" t="s">
        <v>51</v>
      </c>
      <c r="E28" s="55" t="s">
        <v>45</v>
      </c>
      <c r="F28" s="55" t="s">
        <v>37</v>
      </c>
      <c r="G28" s="54" t="s">
        <v>0</v>
      </c>
      <c r="H28" s="54" t="s">
        <v>654</v>
      </c>
      <c r="I28" s="58">
        <v>16850</v>
      </c>
      <c r="J28" s="54">
        <v>9</v>
      </c>
      <c r="K28" s="54" t="s">
        <v>2</v>
      </c>
      <c r="L28" s="54" t="s">
        <v>950</v>
      </c>
      <c r="M28" s="54" t="s">
        <v>777</v>
      </c>
      <c r="N28" s="54" t="s">
        <v>1095</v>
      </c>
      <c r="O28" s="54">
        <v>59</v>
      </c>
      <c r="P28" s="54">
        <v>54</v>
      </c>
      <c r="Q28" s="56">
        <v>113</v>
      </c>
      <c r="Z28" s="336">
        <v>0</v>
      </c>
      <c r="AA28" s="336">
        <v>0</v>
      </c>
      <c r="AB28" s="336">
        <v>0</v>
      </c>
      <c r="AC28" s="336">
        <v>0</v>
      </c>
      <c r="AD28" s="336">
        <v>0</v>
      </c>
      <c r="AE28" s="336">
        <v>0</v>
      </c>
      <c r="AF28" s="336">
        <v>0</v>
      </c>
      <c r="AG28" s="336">
        <v>0</v>
      </c>
      <c r="AH28" s="54" t="s">
        <v>777</v>
      </c>
      <c r="AI28" s="57">
        <v>95</v>
      </c>
      <c r="AJ28" s="337">
        <v>16850</v>
      </c>
      <c r="AK28" s="336">
        <v>887.08998215000008</v>
      </c>
      <c r="AL28" s="54">
        <v>75</v>
      </c>
      <c r="AM28" s="336">
        <v>905.0298305</v>
      </c>
      <c r="AN28" s="54">
        <v>26</v>
      </c>
      <c r="AO28" s="54" t="s">
        <v>777</v>
      </c>
      <c r="AQ28" s="338">
        <f t="shared" ca="1" si="0"/>
        <v>80.084931506849315</v>
      </c>
    </row>
    <row r="29" spans="1:43" ht="20.100000000000001" customHeight="1">
      <c r="A29" s="54" t="s">
        <v>913</v>
      </c>
      <c r="B29" s="54" t="s">
        <v>881</v>
      </c>
      <c r="C29" s="54" t="s">
        <v>488</v>
      </c>
      <c r="D29" s="54" t="s">
        <v>283</v>
      </c>
      <c r="E29" s="55" t="s">
        <v>914</v>
      </c>
      <c r="F29" s="55" t="s">
        <v>106</v>
      </c>
      <c r="G29" s="54" t="s">
        <v>6</v>
      </c>
      <c r="H29" s="54" t="s">
        <v>640</v>
      </c>
      <c r="I29" s="58">
        <v>15849</v>
      </c>
      <c r="J29" s="54">
        <v>12</v>
      </c>
      <c r="K29" s="54" t="s">
        <v>7</v>
      </c>
      <c r="L29" s="54" t="s">
        <v>950</v>
      </c>
      <c r="M29" s="54" t="s">
        <v>777</v>
      </c>
      <c r="N29" s="54" t="s">
        <v>1095</v>
      </c>
      <c r="O29" s="54">
        <v>61</v>
      </c>
      <c r="P29" s="54">
        <v>58</v>
      </c>
      <c r="Q29" s="56">
        <v>119</v>
      </c>
      <c r="Z29" s="336">
        <v>0</v>
      </c>
      <c r="AA29" s="336">
        <v>0</v>
      </c>
      <c r="AB29" s="336">
        <v>0</v>
      </c>
      <c r="AC29" s="336">
        <v>0</v>
      </c>
      <c r="AD29" s="336">
        <v>0</v>
      </c>
      <c r="AE29" s="336">
        <v>0</v>
      </c>
      <c r="AF29" s="336">
        <v>0</v>
      </c>
      <c r="AG29" s="336">
        <v>0</v>
      </c>
      <c r="AH29" s="54" t="s">
        <v>777</v>
      </c>
      <c r="AI29" s="57">
        <v>95</v>
      </c>
      <c r="AJ29" s="337">
        <v>15849</v>
      </c>
      <c r="AK29" s="336">
        <v>881.11998315100004</v>
      </c>
      <c r="AL29" s="54">
        <v>118</v>
      </c>
      <c r="AM29" s="336">
        <v>904.99984051000001</v>
      </c>
      <c r="AN29" s="54">
        <v>27</v>
      </c>
      <c r="AO29" s="54" t="s">
        <v>777</v>
      </c>
      <c r="AQ29" s="338">
        <f t="shared" ca="1" si="0"/>
        <v>82.827397260273969</v>
      </c>
    </row>
    <row r="30" spans="1:43" ht="20.100000000000001" customHeight="1">
      <c r="A30" s="54" t="s">
        <v>426</v>
      </c>
      <c r="B30" s="54" t="s">
        <v>257</v>
      </c>
      <c r="C30" s="54" t="s">
        <v>1</v>
      </c>
      <c r="D30" s="54" t="s">
        <v>257</v>
      </c>
      <c r="E30" s="55" t="s">
        <v>254</v>
      </c>
      <c r="F30" s="55" t="s">
        <v>445</v>
      </c>
      <c r="G30" s="54" t="s">
        <v>0</v>
      </c>
      <c r="H30" s="54" t="s">
        <v>651</v>
      </c>
      <c r="I30" s="58">
        <v>25717</v>
      </c>
      <c r="J30" s="54">
        <v>3</v>
      </c>
      <c r="K30" s="54" t="s">
        <v>20</v>
      </c>
      <c r="L30" s="54" t="s">
        <v>861</v>
      </c>
      <c r="M30" s="54" t="s">
        <v>862</v>
      </c>
      <c r="N30" s="54" t="s">
        <v>1095</v>
      </c>
      <c r="O30" s="54">
        <v>52</v>
      </c>
      <c r="P30" s="54">
        <v>50</v>
      </c>
      <c r="Q30" s="56">
        <v>102</v>
      </c>
      <c r="Z30" s="336">
        <v>0</v>
      </c>
      <c r="AA30" s="336">
        <v>0</v>
      </c>
      <c r="AB30" s="336">
        <v>0</v>
      </c>
      <c r="AC30" s="336">
        <v>0</v>
      </c>
      <c r="AD30" s="336">
        <v>0</v>
      </c>
      <c r="AE30" s="336">
        <v>0</v>
      </c>
      <c r="AF30" s="336">
        <v>0</v>
      </c>
      <c r="AG30" s="336">
        <v>0</v>
      </c>
      <c r="AH30" s="54" t="s">
        <v>777</v>
      </c>
      <c r="AI30" s="57">
        <v>96</v>
      </c>
      <c r="AJ30" s="337">
        <v>25717</v>
      </c>
      <c r="AK30" s="336">
        <v>898.029973283</v>
      </c>
      <c r="AL30" s="54">
        <v>14</v>
      </c>
      <c r="AM30" s="336">
        <v>904.08974182999998</v>
      </c>
      <c r="AN30" s="54">
        <v>28</v>
      </c>
      <c r="AO30" s="54" t="s">
        <v>777</v>
      </c>
      <c r="AQ30" s="338">
        <f t="shared" ca="1" si="0"/>
        <v>55.791780821917811</v>
      </c>
    </row>
    <row r="31" spans="1:43" ht="20.100000000000001" customHeight="1">
      <c r="A31" s="54" t="s">
        <v>933</v>
      </c>
      <c r="B31" s="54" t="s">
        <v>790</v>
      </c>
      <c r="C31" s="54" t="s">
        <v>488</v>
      </c>
      <c r="D31" s="54" t="s">
        <v>204</v>
      </c>
      <c r="E31" s="55" t="s">
        <v>934</v>
      </c>
      <c r="F31" s="55" t="s">
        <v>47</v>
      </c>
      <c r="G31" s="54" t="s">
        <v>0</v>
      </c>
      <c r="H31" s="54" t="s">
        <v>653</v>
      </c>
      <c r="I31" s="58">
        <v>21169</v>
      </c>
      <c r="J31" s="54">
        <v>5</v>
      </c>
      <c r="K31" s="54" t="s">
        <v>8</v>
      </c>
      <c r="L31" s="54" t="s">
        <v>861</v>
      </c>
      <c r="M31" s="54" t="s">
        <v>862</v>
      </c>
      <c r="N31" s="54" t="s">
        <v>1095</v>
      </c>
      <c r="O31" s="54">
        <v>53</v>
      </c>
      <c r="P31" s="54">
        <v>53</v>
      </c>
      <c r="Q31" s="56">
        <v>106</v>
      </c>
      <c r="Z31" s="336">
        <v>0</v>
      </c>
      <c r="AA31" s="336">
        <v>0</v>
      </c>
      <c r="AB31" s="336">
        <v>0</v>
      </c>
      <c r="AC31" s="336">
        <v>0</v>
      </c>
      <c r="AD31" s="336">
        <v>0</v>
      </c>
      <c r="AE31" s="336">
        <v>0</v>
      </c>
      <c r="AF31" s="336">
        <v>0</v>
      </c>
      <c r="AG31" s="336">
        <v>0</v>
      </c>
      <c r="AH31" s="54" t="s">
        <v>777</v>
      </c>
      <c r="AI31" s="57">
        <v>96</v>
      </c>
      <c r="AJ31" s="337">
        <v>21169</v>
      </c>
      <c r="AK31" s="336">
        <v>894.04997783099998</v>
      </c>
      <c r="AL31" s="54">
        <v>33</v>
      </c>
      <c r="AM31" s="336">
        <v>904.06978731000004</v>
      </c>
      <c r="AN31" s="54">
        <v>29</v>
      </c>
      <c r="AO31" s="54" t="s">
        <v>777</v>
      </c>
      <c r="AQ31" s="338">
        <f t="shared" ca="1" si="0"/>
        <v>68.252054794520546</v>
      </c>
    </row>
    <row r="32" spans="1:43" ht="20.100000000000001" customHeight="1">
      <c r="A32" s="54" t="s">
        <v>371</v>
      </c>
      <c r="B32" s="54" t="s">
        <v>799</v>
      </c>
      <c r="C32" s="54" t="s">
        <v>488</v>
      </c>
      <c r="D32" s="54" t="s">
        <v>411</v>
      </c>
      <c r="E32" s="55" t="s">
        <v>372</v>
      </c>
      <c r="F32" s="55" t="s">
        <v>373</v>
      </c>
      <c r="G32" s="54" t="s">
        <v>0</v>
      </c>
      <c r="H32" s="54" t="s">
        <v>664</v>
      </c>
      <c r="I32" s="58">
        <v>15313</v>
      </c>
      <c r="J32" s="54">
        <v>6</v>
      </c>
      <c r="K32" s="54" t="s">
        <v>8</v>
      </c>
      <c r="L32" s="54" t="s">
        <v>994</v>
      </c>
      <c r="M32" s="54" t="s">
        <v>862</v>
      </c>
      <c r="N32" s="54" t="s">
        <v>1095</v>
      </c>
      <c r="O32" s="54">
        <v>53</v>
      </c>
      <c r="P32" s="54">
        <v>55</v>
      </c>
      <c r="Q32" s="56">
        <v>108</v>
      </c>
      <c r="V32" s="59">
        <v>15</v>
      </c>
      <c r="Z32" s="336">
        <v>0</v>
      </c>
      <c r="AA32" s="336">
        <v>0</v>
      </c>
      <c r="AB32" s="336">
        <v>0</v>
      </c>
      <c r="AC32" s="336">
        <v>0</v>
      </c>
      <c r="AD32" s="336">
        <v>10</v>
      </c>
      <c r="AE32" s="336">
        <v>0</v>
      </c>
      <c r="AF32" s="336">
        <v>0</v>
      </c>
      <c r="AG32" s="336">
        <v>0</v>
      </c>
      <c r="AH32" s="54">
        <v>10</v>
      </c>
      <c r="AI32" s="57">
        <v>96</v>
      </c>
      <c r="AJ32" s="337">
        <v>15313</v>
      </c>
      <c r="AK32" s="336">
        <v>892.059983687</v>
      </c>
      <c r="AL32" s="54">
        <v>44</v>
      </c>
      <c r="AM32" s="336">
        <v>904.05984587</v>
      </c>
      <c r="AN32" s="54">
        <v>30</v>
      </c>
      <c r="AO32" s="54">
        <v>1</v>
      </c>
      <c r="AQ32" s="338">
        <f t="shared" ca="1" si="0"/>
        <v>84.295890410958904</v>
      </c>
    </row>
    <row r="33" spans="1:43" ht="20.100000000000001" customHeight="1">
      <c r="A33" s="54" t="s">
        <v>759</v>
      </c>
      <c r="B33" s="54" t="s">
        <v>956</v>
      </c>
      <c r="C33" s="54" t="s">
        <v>488</v>
      </c>
      <c r="D33" s="54" t="s">
        <v>393</v>
      </c>
      <c r="E33" s="55" t="s">
        <v>760</v>
      </c>
      <c r="F33" s="55" t="s">
        <v>89</v>
      </c>
      <c r="G33" s="54" t="s">
        <v>0</v>
      </c>
      <c r="H33" s="54" t="s">
        <v>664</v>
      </c>
      <c r="I33" s="58">
        <v>16228</v>
      </c>
      <c r="J33" s="54">
        <v>7</v>
      </c>
      <c r="K33" s="54" t="s">
        <v>2</v>
      </c>
      <c r="L33" s="54" t="s">
        <v>950</v>
      </c>
      <c r="M33" s="54" t="s">
        <v>862</v>
      </c>
      <c r="N33" s="54" t="s">
        <v>1095</v>
      </c>
      <c r="O33" s="54">
        <v>56</v>
      </c>
      <c r="P33" s="54">
        <v>54</v>
      </c>
      <c r="Q33" s="56">
        <v>110</v>
      </c>
      <c r="Z33" s="336">
        <v>0</v>
      </c>
      <c r="AA33" s="336">
        <v>0</v>
      </c>
      <c r="AB33" s="336">
        <v>0</v>
      </c>
      <c r="AC33" s="336">
        <v>0</v>
      </c>
      <c r="AD33" s="336">
        <v>0</v>
      </c>
      <c r="AE33" s="336">
        <v>0</v>
      </c>
      <c r="AF33" s="336">
        <v>0</v>
      </c>
      <c r="AG33" s="336">
        <v>0</v>
      </c>
      <c r="AH33" s="54" t="s">
        <v>777</v>
      </c>
      <c r="AI33" s="57">
        <v>96</v>
      </c>
      <c r="AJ33" s="337">
        <v>16228</v>
      </c>
      <c r="AK33" s="336">
        <v>890.069982772</v>
      </c>
      <c r="AL33" s="54">
        <v>60</v>
      </c>
      <c r="AM33" s="336">
        <v>904.04983671999992</v>
      </c>
      <c r="AN33" s="54">
        <v>31</v>
      </c>
      <c r="AO33" s="54" t="s">
        <v>777</v>
      </c>
      <c r="AQ33" s="338">
        <f t="shared" ca="1" si="0"/>
        <v>81.789041095890411</v>
      </c>
    </row>
    <row r="34" spans="1:43" ht="20.100000000000001" customHeight="1">
      <c r="A34" s="54" t="s">
        <v>146</v>
      </c>
      <c r="B34" s="54" t="s">
        <v>875</v>
      </c>
      <c r="C34" s="54" t="s">
        <v>1</v>
      </c>
      <c r="D34" s="54" t="s">
        <v>417</v>
      </c>
      <c r="E34" s="55" t="s">
        <v>147</v>
      </c>
      <c r="F34" s="55" t="s">
        <v>148</v>
      </c>
      <c r="G34" s="54" t="s">
        <v>0</v>
      </c>
      <c r="H34" s="54" t="s">
        <v>670</v>
      </c>
      <c r="I34" s="58">
        <v>17335</v>
      </c>
      <c r="J34" s="54">
        <v>8</v>
      </c>
      <c r="K34" s="54" t="s">
        <v>2</v>
      </c>
      <c r="L34" s="54" t="s">
        <v>950</v>
      </c>
      <c r="M34" s="54" t="s">
        <v>862</v>
      </c>
      <c r="N34" s="54" t="s">
        <v>1095</v>
      </c>
      <c r="O34" s="54">
        <v>55</v>
      </c>
      <c r="P34" s="54">
        <v>57</v>
      </c>
      <c r="Q34" s="56">
        <v>112</v>
      </c>
      <c r="Z34" s="336">
        <v>0</v>
      </c>
      <c r="AA34" s="336">
        <v>0</v>
      </c>
      <c r="AB34" s="336">
        <v>0</v>
      </c>
      <c r="AC34" s="336">
        <v>0</v>
      </c>
      <c r="AD34" s="336">
        <v>0</v>
      </c>
      <c r="AE34" s="336">
        <v>0</v>
      </c>
      <c r="AF34" s="336">
        <v>0</v>
      </c>
      <c r="AG34" s="336">
        <v>0</v>
      </c>
      <c r="AH34" s="54" t="s">
        <v>777</v>
      </c>
      <c r="AI34" s="57">
        <v>96</v>
      </c>
      <c r="AJ34" s="337">
        <v>17335</v>
      </c>
      <c r="AK34" s="336">
        <v>888.07998166499999</v>
      </c>
      <c r="AL34" s="54">
        <v>69</v>
      </c>
      <c r="AM34" s="336">
        <v>904.03982565000001</v>
      </c>
      <c r="AN34" s="54">
        <v>32</v>
      </c>
      <c r="AO34" s="54" t="s">
        <v>777</v>
      </c>
      <c r="AQ34" s="338">
        <f t="shared" ca="1" si="0"/>
        <v>78.756164383561639</v>
      </c>
    </row>
    <row r="35" spans="1:43" ht="20.100000000000001" customHeight="1">
      <c r="A35" s="54" t="s">
        <v>602</v>
      </c>
      <c r="B35" s="54" t="s">
        <v>786</v>
      </c>
      <c r="C35" s="54" t="s">
        <v>488</v>
      </c>
      <c r="D35" s="54" t="s">
        <v>51</v>
      </c>
      <c r="E35" s="55" t="s">
        <v>603</v>
      </c>
      <c r="F35" s="55" t="s">
        <v>604</v>
      </c>
      <c r="G35" s="54" t="s">
        <v>6</v>
      </c>
      <c r="H35" s="54" t="s">
        <v>651</v>
      </c>
      <c r="I35" s="58">
        <v>18579</v>
      </c>
      <c r="J35" s="54">
        <v>9</v>
      </c>
      <c r="K35" s="54" t="s">
        <v>2</v>
      </c>
      <c r="L35" s="54" t="s">
        <v>950</v>
      </c>
      <c r="M35" s="54" t="s">
        <v>862</v>
      </c>
      <c r="N35" s="54" t="s">
        <v>1095</v>
      </c>
      <c r="O35" s="54">
        <v>54</v>
      </c>
      <c r="P35" s="54">
        <v>60</v>
      </c>
      <c r="Q35" s="56">
        <v>114</v>
      </c>
      <c r="Z35" s="336">
        <v>0</v>
      </c>
      <c r="AA35" s="336">
        <v>0</v>
      </c>
      <c r="AB35" s="336">
        <v>0</v>
      </c>
      <c r="AC35" s="336">
        <v>0</v>
      </c>
      <c r="AD35" s="336">
        <v>0</v>
      </c>
      <c r="AE35" s="336">
        <v>0</v>
      </c>
      <c r="AF35" s="336">
        <v>0</v>
      </c>
      <c r="AG35" s="336">
        <v>0</v>
      </c>
      <c r="AH35" s="54" t="s">
        <v>777</v>
      </c>
      <c r="AI35" s="57">
        <v>96</v>
      </c>
      <c r="AJ35" s="337">
        <v>18579</v>
      </c>
      <c r="AK35" s="336">
        <v>886.08998042100006</v>
      </c>
      <c r="AL35" s="54">
        <v>83</v>
      </c>
      <c r="AM35" s="336">
        <v>904.02981320999993</v>
      </c>
      <c r="AN35" s="54">
        <v>33</v>
      </c>
      <c r="AO35" s="54" t="s">
        <v>777</v>
      </c>
      <c r="AQ35" s="338">
        <f t="shared" ref="AQ35:AQ66" ca="1" si="1">(TODAY()-I35)/365</f>
        <v>75.347945205479448</v>
      </c>
    </row>
    <row r="36" spans="1:43" ht="20.100000000000001" customHeight="1">
      <c r="A36" s="54" t="s">
        <v>581</v>
      </c>
      <c r="B36" s="54" t="s">
        <v>879</v>
      </c>
      <c r="C36" s="54" t="s">
        <v>488</v>
      </c>
      <c r="D36" s="54" t="s">
        <v>204</v>
      </c>
      <c r="E36" s="55" t="s">
        <v>582</v>
      </c>
      <c r="F36" s="55" t="s">
        <v>583</v>
      </c>
      <c r="G36" s="54" t="s">
        <v>0</v>
      </c>
      <c r="H36" s="54" t="s">
        <v>673</v>
      </c>
      <c r="I36" s="58">
        <v>19733</v>
      </c>
      <c r="J36" s="54">
        <v>9</v>
      </c>
      <c r="K36" s="54" t="s">
        <v>2</v>
      </c>
      <c r="L36" s="54" t="s">
        <v>861</v>
      </c>
      <c r="M36" s="54" t="s">
        <v>862</v>
      </c>
      <c r="N36" s="54" t="s">
        <v>1095</v>
      </c>
      <c r="O36" s="54">
        <v>60</v>
      </c>
      <c r="P36" s="54">
        <v>54</v>
      </c>
      <c r="Q36" s="56">
        <v>114</v>
      </c>
      <c r="Z36" s="336">
        <v>0</v>
      </c>
      <c r="AA36" s="336">
        <v>0</v>
      </c>
      <c r="AB36" s="336">
        <v>0</v>
      </c>
      <c r="AC36" s="336">
        <v>0</v>
      </c>
      <c r="AD36" s="336">
        <v>0</v>
      </c>
      <c r="AE36" s="336">
        <v>0</v>
      </c>
      <c r="AF36" s="336">
        <v>0</v>
      </c>
      <c r="AG36" s="336">
        <v>0</v>
      </c>
      <c r="AH36" s="54" t="s">
        <v>777</v>
      </c>
      <c r="AI36" s="57">
        <v>96</v>
      </c>
      <c r="AJ36" s="337">
        <v>19733</v>
      </c>
      <c r="AK36" s="336">
        <v>886.08997926699999</v>
      </c>
      <c r="AL36" s="54">
        <v>84</v>
      </c>
      <c r="AM36" s="336">
        <v>904.02980166999998</v>
      </c>
      <c r="AN36" s="54">
        <v>34</v>
      </c>
      <c r="AO36" s="54" t="s">
        <v>777</v>
      </c>
      <c r="AQ36" s="338">
        <f t="shared" ca="1" si="1"/>
        <v>72.186301369863017</v>
      </c>
    </row>
    <row r="37" spans="1:43" ht="20.100000000000001" customHeight="1">
      <c r="A37" s="54" t="s">
        <v>424</v>
      </c>
      <c r="B37" s="54" t="s">
        <v>875</v>
      </c>
      <c r="C37" s="54" t="s">
        <v>1</v>
      </c>
      <c r="D37" s="54" t="s">
        <v>417</v>
      </c>
      <c r="E37" s="55" t="s">
        <v>449</v>
      </c>
      <c r="F37" s="55" t="s">
        <v>450</v>
      </c>
      <c r="G37" s="54" t="s">
        <v>6</v>
      </c>
      <c r="H37" s="54" t="s">
        <v>654</v>
      </c>
      <c r="I37" s="58">
        <v>21429</v>
      </c>
      <c r="J37" s="54">
        <v>9</v>
      </c>
      <c r="K37" s="54" t="s">
        <v>2</v>
      </c>
      <c r="L37" s="54" t="s">
        <v>861</v>
      </c>
      <c r="M37" s="54" t="s">
        <v>862</v>
      </c>
      <c r="N37" s="54" t="s">
        <v>1095</v>
      </c>
      <c r="O37" s="54">
        <v>55</v>
      </c>
      <c r="P37" s="54">
        <v>59</v>
      </c>
      <c r="Q37" s="56">
        <v>114</v>
      </c>
      <c r="Z37" s="336">
        <v>0</v>
      </c>
      <c r="AA37" s="336">
        <v>0</v>
      </c>
      <c r="AB37" s="336">
        <v>0</v>
      </c>
      <c r="AC37" s="336">
        <v>0</v>
      </c>
      <c r="AD37" s="336">
        <v>0</v>
      </c>
      <c r="AE37" s="336">
        <v>0</v>
      </c>
      <c r="AF37" s="336">
        <v>0</v>
      </c>
      <c r="AG37" s="336">
        <v>0</v>
      </c>
      <c r="AH37" s="54" t="s">
        <v>777</v>
      </c>
      <c r="AI37" s="57">
        <v>96</v>
      </c>
      <c r="AJ37" s="337">
        <v>21429</v>
      </c>
      <c r="AK37" s="336">
        <v>886.08997757100008</v>
      </c>
      <c r="AL37" s="54">
        <v>85</v>
      </c>
      <c r="AM37" s="336">
        <v>904.02978470999994</v>
      </c>
      <c r="AN37" s="54">
        <v>35</v>
      </c>
      <c r="AO37" s="54" t="s">
        <v>777</v>
      </c>
      <c r="AQ37" s="338">
        <f t="shared" ca="1" si="1"/>
        <v>67.539726027397265</v>
      </c>
    </row>
    <row r="38" spans="1:43" ht="20.100000000000001" customHeight="1">
      <c r="A38" s="54" t="s">
        <v>783</v>
      </c>
      <c r="B38" s="54" t="s">
        <v>488</v>
      </c>
      <c r="C38" s="54" t="s">
        <v>1</v>
      </c>
      <c r="D38" s="54" t="s">
        <v>488</v>
      </c>
      <c r="E38" s="55" t="s">
        <v>701</v>
      </c>
      <c r="F38" s="55" t="s">
        <v>201</v>
      </c>
      <c r="G38" s="54" t="s">
        <v>6</v>
      </c>
      <c r="H38" s="54" t="s">
        <v>675</v>
      </c>
      <c r="I38" s="58">
        <v>22044</v>
      </c>
      <c r="J38" s="54">
        <v>9</v>
      </c>
      <c r="K38" s="54" t="s">
        <v>2</v>
      </c>
      <c r="L38" s="54" t="s">
        <v>861</v>
      </c>
      <c r="M38" s="54" t="s">
        <v>777</v>
      </c>
      <c r="N38" s="54" t="s">
        <v>1095</v>
      </c>
      <c r="O38" s="54">
        <v>55</v>
      </c>
      <c r="P38" s="54">
        <v>59</v>
      </c>
      <c r="Q38" s="56">
        <v>114</v>
      </c>
      <c r="Z38" s="336">
        <v>0</v>
      </c>
      <c r="AA38" s="336">
        <v>0</v>
      </c>
      <c r="AB38" s="336">
        <v>0</v>
      </c>
      <c r="AC38" s="336">
        <v>0</v>
      </c>
      <c r="AD38" s="336">
        <v>0</v>
      </c>
      <c r="AE38" s="336">
        <v>0</v>
      </c>
      <c r="AF38" s="336">
        <v>0</v>
      </c>
      <c r="AG38" s="336">
        <v>0</v>
      </c>
      <c r="AH38" s="54" t="s">
        <v>777</v>
      </c>
      <c r="AI38" s="57">
        <v>96</v>
      </c>
      <c r="AJ38" s="337">
        <v>22044</v>
      </c>
      <c r="AK38" s="336">
        <v>886.08997695599999</v>
      </c>
      <c r="AL38" s="54">
        <v>86</v>
      </c>
      <c r="AM38" s="336">
        <v>904.02977855999995</v>
      </c>
      <c r="AN38" s="54">
        <v>36</v>
      </c>
      <c r="AO38" s="54" t="s">
        <v>777</v>
      </c>
      <c r="AQ38" s="338">
        <f t="shared" ca="1" si="1"/>
        <v>65.854794520547941</v>
      </c>
    </row>
    <row r="39" spans="1:43" ht="20.100000000000001" customHeight="1">
      <c r="A39" s="54" t="s">
        <v>977</v>
      </c>
      <c r="B39" s="54" t="s">
        <v>881</v>
      </c>
      <c r="C39" s="54" t="s">
        <v>488</v>
      </c>
      <c r="D39" s="54" t="s">
        <v>283</v>
      </c>
      <c r="E39" s="55" t="s">
        <v>1022</v>
      </c>
      <c r="F39" s="55" t="s">
        <v>1023</v>
      </c>
      <c r="G39" s="54" t="s">
        <v>0</v>
      </c>
      <c r="H39" s="54" t="s">
        <v>644</v>
      </c>
      <c r="I39" s="58">
        <v>23259</v>
      </c>
      <c r="J39" s="54">
        <v>9</v>
      </c>
      <c r="K39" s="54" t="s">
        <v>2</v>
      </c>
      <c r="L39" s="54" t="s">
        <v>861</v>
      </c>
      <c r="M39" s="54" t="s">
        <v>862</v>
      </c>
      <c r="N39" s="54" t="s">
        <v>1095</v>
      </c>
      <c r="O39" s="54">
        <v>59</v>
      </c>
      <c r="P39" s="54">
        <v>55</v>
      </c>
      <c r="Q39" s="56">
        <v>114</v>
      </c>
      <c r="Z39" s="336">
        <v>0</v>
      </c>
      <c r="AA39" s="336">
        <v>0</v>
      </c>
      <c r="AB39" s="336">
        <v>0</v>
      </c>
      <c r="AC39" s="336">
        <v>0</v>
      </c>
      <c r="AD39" s="336">
        <v>0</v>
      </c>
      <c r="AE39" s="336">
        <v>0</v>
      </c>
      <c r="AF39" s="336">
        <v>0</v>
      </c>
      <c r="AG39" s="336">
        <v>0</v>
      </c>
      <c r="AH39" s="54" t="s">
        <v>777</v>
      </c>
      <c r="AI39" s="57">
        <v>96</v>
      </c>
      <c r="AJ39" s="337">
        <v>23259</v>
      </c>
      <c r="AK39" s="336">
        <v>886.08997574099999</v>
      </c>
      <c r="AL39" s="54">
        <v>87</v>
      </c>
      <c r="AM39" s="336">
        <v>904.02976640999998</v>
      </c>
      <c r="AN39" s="54">
        <v>37</v>
      </c>
      <c r="AO39" s="54" t="s">
        <v>777</v>
      </c>
      <c r="AQ39" s="338">
        <f t="shared" ca="1" si="1"/>
        <v>62.526027397260272</v>
      </c>
    </row>
    <row r="40" spans="1:43" ht="20.100000000000001" customHeight="1">
      <c r="A40" s="54" t="s">
        <v>727</v>
      </c>
      <c r="B40" s="54" t="s">
        <v>793</v>
      </c>
      <c r="C40" s="54" t="s">
        <v>488</v>
      </c>
      <c r="D40" s="54" t="s">
        <v>267</v>
      </c>
      <c r="E40" s="55" t="s">
        <v>697</v>
      </c>
      <c r="F40" s="55" t="s">
        <v>728</v>
      </c>
      <c r="G40" s="54" t="s">
        <v>6</v>
      </c>
      <c r="H40" s="54" t="s">
        <v>644</v>
      </c>
      <c r="I40" s="58">
        <v>18352</v>
      </c>
      <c r="J40" s="54">
        <v>12</v>
      </c>
      <c r="K40" s="54" t="s">
        <v>7</v>
      </c>
      <c r="L40" s="54" t="s">
        <v>950</v>
      </c>
      <c r="M40" s="54" t="s">
        <v>777</v>
      </c>
      <c r="N40" s="54" t="s">
        <v>1095</v>
      </c>
      <c r="O40" s="54">
        <v>63</v>
      </c>
      <c r="P40" s="54">
        <v>57</v>
      </c>
      <c r="Q40" s="56">
        <v>120</v>
      </c>
      <c r="Z40" s="336">
        <v>0</v>
      </c>
      <c r="AA40" s="336">
        <v>0</v>
      </c>
      <c r="AB40" s="336">
        <v>0</v>
      </c>
      <c r="AC40" s="336">
        <v>0</v>
      </c>
      <c r="AD40" s="336">
        <v>0</v>
      </c>
      <c r="AE40" s="336">
        <v>0</v>
      </c>
      <c r="AF40" s="336">
        <v>0</v>
      </c>
      <c r="AG40" s="336">
        <v>0</v>
      </c>
      <c r="AH40" s="54" t="s">
        <v>777</v>
      </c>
      <c r="AI40" s="57">
        <v>96</v>
      </c>
      <c r="AJ40" s="337">
        <v>18352</v>
      </c>
      <c r="AK40" s="336">
        <v>880.11998064800002</v>
      </c>
      <c r="AL40" s="54">
        <v>125</v>
      </c>
      <c r="AM40" s="336">
        <v>903.99981548000005</v>
      </c>
      <c r="AN40" s="54">
        <v>38</v>
      </c>
      <c r="AO40" s="54" t="s">
        <v>777</v>
      </c>
      <c r="AQ40" s="338">
        <f t="shared" ca="1" si="1"/>
        <v>75.969863013698628</v>
      </c>
    </row>
    <row r="41" spans="1:43" ht="20.100000000000001" customHeight="1">
      <c r="A41" s="54" t="s">
        <v>970</v>
      </c>
      <c r="B41" s="54" t="s">
        <v>786</v>
      </c>
      <c r="C41" s="54" t="s">
        <v>488</v>
      </c>
      <c r="D41" s="54" t="s">
        <v>51</v>
      </c>
      <c r="E41" s="55" t="s">
        <v>1011</v>
      </c>
      <c r="F41" s="55" t="s">
        <v>1012</v>
      </c>
      <c r="G41" s="54" t="s">
        <v>0</v>
      </c>
      <c r="H41" s="54" t="s">
        <v>640</v>
      </c>
      <c r="I41" s="58">
        <v>19956</v>
      </c>
      <c r="J41" s="54">
        <v>12</v>
      </c>
      <c r="K41" s="54" t="s">
        <v>7</v>
      </c>
      <c r="L41" s="54" t="s">
        <v>861</v>
      </c>
      <c r="M41" s="54" t="s">
        <v>862</v>
      </c>
      <c r="N41" s="54" t="s">
        <v>1095</v>
      </c>
      <c r="O41" s="54">
        <v>61</v>
      </c>
      <c r="P41" s="54">
        <v>59</v>
      </c>
      <c r="Q41" s="56">
        <v>120</v>
      </c>
      <c r="Z41" s="336">
        <v>0</v>
      </c>
      <c r="AA41" s="336">
        <v>0</v>
      </c>
      <c r="AB41" s="336">
        <v>0</v>
      </c>
      <c r="AC41" s="336">
        <v>0</v>
      </c>
      <c r="AD41" s="336">
        <v>0</v>
      </c>
      <c r="AE41" s="336">
        <v>0</v>
      </c>
      <c r="AF41" s="336">
        <v>0</v>
      </c>
      <c r="AG41" s="336">
        <v>0</v>
      </c>
      <c r="AH41" s="54" t="s">
        <v>777</v>
      </c>
      <c r="AI41" s="57">
        <v>96</v>
      </c>
      <c r="AJ41" s="337">
        <v>19956</v>
      </c>
      <c r="AK41" s="336">
        <v>880.11997904400005</v>
      </c>
      <c r="AL41" s="54">
        <v>126</v>
      </c>
      <c r="AM41" s="336">
        <v>903.99979943999995</v>
      </c>
      <c r="AN41" s="54">
        <v>39</v>
      </c>
      <c r="AO41" s="54" t="s">
        <v>777</v>
      </c>
      <c r="AQ41" s="338">
        <f t="shared" ca="1" si="1"/>
        <v>71.575342465753423</v>
      </c>
    </row>
    <row r="42" spans="1:43" ht="20.100000000000001" customHeight="1">
      <c r="A42" s="54" t="s">
        <v>1118</v>
      </c>
      <c r="B42" s="54" t="s">
        <v>796</v>
      </c>
      <c r="C42" s="54" t="s">
        <v>488</v>
      </c>
      <c r="D42" s="54" t="s">
        <v>490</v>
      </c>
      <c r="E42" s="55" t="s">
        <v>1113</v>
      </c>
      <c r="F42" s="55" t="s">
        <v>1119</v>
      </c>
      <c r="G42" s="54" t="s">
        <v>0</v>
      </c>
      <c r="H42" s="54" t="s">
        <v>635</v>
      </c>
      <c r="I42" s="58">
        <v>41116</v>
      </c>
      <c r="J42" s="54">
        <v>12</v>
      </c>
      <c r="K42" s="54" t="s">
        <v>7</v>
      </c>
      <c r="L42" s="54" t="s">
        <v>861</v>
      </c>
      <c r="M42" s="54" t="e">
        <v>#DIV/0!</v>
      </c>
      <c r="N42" s="54" t="s">
        <v>1095</v>
      </c>
      <c r="O42" s="54">
        <v>62</v>
      </c>
      <c r="P42" s="54">
        <v>58</v>
      </c>
      <c r="Q42" s="56">
        <v>120</v>
      </c>
      <c r="Z42" s="336">
        <v>0</v>
      </c>
      <c r="AA42" s="336">
        <v>0</v>
      </c>
      <c r="AB42" s="336">
        <v>0</v>
      </c>
      <c r="AC42" s="336">
        <v>0</v>
      </c>
      <c r="AD42" s="336">
        <v>0</v>
      </c>
      <c r="AE42" s="336">
        <v>0</v>
      </c>
      <c r="AF42" s="336">
        <v>0</v>
      </c>
      <c r="AG42" s="336">
        <v>0</v>
      </c>
      <c r="AH42" s="54" t="s">
        <v>777</v>
      </c>
      <c r="AI42" s="57">
        <v>96</v>
      </c>
      <c r="AJ42" s="337">
        <v>41116</v>
      </c>
      <c r="AK42" s="336">
        <v>880.11995788399997</v>
      </c>
      <c r="AL42" s="54">
        <v>127</v>
      </c>
      <c r="AM42" s="336">
        <v>903.99958784</v>
      </c>
      <c r="AN42" s="54">
        <v>40</v>
      </c>
      <c r="AO42" s="54" t="s">
        <v>777</v>
      </c>
      <c r="AQ42" s="338">
        <f t="shared" ca="1" si="1"/>
        <v>13.602739726027398</v>
      </c>
    </row>
    <row r="43" spans="1:43" ht="20.100000000000001" customHeight="1">
      <c r="A43" s="54" t="s">
        <v>284</v>
      </c>
      <c r="B43" s="54" t="s">
        <v>799</v>
      </c>
      <c r="C43" s="54" t="s">
        <v>488</v>
      </c>
      <c r="D43" s="54" t="s">
        <v>411</v>
      </c>
      <c r="E43" s="55" t="s">
        <v>282</v>
      </c>
      <c r="F43" s="55" t="s">
        <v>285</v>
      </c>
      <c r="G43" s="54" t="s">
        <v>0</v>
      </c>
      <c r="H43" s="54" t="s">
        <v>654</v>
      </c>
      <c r="I43" s="58">
        <v>17962</v>
      </c>
      <c r="J43" s="54">
        <v>2</v>
      </c>
      <c r="K43" s="54" t="s">
        <v>20</v>
      </c>
      <c r="L43" s="54" t="s">
        <v>950</v>
      </c>
      <c r="M43" s="54" t="s">
        <v>777</v>
      </c>
      <c r="N43" s="54" t="s">
        <v>1095</v>
      </c>
      <c r="O43" s="54">
        <v>53</v>
      </c>
      <c r="P43" s="54">
        <v>48</v>
      </c>
      <c r="Q43" s="56">
        <v>101</v>
      </c>
      <c r="Z43" s="336">
        <v>0</v>
      </c>
      <c r="AA43" s="336">
        <v>0</v>
      </c>
      <c r="AB43" s="336">
        <v>0</v>
      </c>
      <c r="AC43" s="336">
        <v>0</v>
      </c>
      <c r="AD43" s="336">
        <v>0</v>
      </c>
      <c r="AE43" s="336">
        <v>0</v>
      </c>
      <c r="AF43" s="336">
        <v>0</v>
      </c>
      <c r="AG43" s="336">
        <v>0</v>
      </c>
      <c r="AH43" s="54" t="s">
        <v>777</v>
      </c>
      <c r="AI43" s="57">
        <v>97</v>
      </c>
      <c r="AJ43" s="337">
        <v>17962</v>
      </c>
      <c r="AK43" s="336">
        <v>899.01998103799997</v>
      </c>
      <c r="AL43" s="54">
        <v>11</v>
      </c>
      <c r="AM43" s="336">
        <v>903.09981937999999</v>
      </c>
      <c r="AN43" s="54">
        <v>41</v>
      </c>
      <c r="AO43" s="54" t="s">
        <v>777</v>
      </c>
      <c r="AQ43" s="338">
        <f t="shared" ca="1" si="1"/>
        <v>77.038356164383558</v>
      </c>
    </row>
    <row r="44" spans="1:43" ht="20.100000000000001" customHeight="1">
      <c r="A44" s="54" t="s">
        <v>225</v>
      </c>
      <c r="B44" s="54" t="s">
        <v>417</v>
      </c>
      <c r="C44" s="54" t="s">
        <v>1</v>
      </c>
      <c r="D44" s="54" t="s">
        <v>417</v>
      </c>
      <c r="E44" s="55" t="s">
        <v>226</v>
      </c>
      <c r="F44" s="55" t="s">
        <v>227</v>
      </c>
      <c r="G44" s="54" t="s">
        <v>6</v>
      </c>
      <c r="H44" s="54" t="s">
        <v>644</v>
      </c>
      <c r="I44" s="58">
        <v>21468</v>
      </c>
      <c r="J44" s="54">
        <v>2</v>
      </c>
      <c r="K44" s="54" t="s">
        <v>20</v>
      </c>
      <c r="L44" s="54" t="s">
        <v>861</v>
      </c>
      <c r="M44" s="54" t="s">
        <v>862</v>
      </c>
      <c r="N44" s="54" t="s">
        <v>1095</v>
      </c>
      <c r="O44" s="54">
        <v>49</v>
      </c>
      <c r="P44" s="54">
        <v>52</v>
      </c>
      <c r="Q44" s="56">
        <v>101</v>
      </c>
      <c r="Z44" s="336">
        <v>0</v>
      </c>
      <c r="AA44" s="336">
        <v>0</v>
      </c>
      <c r="AB44" s="336">
        <v>0</v>
      </c>
      <c r="AC44" s="336">
        <v>0</v>
      </c>
      <c r="AD44" s="336">
        <v>0</v>
      </c>
      <c r="AE44" s="336">
        <v>0</v>
      </c>
      <c r="AF44" s="336">
        <v>0</v>
      </c>
      <c r="AG44" s="336">
        <v>0</v>
      </c>
      <c r="AH44" s="54" t="s">
        <v>777</v>
      </c>
      <c r="AI44" s="57">
        <v>97</v>
      </c>
      <c r="AJ44" s="337">
        <v>21468</v>
      </c>
      <c r="AK44" s="336">
        <v>899.01997753199998</v>
      </c>
      <c r="AL44" s="54">
        <v>12</v>
      </c>
      <c r="AM44" s="336">
        <v>903.09978432000003</v>
      </c>
      <c r="AN44" s="54">
        <v>42</v>
      </c>
      <c r="AO44" s="54" t="s">
        <v>777</v>
      </c>
      <c r="AQ44" s="338">
        <f t="shared" ca="1" si="1"/>
        <v>67.432876712328763</v>
      </c>
    </row>
    <row r="45" spans="1:43" ht="20.100000000000001" customHeight="1">
      <c r="A45" s="54" t="s">
        <v>624</v>
      </c>
      <c r="B45" s="54" t="s">
        <v>358</v>
      </c>
      <c r="C45" s="54" t="s">
        <v>1</v>
      </c>
      <c r="D45" s="54" t="s">
        <v>358</v>
      </c>
      <c r="E45" s="55" t="s">
        <v>625</v>
      </c>
      <c r="F45" s="55" t="s">
        <v>626</v>
      </c>
      <c r="G45" s="54" t="s">
        <v>0</v>
      </c>
      <c r="H45" s="54" t="s">
        <v>654</v>
      </c>
      <c r="I45" s="58">
        <v>19959</v>
      </c>
      <c r="J45" s="54">
        <v>3</v>
      </c>
      <c r="K45" s="54" t="s">
        <v>20</v>
      </c>
      <c r="L45" s="54" t="s">
        <v>861</v>
      </c>
      <c r="M45" s="54" t="s">
        <v>862</v>
      </c>
      <c r="N45" s="54" t="s">
        <v>1095</v>
      </c>
      <c r="O45" s="54">
        <v>52</v>
      </c>
      <c r="P45" s="54">
        <v>51</v>
      </c>
      <c r="Q45" s="56">
        <v>103</v>
      </c>
      <c r="Z45" s="336">
        <v>0</v>
      </c>
      <c r="AA45" s="336">
        <v>0</v>
      </c>
      <c r="AB45" s="336">
        <v>0</v>
      </c>
      <c r="AC45" s="336">
        <v>0</v>
      </c>
      <c r="AD45" s="336">
        <v>0</v>
      </c>
      <c r="AE45" s="336">
        <v>0</v>
      </c>
      <c r="AF45" s="336">
        <v>0</v>
      </c>
      <c r="AG45" s="336">
        <v>0</v>
      </c>
      <c r="AH45" s="54" t="s">
        <v>777</v>
      </c>
      <c r="AI45" s="57">
        <v>97</v>
      </c>
      <c r="AJ45" s="337">
        <v>19959</v>
      </c>
      <c r="AK45" s="336">
        <v>897.02997904099993</v>
      </c>
      <c r="AL45" s="54">
        <v>16</v>
      </c>
      <c r="AM45" s="336">
        <v>903.08979941000007</v>
      </c>
      <c r="AN45" s="54">
        <v>43</v>
      </c>
      <c r="AO45" s="54" t="s">
        <v>777</v>
      </c>
      <c r="AQ45" s="338">
        <f t="shared" ca="1" si="1"/>
        <v>71.567123287671237</v>
      </c>
    </row>
    <row r="46" spans="1:43" ht="20.100000000000001" customHeight="1">
      <c r="A46" s="54" t="s">
        <v>16</v>
      </c>
      <c r="B46" s="54" t="s">
        <v>283</v>
      </c>
      <c r="C46" s="54" t="s">
        <v>1</v>
      </c>
      <c r="D46" s="54" t="s">
        <v>283</v>
      </c>
      <c r="E46" s="55" t="s">
        <v>15</v>
      </c>
      <c r="F46" s="55" t="s">
        <v>17</v>
      </c>
      <c r="G46" s="54" t="s">
        <v>6</v>
      </c>
      <c r="H46" s="54" t="s">
        <v>651</v>
      </c>
      <c r="I46" s="58">
        <v>26516</v>
      </c>
      <c r="J46" s="54">
        <v>3</v>
      </c>
      <c r="K46" s="54" t="s">
        <v>20</v>
      </c>
      <c r="L46" s="54" t="s">
        <v>861</v>
      </c>
      <c r="M46" s="54" t="s">
        <v>777</v>
      </c>
      <c r="N46" s="54" t="s">
        <v>1095</v>
      </c>
      <c r="O46" s="54">
        <v>53</v>
      </c>
      <c r="P46" s="54">
        <v>50</v>
      </c>
      <c r="Q46" s="56">
        <v>103</v>
      </c>
      <c r="Z46" s="336">
        <v>0</v>
      </c>
      <c r="AA46" s="336">
        <v>0</v>
      </c>
      <c r="AB46" s="336">
        <v>0</v>
      </c>
      <c r="AC46" s="336">
        <v>0</v>
      </c>
      <c r="AD46" s="336">
        <v>0</v>
      </c>
      <c r="AE46" s="336">
        <v>0</v>
      </c>
      <c r="AF46" s="336">
        <v>0</v>
      </c>
      <c r="AG46" s="336">
        <v>0</v>
      </c>
      <c r="AH46" s="54" t="s">
        <v>777</v>
      </c>
      <c r="AI46" s="57">
        <v>97</v>
      </c>
      <c r="AJ46" s="337">
        <v>26516</v>
      </c>
      <c r="AK46" s="336">
        <v>897.02997248399993</v>
      </c>
      <c r="AL46" s="54">
        <v>17</v>
      </c>
      <c r="AM46" s="336">
        <v>903.08973384000001</v>
      </c>
      <c r="AN46" s="54">
        <v>44</v>
      </c>
      <c r="AO46" s="54" t="s">
        <v>777</v>
      </c>
      <c r="AQ46" s="338">
        <f t="shared" ca="1" si="1"/>
        <v>53.602739726027394</v>
      </c>
    </row>
    <row r="47" spans="1:43" ht="20.100000000000001" customHeight="1">
      <c r="A47" s="54" t="s">
        <v>621</v>
      </c>
      <c r="B47" s="54" t="s">
        <v>490</v>
      </c>
      <c r="C47" s="54" t="s">
        <v>1</v>
      </c>
      <c r="D47" s="54" t="s">
        <v>490</v>
      </c>
      <c r="E47" s="55" t="s">
        <v>622</v>
      </c>
      <c r="F47" s="55" t="s">
        <v>623</v>
      </c>
      <c r="G47" s="54" t="s">
        <v>6</v>
      </c>
      <c r="H47" s="54" t="s">
        <v>644</v>
      </c>
      <c r="I47" s="58">
        <v>18327</v>
      </c>
      <c r="J47" s="54">
        <v>4</v>
      </c>
      <c r="K47" s="54" t="s">
        <v>8</v>
      </c>
      <c r="L47" s="54" t="s">
        <v>950</v>
      </c>
      <c r="M47" s="54" t="s">
        <v>777</v>
      </c>
      <c r="N47" s="54" t="s">
        <v>1095</v>
      </c>
      <c r="O47" s="54">
        <v>51</v>
      </c>
      <c r="P47" s="54">
        <v>54</v>
      </c>
      <c r="Q47" s="56">
        <v>105</v>
      </c>
      <c r="R47" s="59">
        <v>17</v>
      </c>
      <c r="Z47" s="336">
        <v>18</v>
      </c>
      <c r="AA47" s="336">
        <v>0</v>
      </c>
      <c r="AB47" s="336">
        <v>0</v>
      </c>
      <c r="AC47" s="336">
        <v>0</v>
      </c>
      <c r="AD47" s="336">
        <v>0</v>
      </c>
      <c r="AE47" s="336">
        <v>0</v>
      </c>
      <c r="AF47" s="336">
        <v>0</v>
      </c>
      <c r="AG47" s="336">
        <v>0</v>
      </c>
      <c r="AH47" s="54">
        <v>18</v>
      </c>
      <c r="AI47" s="57">
        <v>97</v>
      </c>
      <c r="AJ47" s="337">
        <v>18327</v>
      </c>
      <c r="AK47" s="336">
        <v>895.03998067299995</v>
      </c>
      <c r="AL47" s="54">
        <v>28</v>
      </c>
      <c r="AM47" s="336">
        <v>903.07981573000006</v>
      </c>
      <c r="AN47" s="54">
        <v>45</v>
      </c>
      <c r="AO47" s="54">
        <v>1</v>
      </c>
      <c r="AQ47" s="338">
        <f t="shared" ca="1" si="1"/>
        <v>76.038356164383558</v>
      </c>
    </row>
    <row r="48" spans="1:43" ht="20.100000000000001" customHeight="1">
      <c r="A48" s="54" t="s">
        <v>682</v>
      </c>
      <c r="B48" s="54" t="s">
        <v>124</v>
      </c>
      <c r="C48" s="54" t="s">
        <v>1</v>
      </c>
      <c r="D48" s="54" t="s">
        <v>124</v>
      </c>
      <c r="E48" s="55" t="s">
        <v>84</v>
      </c>
      <c r="F48" s="55" t="s">
        <v>683</v>
      </c>
      <c r="G48" s="54" t="s">
        <v>6</v>
      </c>
      <c r="H48" s="54" t="s">
        <v>644</v>
      </c>
      <c r="I48" s="58">
        <v>19929</v>
      </c>
      <c r="J48" s="54">
        <v>6</v>
      </c>
      <c r="K48" s="54" t="s">
        <v>8</v>
      </c>
      <c r="L48" s="54" t="s">
        <v>861</v>
      </c>
      <c r="M48" s="54" t="s">
        <v>777</v>
      </c>
      <c r="N48" s="54" t="s">
        <v>1095</v>
      </c>
      <c r="O48" s="54">
        <v>53</v>
      </c>
      <c r="P48" s="54">
        <v>56</v>
      </c>
      <c r="Q48" s="56">
        <v>109</v>
      </c>
      <c r="R48" s="59">
        <v>16</v>
      </c>
      <c r="Z48" s="336">
        <v>19</v>
      </c>
      <c r="AA48" s="336">
        <v>0</v>
      </c>
      <c r="AB48" s="336">
        <v>0</v>
      </c>
      <c r="AC48" s="336">
        <v>0</v>
      </c>
      <c r="AD48" s="336">
        <v>0</v>
      </c>
      <c r="AE48" s="336">
        <v>0</v>
      </c>
      <c r="AF48" s="336">
        <v>0</v>
      </c>
      <c r="AG48" s="336">
        <v>0</v>
      </c>
      <c r="AH48" s="54">
        <v>19</v>
      </c>
      <c r="AI48" s="57">
        <v>97</v>
      </c>
      <c r="AJ48" s="337">
        <v>19929</v>
      </c>
      <c r="AK48" s="336">
        <v>891.05997907099993</v>
      </c>
      <c r="AL48" s="54">
        <v>50</v>
      </c>
      <c r="AM48" s="336">
        <v>903.05979970999999</v>
      </c>
      <c r="AN48" s="54">
        <v>46</v>
      </c>
      <c r="AO48" s="54">
        <v>1</v>
      </c>
      <c r="AQ48" s="338">
        <f t="shared" ca="1" si="1"/>
        <v>71.649315068493152</v>
      </c>
    </row>
    <row r="49" spans="1:43" ht="20.100000000000001" customHeight="1">
      <c r="A49" s="54" t="s">
        <v>629</v>
      </c>
      <c r="B49" s="54" t="s">
        <v>491</v>
      </c>
      <c r="C49" s="54" t="s">
        <v>1</v>
      </c>
      <c r="D49" s="54" t="s">
        <v>491</v>
      </c>
      <c r="E49" s="55" t="s">
        <v>630</v>
      </c>
      <c r="F49" s="55" t="s">
        <v>631</v>
      </c>
      <c r="G49" s="54" t="s">
        <v>6</v>
      </c>
      <c r="H49" s="54" t="s">
        <v>654</v>
      </c>
      <c r="I49" s="58">
        <v>20585</v>
      </c>
      <c r="J49" s="54">
        <v>6</v>
      </c>
      <c r="K49" s="54" t="s">
        <v>8</v>
      </c>
      <c r="L49" s="54" t="s">
        <v>861</v>
      </c>
      <c r="M49" s="54" t="s">
        <v>862</v>
      </c>
      <c r="N49" s="54" t="s">
        <v>1095</v>
      </c>
      <c r="O49" s="54">
        <v>56</v>
      </c>
      <c r="P49" s="54">
        <v>53</v>
      </c>
      <c r="Q49" s="56">
        <v>109</v>
      </c>
      <c r="Z49" s="336">
        <v>0</v>
      </c>
      <c r="AA49" s="336">
        <v>0</v>
      </c>
      <c r="AB49" s="336">
        <v>0</v>
      </c>
      <c r="AC49" s="336">
        <v>0</v>
      </c>
      <c r="AD49" s="336">
        <v>0</v>
      </c>
      <c r="AE49" s="336">
        <v>0</v>
      </c>
      <c r="AF49" s="336">
        <v>0</v>
      </c>
      <c r="AG49" s="336">
        <v>0</v>
      </c>
      <c r="AH49" s="54" t="s">
        <v>777</v>
      </c>
      <c r="AI49" s="57">
        <v>97</v>
      </c>
      <c r="AJ49" s="337">
        <v>20585</v>
      </c>
      <c r="AK49" s="336">
        <v>891.05997841499993</v>
      </c>
      <c r="AL49" s="54">
        <v>51</v>
      </c>
      <c r="AM49" s="336">
        <v>903.0597931499999</v>
      </c>
      <c r="AN49" s="54">
        <v>47</v>
      </c>
      <c r="AO49" s="54" t="s">
        <v>777</v>
      </c>
      <c r="AQ49" s="338">
        <f t="shared" ca="1" si="1"/>
        <v>69.852054794520555</v>
      </c>
    </row>
    <row r="50" spans="1:43" ht="20.100000000000001" customHeight="1">
      <c r="A50" s="54" t="s">
        <v>575</v>
      </c>
      <c r="B50" s="54" t="s">
        <v>794</v>
      </c>
      <c r="C50" s="54" t="s">
        <v>488</v>
      </c>
      <c r="D50" s="54" t="s">
        <v>283</v>
      </c>
      <c r="E50" s="55" t="s">
        <v>576</v>
      </c>
      <c r="F50" s="55" t="s">
        <v>577</v>
      </c>
      <c r="G50" s="54" t="s">
        <v>6</v>
      </c>
      <c r="H50" s="54" t="s">
        <v>654</v>
      </c>
      <c r="I50" s="58">
        <v>22219</v>
      </c>
      <c r="J50" s="54">
        <v>1</v>
      </c>
      <c r="K50" s="54" t="s">
        <v>20</v>
      </c>
      <c r="L50" s="54" t="s">
        <v>861</v>
      </c>
      <c r="M50" s="54" t="s">
        <v>862</v>
      </c>
      <c r="N50" s="54" t="s">
        <v>1095</v>
      </c>
      <c r="O50" s="54">
        <v>50</v>
      </c>
      <c r="P50" s="54">
        <v>50</v>
      </c>
      <c r="Q50" s="56">
        <v>100</v>
      </c>
      <c r="Z50" s="336">
        <v>0</v>
      </c>
      <c r="AA50" s="336">
        <v>0</v>
      </c>
      <c r="AB50" s="336">
        <v>0</v>
      </c>
      <c r="AC50" s="336">
        <v>0</v>
      </c>
      <c r="AD50" s="336">
        <v>0</v>
      </c>
      <c r="AE50" s="336">
        <v>0</v>
      </c>
      <c r="AF50" s="336">
        <v>0</v>
      </c>
      <c r="AG50" s="336">
        <v>0</v>
      </c>
      <c r="AH50" s="54" t="s">
        <v>777</v>
      </c>
      <c r="AI50" s="57">
        <v>98</v>
      </c>
      <c r="AJ50" s="337">
        <v>22219</v>
      </c>
      <c r="AK50" s="336">
        <v>900.00997678099998</v>
      </c>
      <c r="AL50" s="54">
        <v>9</v>
      </c>
      <c r="AM50" s="336">
        <v>902.10977680999997</v>
      </c>
      <c r="AN50" s="54">
        <v>48</v>
      </c>
      <c r="AO50" s="54" t="s">
        <v>777</v>
      </c>
      <c r="AQ50" s="338">
        <f t="shared" ca="1" si="1"/>
        <v>65.37534246575342</v>
      </c>
    </row>
    <row r="51" spans="1:43" ht="20.100000000000001" customHeight="1">
      <c r="A51" s="54" t="s">
        <v>350</v>
      </c>
      <c r="B51" s="54" t="s">
        <v>124</v>
      </c>
      <c r="C51" s="54" t="s">
        <v>1</v>
      </c>
      <c r="D51" s="54" t="s">
        <v>124</v>
      </c>
      <c r="E51" s="55" t="s">
        <v>111</v>
      </c>
      <c r="F51" s="55" t="s">
        <v>351</v>
      </c>
      <c r="G51" s="54" t="s">
        <v>6</v>
      </c>
      <c r="H51" s="54" t="s">
        <v>654</v>
      </c>
      <c r="I51" s="58">
        <v>26932</v>
      </c>
      <c r="J51" s="54">
        <v>3</v>
      </c>
      <c r="K51" s="54" t="s">
        <v>20</v>
      </c>
      <c r="L51" s="54" t="s">
        <v>861</v>
      </c>
      <c r="M51" s="54" t="s">
        <v>862</v>
      </c>
      <c r="N51" s="54" t="s">
        <v>1095</v>
      </c>
      <c r="O51" s="54">
        <v>53</v>
      </c>
      <c r="P51" s="54">
        <v>51</v>
      </c>
      <c r="Q51" s="56">
        <v>104</v>
      </c>
      <c r="V51" s="59">
        <v>15</v>
      </c>
      <c r="Z51" s="336">
        <v>0</v>
      </c>
      <c r="AA51" s="336">
        <v>0</v>
      </c>
      <c r="AB51" s="336">
        <v>0</v>
      </c>
      <c r="AC51" s="336">
        <v>0</v>
      </c>
      <c r="AD51" s="336">
        <v>10</v>
      </c>
      <c r="AE51" s="336">
        <v>0</v>
      </c>
      <c r="AF51" s="336">
        <v>0</v>
      </c>
      <c r="AG51" s="336">
        <v>0</v>
      </c>
      <c r="AH51" s="54">
        <v>10</v>
      </c>
      <c r="AI51" s="57">
        <v>98</v>
      </c>
      <c r="AJ51" s="337">
        <v>26932</v>
      </c>
      <c r="AK51" s="336">
        <v>896.02997206800001</v>
      </c>
      <c r="AL51" s="54">
        <v>22</v>
      </c>
      <c r="AM51" s="336">
        <v>902.08972968</v>
      </c>
      <c r="AN51" s="54">
        <v>49</v>
      </c>
      <c r="AO51" s="54">
        <v>1</v>
      </c>
      <c r="AQ51" s="338">
        <f t="shared" ca="1" si="1"/>
        <v>52.463013698630135</v>
      </c>
    </row>
    <row r="52" spans="1:43" ht="20.100000000000001" customHeight="1">
      <c r="A52" s="54" t="s">
        <v>392</v>
      </c>
      <c r="B52" s="54" t="s">
        <v>796</v>
      </c>
      <c r="C52" s="54" t="s">
        <v>488</v>
      </c>
      <c r="D52" s="54" t="s">
        <v>490</v>
      </c>
      <c r="E52" s="55" t="s">
        <v>345</v>
      </c>
      <c r="F52" s="55" t="s">
        <v>341</v>
      </c>
      <c r="G52" s="54" t="s">
        <v>0</v>
      </c>
      <c r="H52" s="54" t="s">
        <v>670</v>
      </c>
      <c r="I52" s="58">
        <v>17710</v>
      </c>
      <c r="J52" s="54">
        <v>6</v>
      </c>
      <c r="K52" s="54" t="s">
        <v>8</v>
      </c>
      <c r="L52" s="54" t="s">
        <v>950</v>
      </c>
      <c r="M52" s="54" t="s">
        <v>862</v>
      </c>
      <c r="N52" s="54" t="s">
        <v>1095</v>
      </c>
      <c r="O52" s="54">
        <v>55</v>
      </c>
      <c r="P52" s="54">
        <v>55</v>
      </c>
      <c r="Q52" s="56">
        <v>110</v>
      </c>
      <c r="Z52" s="336">
        <v>0</v>
      </c>
      <c r="AA52" s="336">
        <v>0</v>
      </c>
      <c r="AB52" s="336">
        <v>0</v>
      </c>
      <c r="AC52" s="336">
        <v>0</v>
      </c>
      <c r="AD52" s="336">
        <v>0</v>
      </c>
      <c r="AE52" s="336">
        <v>0</v>
      </c>
      <c r="AF52" s="336">
        <v>0</v>
      </c>
      <c r="AG52" s="336">
        <v>0</v>
      </c>
      <c r="AH52" s="54" t="s">
        <v>777</v>
      </c>
      <c r="AI52" s="57">
        <v>98</v>
      </c>
      <c r="AJ52" s="337">
        <v>17710</v>
      </c>
      <c r="AK52" s="336">
        <v>890.05998129</v>
      </c>
      <c r="AL52" s="54">
        <v>61</v>
      </c>
      <c r="AM52" s="336">
        <v>902.05982189999997</v>
      </c>
      <c r="AN52" s="54">
        <v>50</v>
      </c>
      <c r="AO52" s="54" t="s">
        <v>777</v>
      </c>
      <c r="AQ52" s="338">
        <f t="shared" ca="1" si="1"/>
        <v>77.728767123287668</v>
      </c>
    </row>
    <row r="53" spans="1:43" ht="20.100000000000001" customHeight="1">
      <c r="A53" s="54" t="s">
        <v>561</v>
      </c>
      <c r="B53" s="54" t="s">
        <v>51</v>
      </c>
      <c r="C53" s="54" t="s">
        <v>1</v>
      </c>
      <c r="D53" s="54" t="s">
        <v>51</v>
      </c>
      <c r="E53" s="55" t="s">
        <v>471</v>
      </c>
      <c r="F53" s="55" t="s">
        <v>650</v>
      </c>
      <c r="G53" s="54" t="s">
        <v>6</v>
      </c>
      <c r="H53" s="54" t="s">
        <v>644</v>
      </c>
      <c r="I53" s="58">
        <v>18296</v>
      </c>
      <c r="J53" s="54">
        <v>6</v>
      </c>
      <c r="K53" s="54" t="s">
        <v>8</v>
      </c>
      <c r="L53" s="54" t="s">
        <v>950</v>
      </c>
      <c r="M53" s="54" t="s">
        <v>777</v>
      </c>
      <c r="N53" s="54" t="s">
        <v>1095</v>
      </c>
      <c r="O53" s="54">
        <v>57</v>
      </c>
      <c r="P53" s="54">
        <v>53</v>
      </c>
      <c r="Q53" s="56">
        <v>110</v>
      </c>
      <c r="Z53" s="336">
        <v>0</v>
      </c>
      <c r="AA53" s="336">
        <v>0</v>
      </c>
      <c r="AB53" s="336">
        <v>0</v>
      </c>
      <c r="AC53" s="336">
        <v>0</v>
      </c>
      <c r="AD53" s="336">
        <v>0</v>
      </c>
      <c r="AE53" s="336">
        <v>0</v>
      </c>
      <c r="AF53" s="336">
        <v>0</v>
      </c>
      <c r="AG53" s="336">
        <v>0</v>
      </c>
      <c r="AH53" s="54" t="s">
        <v>777</v>
      </c>
      <c r="AI53" s="57">
        <v>98</v>
      </c>
      <c r="AJ53" s="337">
        <v>18296</v>
      </c>
      <c r="AK53" s="336">
        <v>890.05998070399994</v>
      </c>
      <c r="AL53" s="54">
        <v>62</v>
      </c>
      <c r="AM53" s="336">
        <v>902.05981603999999</v>
      </c>
      <c r="AN53" s="54">
        <v>51</v>
      </c>
      <c r="AO53" s="54" t="s">
        <v>777</v>
      </c>
      <c r="AQ53" s="338">
        <f t="shared" ca="1" si="1"/>
        <v>76.123287671232873</v>
      </c>
    </row>
    <row r="54" spans="1:43" ht="20.100000000000001" customHeight="1">
      <c r="A54" s="54" t="s">
        <v>97</v>
      </c>
      <c r="B54" s="54" t="s">
        <v>805</v>
      </c>
      <c r="C54" s="54" t="s">
        <v>1</v>
      </c>
      <c r="D54" s="54" t="s">
        <v>283</v>
      </c>
      <c r="E54" s="55" t="s">
        <v>98</v>
      </c>
      <c r="F54" s="55" t="s">
        <v>99</v>
      </c>
      <c r="G54" s="54" t="s">
        <v>6</v>
      </c>
      <c r="H54" s="54" t="s">
        <v>639</v>
      </c>
      <c r="I54" s="58">
        <v>16772</v>
      </c>
      <c r="J54" s="54">
        <v>7</v>
      </c>
      <c r="K54" s="54" t="s">
        <v>2</v>
      </c>
      <c r="L54" s="54" t="s">
        <v>950</v>
      </c>
      <c r="M54" s="54" t="s">
        <v>862</v>
      </c>
      <c r="N54" s="54" t="s">
        <v>1095</v>
      </c>
      <c r="O54" s="54">
        <v>55</v>
      </c>
      <c r="P54" s="54">
        <v>57</v>
      </c>
      <c r="Q54" s="56">
        <v>112</v>
      </c>
      <c r="Z54" s="336">
        <v>0</v>
      </c>
      <c r="AA54" s="336">
        <v>0</v>
      </c>
      <c r="AB54" s="336">
        <v>0</v>
      </c>
      <c r="AC54" s="336">
        <v>0</v>
      </c>
      <c r="AD54" s="336">
        <v>0</v>
      </c>
      <c r="AE54" s="336">
        <v>0</v>
      </c>
      <c r="AF54" s="336">
        <v>0</v>
      </c>
      <c r="AG54" s="336">
        <v>0</v>
      </c>
      <c r="AH54" s="54" t="s">
        <v>777</v>
      </c>
      <c r="AI54" s="57">
        <v>98</v>
      </c>
      <c r="AJ54" s="337">
        <v>16772</v>
      </c>
      <c r="AK54" s="336">
        <v>888.06998222800007</v>
      </c>
      <c r="AL54" s="54">
        <v>70</v>
      </c>
      <c r="AM54" s="336">
        <v>902.04983127999992</v>
      </c>
      <c r="AN54" s="54">
        <v>52</v>
      </c>
      <c r="AO54" s="54" t="s">
        <v>777</v>
      </c>
      <c r="AQ54" s="338">
        <f t="shared" ca="1" si="1"/>
        <v>80.298630136986304</v>
      </c>
    </row>
    <row r="55" spans="1:43" ht="20.100000000000001" customHeight="1">
      <c r="A55" s="54" t="s">
        <v>636</v>
      </c>
      <c r="B55" s="54" t="s">
        <v>878</v>
      </c>
      <c r="C55" s="54" t="s">
        <v>488</v>
      </c>
      <c r="D55" s="54" t="s">
        <v>124</v>
      </c>
      <c r="E55" s="55" t="s">
        <v>637</v>
      </c>
      <c r="F55" s="55" t="s">
        <v>638</v>
      </c>
      <c r="G55" s="54" t="s">
        <v>0</v>
      </c>
      <c r="H55" s="54" t="s">
        <v>635</v>
      </c>
      <c r="I55" s="58">
        <v>16893</v>
      </c>
      <c r="J55" s="54">
        <v>8</v>
      </c>
      <c r="K55" s="54" t="s">
        <v>2</v>
      </c>
      <c r="L55" s="54" t="s">
        <v>950</v>
      </c>
      <c r="M55" s="54" t="s">
        <v>777</v>
      </c>
      <c r="N55" s="54" t="s">
        <v>1095</v>
      </c>
      <c r="O55" s="54">
        <v>55</v>
      </c>
      <c r="P55" s="54">
        <v>59</v>
      </c>
      <c r="Q55" s="56">
        <v>114</v>
      </c>
      <c r="Z55" s="336">
        <v>0</v>
      </c>
      <c r="AA55" s="336">
        <v>0</v>
      </c>
      <c r="AB55" s="336">
        <v>0</v>
      </c>
      <c r="AC55" s="336">
        <v>0</v>
      </c>
      <c r="AD55" s="336">
        <v>0</v>
      </c>
      <c r="AE55" s="336">
        <v>0</v>
      </c>
      <c r="AF55" s="336">
        <v>0</v>
      </c>
      <c r="AG55" s="336">
        <v>0</v>
      </c>
      <c r="AH55" s="54" t="s">
        <v>777</v>
      </c>
      <c r="AI55" s="57">
        <v>98</v>
      </c>
      <c r="AJ55" s="337">
        <v>16893</v>
      </c>
      <c r="AK55" s="336">
        <v>886.07998210700009</v>
      </c>
      <c r="AL55" s="54">
        <v>88</v>
      </c>
      <c r="AM55" s="336">
        <v>902.03983006999999</v>
      </c>
      <c r="AN55" s="54">
        <v>53</v>
      </c>
      <c r="AO55" s="54" t="s">
        <v>777</v>
      </c>
      <c r="AQ55" s="338">
        <f t="shared" ca="1" si="1"/>
        <v>79.967123287671228</v>
      </c>
    </row>
    <row r="56" spans="1:43" ht="20.100000000000001" customHeight="1">
      <c r="A56" s="54" t="s">
        <v>866</v>
      </c>
      <c r="B56" s="54" t="s">
        <v>876</v>
      </c>
      <c r="C56" s="54" t="s">
        <v>488</v>
      </c>
      <c r="D56" s="54" t="s">
        <v>1</v>
      </c>
      <c r="E56" s="55" t="s">
        <v>251</v>
      </c>
      <c r="F56" s="55" t="s">
        <v>219</v>
      </c>
      <c r="G56" s="54" t="s">
        <v>0</v>
      </c>
      <c r="H56" s="54" t="s">
        <v>635</v>
      </c>
      <c r="I56" s="58">
        <v>19729</v>
      </c>
      <c r="J56" s="54">
        <v>8</v>
      </c>
      <c r="K56" s="54" t="s">
        <v>2</v>
      </c>
      <c r="L56" s="54" t="s">
        <v>861</v>
      </c>
      <c r="M56" s="54" t="s">
        <v>862</v>
      </c>
      <c r="N56" s="54" t="s">
        <v>1095</v>
      </c>
      <c r="O56" s="54">
        <v>61</v>
      </c>
      <c r="P56" s="54">
        <v>53</v>
      </c>
      <c r="Q56" s="56">
        <v>114</v>
      </c>
      <c r="Z56" s="336">
        <v>0</v>
      </c>
      <c r="AA56" s="336">
        <v>0</v>
      </c>
      <c r="AB56" s="336">
        <v>0</v>
      </c>
      <c r="AC56" s="336">
        <v>0</v>
      </c>
      <c r="AD56" s="336">
        <v>0</v>
      </c>
      <c r="AE56" s="336">
        <v>0</v>
      </c>
      <c r="AF56" s="336">
        <v>0</v>
      </c>
      <c r="AG56" s="336">
        <v>0</v>
      </c>
      <c r="AH56" s="54" t="s">
        <v>777</v>
      </c>
      <c r="AI56" s="57">
        <v>98</v>
      </c>
      <c r="AJ56" s="337">
        <v>19729</v>
      </c>
      <c r="AK56" s="336">
        <v>886.07997927100007</v>
      </c>
      <c r="AL56" s="54">
        <v>89</v>
      </c>
      <c r="AM56" s="336">
        <v>902.03980171000001</v>
      </c>
      <c r="AN56" s="54">
        <v>54</v>
      </c>
      <c r="AO56" s="54" t="s">
        <v>777</v>
      </c>
      <c r="AQ56" s="338">
        <f t="shared" ca="1" si="1"/>
        <v>72.197260273972603</v>
      </c>
    </row>
    <row r="57" spans="1:43" ht="20.100000000000001" customHeight="1">
      <c r="A57" s="54" t="s">
        <v>761</v>
      </c>
      <c r="B57" s="54" t="s">
        <v>795</v>
      </c>
      <c r="C57" s="54" t="s">
        <v>488</v>
      </c>
      <c r="D57" s="54" t="s">
        <v>358</v>
      </c>
      <c r="E57" s="55" t="s">
        <v>401</v>
      </c>
      <c r="F57" s="55" t="s">
        <v>172</v>
      </c>
      <c r="G57" s="54" t="s">
        <v>0</v>
      </c>
      <c r="H57" s="54" t="s">
        <v>670</v>
      </c>
      <c r="I57" s="58">
        <v>13888</v>
      </c>
      <c r="J57" s="54">
        <v>9</v>
      </c>
      <c r="K57" s="54" t="s">
        <v>2</v>
      </c>
      <c r="L57" s="54" t="s">
        <v>994</v>
      </c>
      <c r="M57" s="54" t="s">
        <v>777</v>
      </c>
      <c r="N57" s="54" t="s">
        <v>1095</v>
      </c>
      <c r="O57" s="54">
        <v>59</v>
      </c>
      <c r="P57" s="54">
        <v>57</v>
      </c>
      <c r="Q57" s="56">
        <v>116</v>
      </c>
      <c r="Z57" s="336">
        <v>0</v>
      </c>
      <c r="AA57" s="336">
        <v>0</v>
      </c>
      <c r="AB57" s="336">
        <v>0</v>
      </c>
      <c r="AC57" s="336">
        <v>0</v>
      </c>
      <c r="AD57" s="336">
        <v>0</v>
      </c>
      <c r="AE57" s="336">
        <v>0</v>
      </c>
      <c r="AF57" s="336">
        <v>0</v>
      </c>
      <c r="AG57" s="336">
        <v>0</v>
      </c>
      <c r="AH57" s="54" t="s">
        <v>777</v>
      </c>
      <c r="AI57" s="57">
        <v>98</v>
      </c>
      <c r="AJ57" s="337">
        <v>13888</v>
      </c>
      <c r="AK57" s="336">
        <v>884.08998511200002</v>
      </c>
      <c r="AL57" s="54">
        <v>102</v>
      </c>
      <c r="AM57" s="336">
        <v>902.02986011999997</v>
      </c>
      <c r="AN57" s="54">
        <v>55</v>
      </c>
      <c r="AO57" s="54" t="s">
        <v>777</v>
      </c>
      <c r="AQ57" s="338">
        <f t="shared" ca="1" si="1"/>
        <v>88.2</v>
      </c>
    </row>
    <row r="58" spans="1:43" ht="20.100000000000001" customHeight="1">
      <c r="A58" s="54" t="s">
        <v>440</v>
      </c>
      <c r="B58" s="54" t="s">
        <v>876</v>
      </c>
      <c r="C58" s="54" t="s">
        <v>488</v>
      </c>
      <c r="D58" s="54" t="s">
        <v>1</v>
      </c>
      <c r="E58" s="55" t="s">
        <v>470</v>
      </c>
      <c r="F58" s="55" t="s">
        <v>150</v>
      </c>
      <c r="G58" s="54" t="s">
        <v>0</v>
      </c>
      <c r="H58" s="54" t="s">
        <v>644</v>
      </c>
      <c r="I58" s="58">
        <v>11642</v>
      </c>
      <c r="J58" s="54">
        <v>10</v>
      </c>
      <c r="K58" s="54" t="s">
        <v>7</v>
      </c>
      <c r="L58" s="54" t="s">
        <v>994</v>
      </c>
      <c r="M58" s="54" t="s">
        <v>862</v>
      </c>
      <c r="N58" s="54" t="s">
        <v>1098</v>
      </c>
      <c r="O58" s="54">
        <v>58</v>
      </c>
      <c r="P58" s="54">
        <v>60</v>
      </c>
      <c r="Q58" s="56">
        <v>118</v>
      </c>
      <c r="Z58" s="336">
        <v>0</v>
      </c>
      <c r="AA58" s="336">
        <v>0</v>
      </c>
      <c r="AB58" s="336">
        <v>0</v>
      </c>
      <c r="AC58" s="336">
        <v>0</v>
      </c>
      <c r="AD58" s="336">
        <v>0</v>
      </c>
      <c r="AE58" s="336">
        <v>0</v>
      </c>
      <c r="AF58" s="336">
        <v>0</v>
      </c>
      <c r="AG58" s="336">
        <v>0</v>
      </c>
      <c r="AH58" s="54" t="s">
        <v>777</v>
      </c>
      <c r="AI58" s="57">
        <v>98</v>
      </c>
      <c r="AJ58" s="337">
        <v>11642</v>
      </c>
      <c r="AK58" s="336">
        <v>882.09998735800002</v>
      </c>
      <c r="AL58" s="54">
        <v>112</v>
      </c>
      <c r="AM58" s="336">
        <v>902.01988257999994</v>
      </c>
      <c r="AN58" s="54">
        <v>56</v>
      </c>
      <c r="AO58" s="54" t="s">
        <v>777</v>
      </c>
      <c r="AQ58" s="338">
        <f t="shared" ca="1" si="1"/>
        <v>94.353424657534248</v>
      </c>
    </row>
    <row r="59" spans="1:43" ht="20.100000000000001" customHeight="1">
      <c r="A59" s="54" t="s">
        <v>1143</v>
      </c>
      <c r="B59" s="54" t="s">
        <v>802</v>
      </c>
      <c r="C59" s="54" t="s">
        <v>1</v>
      </c>
      <c r="D59" s="54" t="s">
        <v>51</v>
      </c>
      <c r="E59" s="55" t="s">
        <v>1144</v>
      </c>
      <c r="F59" s="55" t="s">
        <v>1145</v>
      </c>
      <c r="G59" s="54" t="s">
        <v>0</v>
      </c>
      <c r="H59" s="54" t="s">
        <v>654</v>
      </c>
      <c r="I59" s="58">
        <v>21607</v>
      </c>
      <c r="J59" s="54">
        <v>12</v>
      </c>
      <c r="K59" s="54" t="s">
        <v>7</v>
      </c>
      <c r="L59" s="54" t="s">
        <v>861</v>
      </c>
      <c r="M59" s="54" t="e">
        <v>#DIV/0!</v>
      </c>
      <c r="N59" s="54" t="s">
        <v>1098</v>
      </c>
      <c r="O59" s="54">
        <v>65</v>
      </c>
      <c r="P59" s="54">
        <v>57</v>
      </c>
      <c r="Q59" s="56">
        <v>122</v>
      </c>
      <c r="Z59" s="336">
        <v>0</v>
      </c>
      <c r="AA59" s="336">
        <v>0</v>
      </c>
      <c r="AB59" s="336">
        <v>0</v>
      </c>
      <c r="AC59" s="336">
        <v>0</v>
      </c>
      <c r="AD59" s="336">
        <v>0</v>
      </c>
      <c r="AE59" s="336">
        <v>0</v>
      </c>
      <c r="AF59" s="336">
        <v>0</v>
      </c>
      <c r="AG59" s="336">
        <v>0</v>
      </c>
      <c r="AH59" s="54" t="s">
        <v>777</v>
      </c>
      <c r="AI59" s="57">
        <v>98</v>
      </c>
      <c r="AJ59" s="337">
        <v>21607</v>
      </c>
      <c r="AK59" s="336">
        <v>878.119977393</v>
      </c>
      <c r="AL59" s="54">
        <v>134</v>
      </c>
      <c r="AM59" s="336">
        <v>901.99978293000004</v>
      </c>
      <c r="AN59" s="54">
        <v>57</v>
      </c>
      <c r="AO59" s="54" t="s">
        <v>777</v>
      </c>
      <c r="AQ59" s="338">
        <f t="shared" ca="1" si="1"/>
        <v>67.052054794520544</v>
      </c>
    </row>
    <row r="60" spans="1:43" ht="20.100000000000001" customHeight="1">
      <c r="A60" s="54" t="s">
        <v>406</v>
      </c>
      <c r="B60" s="54" t="s">
        <v>358</v>
      </c>
      <c r="C60" s="54" t="s">
        <v>1</v>
      </c>
      <c r="D60" s="54" t="s">
        <v>358</v>
      </c>
      <c r="E60" s="55" t="s">
        <v>405</v>
      </c>
      <c r="F60" s="55" t="s">
        <v>407</v>
      </c>
      <c r="G60" s="54" t="s">
        <v>0</v>
      </c>
      <c r="H60" s="54" t="s">
        <v>670</v>
      </c>
      <c r="I60" s="58">
        <v>24950</v>
      </c>
      <c r="J60" s="54">
        <v>0</v>
      </c>
      <c r="K60" s="54" t="s">
        <v>20</v>
      </c>
      <c r="L60" s="54" t="s">
        <v>861</v>
      </c>
      <c r="M60" s="54" t="s">
        <v>777</v>
      </c>
      <c r="N60" s="54" t="s">
        <v>1095</v>
      </c>
      <c r="O60" s="54">
        <v>49</v>
      </c>
      <c r="P60" s="54">
        <v>50</v>
      </c>
      <c r="Q60" s="56">
        <v>99</v>
      </c>
      <c r="Z60" s="336">
        <v>0</v>
      </c>
      <c r="AA60" s="336">
        <v>0</v>
      </c>
      <c r="AB60" s="336">
        <v>0</v>
      </c>
      <c r="AC60" s="336">
        <v>0</v>
      </c>
      <c r="AD60" s="336">
        <v>0</v>
      </c>
      <c r="AE60" s="336">
        <v>0</v>
      </c>
      <c r="AF60" s="336">
        <v>0</v>
      </c>
      <c r="AG60" s="336">
        <v>0</v>
      </c>
      <c r="AH60" s="54" t="s">
        <v>777</v>
      </c>
      <c r="AI60" s="57">
        <v>99</v>
      </c>
      <c r="AJ60" s="337">
        <v>24950</v>
      </c>
      <c r="AK60" s="336">
        <v>900.99997404999999</v>
      </c>
      <c r="AL60" s="54">
        <v>8</v>
      </c>
      <c r="AM60" s="336">
        <v>901.11974950000001</v>
      </c>
      <c r="AN60" s="54">
        <v>58</v>
      </c>
      <c r="AO60" s="54" t="s">
        <v>777</v>
      </c>
      <c r="AQ60" s="338">
        <f t="shared" ca="1" si="1"/>
        <v>57.893150684931506</v>
      </c>
    </row>
    <row r="61" spans="1:43" ht="20.100000000000001" customHeight="1">
      <c r="A61" s="54" t="s">
        <v>419</v>
      </c>
      <c r="B61" s="54" t="s">
        <v>204</v>
      </c>
      <c r="C61" s="54" t="s">
        <v>1</v>
      </c>
      <c r="D61" s="54" t="s">
        <v>204</v>
      </c>
      <c r="E61" s="55" t="s">
        <v>236</v>
      </c>
      <c r="F61" s="55" t="s">
        <v>151</v>
      </c>
      <c r="G61" s="54" t="s">
        <v>0</v>
      </c>
      <c r="H61" s="54" t="s">
        <v>675</v>
      </c>
      <c r="I61" s="58">
        <v>16304</v>
      </c>
      <c r="J61" s="54">
        <v>3</v>
      </c>
      <c r="K61" s="54" t="s">
        <v>20</v>
      </c>
      <c r="L61" s="54" t="s">
        <v>950</v>
      </c>
      <c r="M61" s="54" t="s">
        <v>777</v>
      </c>
      <c r="N61" s="54" t="s">
        <v>1095</v>
      </c>
      <c r="O61" s="54">
        <v>56</v>
      </c>
      <c r="P61" s="54">
        <v>49</v>
      </c>
      <c r="Q61" s="56">
        <v>105</v>
      </c>
      <c r="V61" s="59">
        <v>8</v>
      </c>
      <c r="Z61" s="336">
        <v>0</v>
      </c>
      <c r="AA61" s="336">
        <v>0</v>
      </c>
      <c r="AB61" s="336">
        <v>0</v>
      </c>
      <c r="AC61" s="336">
        <v>0</v>
      </c>
      <c r="AD61" s="336">
        <v>28</v>
      </c>
      <c r="AE61" s="336">
        <v>0</v>
      </c>
      <c r="AF61" s="336">
        <v>0</v>
      </c>
      <c r="AG61" s="336">
        <v>0</v>
      </c>
      <c r="AH61" s="54">
        <v>28</v>
      </c>
      <c r="AI61" s="57">
        <v>99</v>
      </c>
      <c r="AJ61" s="337">
        <v>16304</v>
      </c>
      <c r="AK61" s="336">
        <v>895.02998269599993</v>
      </c>
      <c r="AL61" s="54">
        <v>29</v>
      </c>
      <c r="AM61" s="336">
        <v>901.08983596000007</v>
      </c>
      <c r="AN61" s="54">
        <v>59</v>
      </c>
      <c r="AO61" s="54">
        <v>1</v>
      </c>
      <c r="AQ61" s="338">
        <f t="shared" ca="1" si="1"/>
        <v>81.580821917808223</v>
      </c>
    </row>
    <row r="62" spans="1:43" ht="20.100000000000001" customHeight="1">
      <c r="A62" s="54" t="s">
        <v>220</v>
      </c>
      <c r="B62" s="54" t="s">
        <v>257</v>
      </c>
      <c r="C62" s="54" t="s">
        <v>1</v>
      </c>
      <c r="D62" s="54" t="s">
        <v>257</v>
      </c>
      <c r="E62" s="55" t="s">
        <v>133</v>
      </c>
      <c r="F62" s="55" t="s">
        <v>44</v>
      </c>
      <c r="G62" s="54" t="s">
        <v>0</v>
      </c>
      <c r="H62" s="54" t="s">
        <v>644</v>
      </c>
      <c r="I62" s="58">
        <v>19753</v>
      </c>
      <c r="J62" s="54">
        <v>3</v>
      </c>
      <c r="K62" s="54" t="s">
        <v>20</v>
      </c>
      <c r="L62" s="54" t="s">
        <v>861</v>
      </c>
      <c r="M62" s="54" t="s">
        <v>862</v>
      </c>
      <c r="N62" s="54" t="s">
        <v>1095</v>
      </c>
      <c r="O62" s="54">
        <v>51</v>
      </c>
      <c r="P62" s="54">
        <v>54</v>
      </c>
      <c r="Q62" s="56">
        <v>105</v>
      </c>
      <c r="Z62" s="336">
        <v>0</v>
      </c>
      <c r="AA62" s="336">
        <v>0</v>
      </c>
      <c r="AB62" s="336">
        <v>0</v>
      </c>
      <c r="AC62" s="336">
        <v>0</v>
      </c>
      <c r="AD62" s="336">
        <v>0</v>
      </c>
      <c r="AE62" s="336">
        <v>0</v>
      </c>
      <c r="AF62" s="336">
        <v>0</v>
      </c>
      <c r="AG62" s="336">
        <v>0</v>
      </c>
      <c r="AH62" s="54" t="s">
        <v>777</v>
      </c>
      <c r="AI62" s="57">
        <v>99</v>
      </c>
      <c r="AJ62" s="337">
        <v>19753</v>
      </c>
      <c r="AK62" s="336">
        <v>895.02997924700003</v>
      </c>
      <c r="AL62" s="54">
        <v>30</v>
      </c>
      <c r="AM62" s="336">
        <v>901.08980147</v>
      </c>
      <c r="AN62" s="54">
        <v>60</v>
      </c>
      <c r="AO62" s="54" t="s">
        <v>777</v>
      </c>
      <c r="AQ62" s="338">
        <f t="shared" ca="1" si="1"/>
        <v>72.131506849315073</v>
      </c>
    </row>
    <row r="63" spans="1:43" ht="20.100000000000001" customHeight="1">
      <c r="A63" s="54" t="s">
        <v>336</v>
      </c>
      <c r="B63" s="54" t="s">
        <v>411</v>
      </c>
      <c r="C63" s="54" t="s">
        <v>1</v>
      </c>
      <c r="D63" s="54" t="s">
        <v>411</v>
      </c>
      <c r="E63" s="55" t="s">
        <v>70</v>
      </c>
      <c r="F63" s="55" t="s">
        <v>428</v>
      </c>
      <c r="G63" s="54" t="s">
        <v>6</v>
      </c>
      <c r="H63" s="54" t="s">
        <v>654</v>
      </c>
      <c r="I63" s="58">
        <v>20589</v>
      </c>
      <c r="J63" s="54">
        <v>3</v>
      </c>
      <c r="K63" s="54" t="s">
        <v>20</v>
      </c>
      <c r="L63" s="54" t="s">
        <v>861</v>
      </c>
      <c r="M63" s="54" t="s">
        <v>862</v>
      </c>
      <c r="N63" s="54" t="s">
        <v>1095</v>
      </c>
      <c r="O63" s="54">
        <v>52</v>
      </c>
      <c r="P63" s="54">
        <v>53</v>
      </c>
      <c r="Q63" s="56">
        <v>105</v>
      </c>
      <c r="Z63" s="336">
        <v>0</v>
      </c>
      <c r="AA63" s="336">
        <v>0</v>
      </c>
      <c r="AB63" s="336">
        <v>0</v>
      </c>
      <c r="AC63" s="336">
        <v>0</v>
      </c>
      <c r="AD63" s="336">
        <v>0</v>
      </c>
      <c r="AE63" s="336">
        <v>0</v>
      </c>
      <c r="AF63" s="336">
        <v>0</v>
      </c>
      <c r="AG63" s="336">
        <v>0</v>
      </c>
      <c r="AH63" s="54" t="s">
        <v>777</v>
      </c>
      <c r="AI63" s="57">
        <v>99</v>
      </c>
      <c r="AJ63" s="337">
        <v>20589</v>
      </c>
      <c r="AK63" s="336">
        <v>895.029978411</v>
      </c>
      <c r="AL63" s="54">
        <v>31</v>
      </c>
      <c r="AM63" s="336">
        <v>901.08979311000007</v>
      </c>
      <c r="AN63" s="54">
        <v>61</v>
      </c>
      <c r="AO63" s="54" t="s">
        <v>777</v>
      </c>
      <c r="AQ63" s="338">
        <f t="shared" ca="1" si="1"/>
        <v>69.841095890410955</v>
      </c>
    </row>
    <row r="64" spans="1:43" ht="20.100000000000001" customHeight="1">
      <c r="A64" s="54" t="s">
        <v>736</v>
      </c>
      <c r="B64" s="54" t="s">
        <v>393</v>
      </c>
      <c r="C64" s="54" t="s">
        <v>1</v>
      </c>
      <c r="D64" s="54" t="s">
        <v>393</v>
      </c>
      <c r="E64" s="55" t="s">
        <v>737</v>
      </c>
      <c r="F64" s="55" t="s">
        <v>738</v>
      </c>
      <c r="G64" s="54" t="s">
        <v>0</v>
      </c>
      <c r="H64" s="54" t="s">
        <v>654</v>
      </c>
      <c r="I64" s="58">
        <v>21731</v>
      </c>
      <c r="J64" s="54">
        <v>3</v>
      </c>
      <c r="K64" s="54" t="s">
        <v>20</v>
      </c>
      <c r="L64" s="54" t="s">
        <v>861</v>
      </c>
      <c r="M64" s="54" t="s">
        <v>862</v>
      </c>
      <c r="N64" s="54" t="s">
        <v>1095</v>
      </c>
      <c r="O64" s="54">
        <v>56</v>
      </c>
      <c r="P64" s="54">
        <v>49</v>
      </c>
      <c r="Q64" s="56">
        <v>105</v>
      </c>
      <c r="Z64" s="336">
        <v>0</v>
      </c>
      <c r="AA64" s="336">
        <v>0</v>
      </c>
      <c r="AB64" s="336">
        <v>0</v>
      </c>
      <c r="AC64" s="336">
        <v>0</v>
      </c>
      <c r="AD64" s="336">
        <v>0</v>
      </c>
      <c r="AE64" s="336">
        <v>0</v>
      </c>
      <c r="AF64" s="336">
        <v>0</v>
      </c>
      <c r="AG64" s="336">
        <v>0</v>
      </c>
      <c r="AH64" s="54" t="s">
        <v>777</v>
      </c>
      <c r="AI64" s="57">
        <v>99</v>
      </c>
      <c r="AJ64" s="337">
        <v>21731</v>
      </c>
      <c r="AK64" s="336">
        <v>895.02997726900003</v>
      </c>
      <c r="AL64" s="54">
        <v>32</v>
      </c>
      <c r="AM64" s="336">
        <v>901.08978169</v>
      </c>
      <c r="AN64" s="54">
        <v>62</v>
      </c>
      <c r="AO64" s="54" t="s">
        <v>777</v>
      </c>
      <c r="AQ64" s="338">
        <f t="shared" ca="1" si="1"/>
        <v>66.712328767123282</v>
      </c>
    </row>
    <row r="65" spans="1:43" ht="20.100000000000001" customHeight="1">
      <c r="A65" s="54" t="s">
        <v>244</v>
      </c>
      <c r="B65" s="54" t="s">
        <v>793</v>
      </c>
      <c r="C65" s="54" t="s">
        <v>488</v>
      </c>
      <c r="D65" s="54" t="s">
        <v>267</v>
      </c>
      <c r="E65" s="55" t="s">
        <v>241</v>
      </c>
      <c r="F65" s="55" t="s">
        <v>245</v>
      </c>
      <c r="G65" s="54" t="s">
        <v>6</v>
      </c>
      <c r="H65" s="54" t="s">
        <v>651</v>
      </c>
      <c r="I65" s="58">
        <v>17739</v>
      </c>
      <c r="J65" s="54">
        <v>7</v>
      </c>
      <c r="K65" s="54" t="s">
        <v>2</v>
      </c>
      <c r="L65" s="54" t="s">
        <v>950</v>
      </c>
      <c r="M65" s="54" t="s">
        <v>862</v>
      </c>
      <c r="N65" s="54" t="s">
        <v>1095</v>
      </c>
      <c r="O65" s="54">
        <v>59</v>
      </c>
      <c r="P65" s="54">
        <v>54</v>
      </c>
      <c r="Q65" s="56">
        <v>113</v>
      </c>
      <c r="Z65" s="336">
        <v>0</v>
      </c>
      <c r="AA65" s="336">
        <v>0</v>
      </c>
      <c r="AB65" s="336">
        <v>0</v>
      </c>
      <c r="AC65" s="336">
        <v>0</v>
      </c>
      <c r="AD65" s="336">
        <v>0</v>
      </c>
      <c r="AE65" s="336">
        <v>0</v>
      </c>
      <c r="AF65" s="336">
        <v>0</v>
      </c>
      <c r="AG65" s="336">
        <v>0</v>
      </c>
      <c r="AH65" s="54" t="s">
        <v>777</v>
      </c>
      <c r="AI65" s="57">
        <v>99</v>
      </c>
      <c r="AJ65" s="337">
        <v>17739</v>
      </c>
      <c r="AK65" s="336">
        <v>887.06998126100007</v>
      </c>
      <c r="AL65" s="54">
        <v>76</v>
      </c>
      <c r="AM65" s="336">
        <v>901.04982160999998</v>
      </c>
      <c r="AN65" s="54">
        <v>63</v>
      </c>
      <c r="AO65" s="54" t="s">
        <v>777</v>
      </c>
      <c r="AQ65" s="338">
        <f t="shared" ca="1" si="1"/>
        <v>77.649315068493152</v>
      </c>
    </row>
    <row r="66" spans="1:43" ht="20.100000000000001" customHeight="1">
      <c r="A66" s="54" t="s">
        <v>399</v>
      </c>
      <c r="B66" s="54" t="s">
        <v>805</v>
      </c>
      <c r="C66" s="54" t="s">
        <v>1</v>
      </c>
      <c r="D66" s="54" t="s">
        <v>283</v>
      </c>
      <c r="E66" s="55" t="s">
        <v>378</v>
      </c>
      <c r="F66" s="55" t="s">
        <v>325</v>
      </c>
      <c r="G66" s="54" t="s">
        <v>6</v>
      </c>
      <c r="H66" s="54" t="s">
        <v>670</v>
      </c>
      <c r="I66" s="58">
        <v>18584</v>
      </c>
      <c r="J66" s="54">
        <v>7</v>
      </c>
      <c r="K66" s="54" t="s">
        <v>2</v>
      </c>
      <c r="L66" s="54" t="s">
        <v>950</v>
      </c>
      <c r="M66" s="54" t="s">
        <v>777</v>
      </c>
      <c r="N66" s="54" t="s">
        <v>1095</v>
      </c>
      <c r="O66" s="54">
        <v>59</v>
      </c>
      <c r="P66" s="54">
        <v>54</v>
      </c>
      <c r="Q66" s="56">
        <v>113</v>
      </c>
      <c r="Z66" s="336">
        <v>0</v>
      </c>
      <c r="AA66" s="336">
        <v>0</v>
      </c>
      <c r="AB66" s="336">
        <v>0</v>
      </c>
      <c r="AC66" s="336">
        <v>0</v>
      </c>
      <c r="AD66" s="336">
        <v>0</v>
      </c>
      <c r="AE66" s="336">
        <v>0</v>
      </c>
      <c r="AF66" s="336">
        <v>0</v>
      </c>
      <c r="AG66" s="336">
        <v>0</v>
      </c>
      <c r="AH66" s="54" t="s">
        <v>777</v>
      </c>
      <c r="AI66" s="57">
        <v>99</v>
      </c>
      <c r="AJ66" s="337">
        <v>18584</v>
      </c>
      <c r="AK66" s="336">
        <v>887.06998041600002</v>
      </c>
      <c r="AL66" s="54">
        <v>77</v>
      </c>
      <c r="AM66" s="336">
        <v>901.04981315999999</v>
      </c>
      <c r="AN66" s="54">
        <v>64</v>
      </c>
      <c r="AO66" s="54" t="s">
        <v>777</v>
      </c>
      <c r="AQ66" s="338">
        <f t="shared" ca="1" si="1"/>
        <v>75.334246575342462</v>
      </c>
    </row>
    <row r="67" spans="1:43" ht="20.100000000000001" customHeight="1">
      <c r="A67" s="54" t="s">
        <v>394</v>
      </c>
      <c r="B67" s="54" t="s">
        <v>792</v>
      </c>
      <c r="C67" s="54" t="s">
        <v>488</v>
      </c>
      <c r="D67" s="54" t="s">
        <v>257</v>
      </c>
      <c r="E67" s="55" t="s">
        <v>378</v>
      </c>
      <c r="F67" s="55" t="s">
        <v>395</v>
      </c>
      <c r="G67" s="54" t="s">
        <v>0</v>
      </c>
      <c r="H67" s="54" t="s">
        <v>670</v>
      </c>
      <c r="I67" s="58">
        <v>19440</v>
      </c>
      <c r="J67" s="54">
        <v>7</v>
      </c>
      <c r="K67" s="54" t="s">
        <v>2</v>
      </c>
      <c r="L67" s="54" t="s">
        <v>861</v>
      </c>
      <c r="M67" s="54" t="s">
        <v>862</v>
      </c>
      <c r="N67" s="54" t="s">
        <v>1095</v>
      </c>
      <c r="O67" s="54">
        <v>58</v>
      </c>
      <c r="P67" s="54">
        <v>55</v>
      </c>
      <c r="Q67" s="56">
        <v>113</v>
      </c>
      <c r="Z67" s="336">
        <v>0</v>
      </c>
      <c r="AA67" s="336">
        <v>0</v>
      </c>
      <c r="AB67" s="336">
        <v>0</v>
      </c>
      <c r="AC67" s="336">
        <v>0</v>
      </c>
      <c r="AD67" s="336">
        <v>0</v>
      </c>
      <c r="AE67" s="336">
        <v>0</v>
      </c>
      <c r="AF67" s="336">
        <v>0</v>
      </c>
      <c r="AG67" s="336">
        <v>0</v>
      </c>
      <c r="AH67" s="54" t="s">
        <v>777</v>
      </c>
      <c r="AI67" s="57">
        <v>99</v>
      </c>
      <c r="AJ67" s="337">
        <v>19440</v>
      </c>
      <c r="AK67" s="336">
        <v>887.06997956000009</v>
      </c>
      <c r="AL67" s="54">
        <v>78</v>
      </c>
      <c r="AM67" s="336">
        <v>901.0498045999999</v>
      </c>
      <c r="AN67" s="54">
        <v>65</v>
      </c>
      <c r="AO67" s="54" t="s">
        <v>777</v>
      </c>
      <c r="AQ67" s="338">
        <f t="shared" ref="AQ67:AQ98" ca="1" si="2">(TODAY()-I67)/365</f>
        <v>72.989041095890414</v>
      </c>
    </row>
    <row r="68" spans="1:43" ht="20.100000000000001" customHeight="1">
      <c r="A68" s="54" t="s">
        <v>64</v>
      </c>
      <c r="B68" s="54" t="s">
        <v>267</v>
      </c>
      <c r="C68" s="54" t="s">
        <v>1</v>
      </c>
      <c r="D68" s="54" t="s">
        <v>267</v>
      </c>
      <c r="E68" s="55" t="s">
        <v>65</v>
      </c>
      <c r="F68" s="55" t="s">
        <v>66</v>
      </c>
      <c r="G68" s="54" t="s">
        <v>6</v>
      </c>
      <c r="H68" s="54" t="s">
        <v>639</v>
      </c>
      <c r="I68" s="58">
        <v>14507</v>
      </c>
      <c r="J68" s="54">
        <v>8</v>
      </c>
      <c r="K68" s="54" t="s">
        <v>2</v>
      </c>
      <c r="L68" s="54" t="s">
        <v>994</v>
      </c>
      <c r="M68" s="54" t="s">
        <v>862</v>
      </c>
      <c r="N68" s="54" t="s">
        <v>1095</v>
      </c>
      <c r="O68" s="54">
        <v>59</v>
      </c>
      <c r="P68" s="54">
        <v>56</v>
      </c>
      <c r="Q68" s="56">
        <v>115</v>
      </c>
      <c r="Z68" s="336">
        <v>0</v>
      </c>
      <c r="AA68" s="336">
        <v>0</v>
      </c>
      <c r="AB68" s="336">
        <v>0</v>
      </c>
      <c r="AC68" s="336">
        <v>0</v>
      </c>
      <c r="AD68" s="336">
        <v>0</v>
      </c>
      <c r="AE68" s="336">
        <v>0</v>
      </c>
      <c r="AF68" s="336">
        <v>0</v>
      </c>
      <c r="AG68" s="336">
        <v>0</v>
      </c>
      <c r="AH68" s="54" t="s">
        <v>777</v>
      </c>
      <c r="AI68" s="57">
        <v>99</v>
      </c>
      <c r="AJ68" s="337">
        <v>14507</v>
      </c>
      <c r="AK68" s="336">
        <v>885.0799844930001</v>
      </c>
      <c r="AL68" s="54">
        <v>96</v>
      </c>
      <c r="AM68" s="336">
        <v>901.03985392999994</v>
      </c>
      <c r="AN68" s="54">
        <v>66</v>
      </c>
      <c r="AO68" s="54" t="s">
        <v>777</v>
      </c>
      <c r="AQ68" s="338">
        <f t="shared" ca="1" si="2"/>
        <v>86.504109589041093</v>
      </c>
    </row>
    <row r="69" spans="1:43" ht="20.100000000000001" customHeight="1">
      <c r="A69" s="54" t="s">
        <v>318</v>
      </c>
      <c r="B69" s="54" t="s">
        <v>149</v>
      </c>
      <c r="C69" s="54" t="s">
        <v>1</v>
      </c>
      <c r="D69" s="54" t="s">
        <v>149</v>
      </c>
      <c r="E69" s="55" t="s">
        <v>319</v>
      </c>
      <c r="F69" s="55" t="s">
        <v>88</v>
      </c>
      <c r="G69" s="54" t="s">
        <v>0</v>
      </c>
      <c r="H69" s="54" t="s">
        <v>654</v>
      </c>
      <c r="I69" s="58">
        <v>19890</v>
      </c>
      <c r="J69" s="54">
        <v>8</v>
      </c>
      <c r="K69" s="54" t="s">
        <v>2</v>
      </c>
      <c r="L69" s="54" t="s">
        <v>861</v>
      </c>
      <c r="M69" s="54" t="s">
        <v>862</v>
      </c>
      <c r="N69" s="54" t="s">
        <v>1095</v>
      </c>
      <c r="O69" s="54">
        <v>60</v>
      </c>
      <c r="P69" s="54">
        <v>55</v>
      </c>
      <c r="Q69" s="56">
        <v>115</v>
      </c>
      <c r="Z69" s="336">
        <v>0</v>
      </c>
      <c r="AA69" s="336">
        <v>0</v>
      </c>
      <c r="AB69" s="336">
        <v>0</v>
      </c>
      <c r="AC69" s="336">
        <v>0</v>
      </c>
      <c r="AD69" s="336">
        <v>0</v>
      </c>
      <c r="AE69" s="336">
        <v>0</v>
      </c>
      <c r="AF69" s="336">
        <v>0</v>
      </c>
      <c r="AG69" s="336">
        <v>0</v>
      </c>
      <c r="AH69" s="54" t="s">
        <v>777</v>
      </c>
      <c r="AI69" s="57">
        <v>99</v>
      </c>
      <c r="AJ69" s="337">
        <v>19890</v>
      </c>
      <c r="AK69" s="336">
        <v>885.07997911000007</v>
      </c>
      <c r="AL69" s="54">
        <v>97</v>
      </c>
      <c r="AM69" s="336">
        <v>901.03980009999998</v>
      </c>
      <c r="AN69" s="54">
        <v>67</v>
      </c>
      <c r="AO69" s="54" t="s">
        <v>777</v>
      </c>
      <c r="AQ69" s="338">
        <f t="shared" ca="1" si="2"/>
        <v>71.756164383561639</v>
      </c>
    </row>
    <row r="70" spans="1:43" ht="20.100000000000001" customHeight="1">
      <c r="A70" s="54" t="s">
        <v>396</v>
      </c>
      <c r="B70" s="54" t="s">
        <v>878</v>
      </c>
      <c r="C70" s="54" t="s">
        <v>488</v>
      </c>
      <c r="D70" s="54" t="s">
        <v>124</v>
      </c>
      <c r="E70" s="55" t="s">
        <v>397</v>
      </c>
      <c r="F70" s="55" t="s">
        <v>88</v>
      </c>
      <c r="G70" s="54" t="s">
        <v>0</v>
      </c>
      <c r="H70" s="54" t="s">
        <v>670</v>
      </c>
      <c r="I70" s="58">
        <v>15211</v>
      </c>
      <c r="J70" s="54">
        <v>9</v>
      </c>
      <c r="K70" s="54" t="s">
        <v>2</v>
      </c>
      <c r="L70" s="54" t="s">
        <v>994</v>
      </c>
      <c r="M70" s="54" t="s">
        <v>862</v>
      </c>
      <c r="N70" s="54" t="s">
        <v>1095</v>
      </c>
      <c r="O70" s="54">
        <v>60</v>
      </c>
      <c r="P70" s="54">
        <v>57</v>
      </c>
      <c r="Q70" s="56">
        <v>117</v>
      </c>
      <c r="Z70" s="336">
        <v>0</v>
      </c>
      <c r="AA70" s="336">
        <v>0</v>
      </c>
      <c r="AB70" s="336">
        <v>0</v>
      </c>
      <c r="AC70" s="336">
        <v>0</v>
      </c>
      <c r="AD70" s="336">
        <v>0</v>
      </c>
      <c r="AE70" s="336">
        <v>0</v>
      </c>
      <c r="AF70" s="336">
        <v>0</v>
      </c>
      <c r="AG70" s="336">
        <v>0</v>
      </c>
      <c r="AH70" s="54" t="s">
        <v>777</v>
      </c>
      <c r="AI70" s="57">
        <v>99</v>
      </c>
      <c r="AJ70" s="337">
        <v>15211</v>
      </c>
      <c r="AK70" s="336">
        <v>883.08998378900003</v>
      </c>
      <c r="AL70" s="54">
        <v>106</v>
      </c>
      <c r="AM70" s="336">
        <v>901.02984688999993</v>
      </c>
      <c r="AN70" s="54">
        <v>68</v>
      </c>
      <c r="AO70" s="54" t="s">
        <v>777</v>
      </c>
      <c r="AQ70" s="338">
        <f t="shared" ca="1" si="2"/>
        <v>84.575342465753423</v>
      </c>
    </row>
    <row r="71" spans="1:43" ht="20.100000000000001" customHeight="1">
      <c r="A71" s="54" t="s">
        <v>431</v>
      </c>
      <c r="B71" s="54" t="s">
        <v>877</v>
      </c>
      <c r="C71" s="54" t="s">
        <v>488</v>
      </c>
      <c r="D71" s="54" t="s">
        <v>51</v>
      </c>
      <c r="E71" s="55" t="s">
        <v>226</v>
      </c>
      <c r="F71" s="55" t="s">
        <v>469</v>
      </c>
      <c r="G71" s="54" t="s">
        <v>0</v>
      </c>
      <c r="H71" s="54" t="s">
        <v>644</v>
      </c>
      <c r="I71" s="58">
        <v>20561</v>
      </c>
      <c r="J71" s="54">
        <v>9</v>
      </c>
      <c r="K71" s="54" t="s">
        <v>2</v>
      </c>
      <c r="L71" s="54" t="s">
        <v>861</v>
      </c>
      <c r="M71" s="54" t="s">
        <v>862</v>
      </c>
      <c r="N71" s="54" t="s">
        <v>1095</v>
      </c>
      <c r="O71" s="54">
        <v>58</v>
      </c>
      <c r="P71" s="54">
        <v>59</v>
      </c>
      <c r="Q71" s="56">
        <v>117</v>
      </c>
      <c r="Z71" s="336">
        <v>0</v>
      </c>
      <c r="AA71" s="336">
        <v>0</v>
      </c>
      <c r="AB71" s="336">
        <v>0</v>
      </c>
      <c r="AC71" s="336">
        <v>0</v>
      </c>
      <c r="AD71" s="336">
        <v>0</v>
      </c>
      <c r="AE71" s="336">
        <v>0</v>
      </c>
      <c r="AF71" s="336">
        <v>0</v>
      </c>
      <c r="AG71" s="336">
        <v>0</v>
      </c>
      <c r="AH71" s="54" t="s">
        <v>777</v>
      </c>
      <c r="AI71" s="57">
        <v>99</v>
      </c>
      <c r="AJ71" s="337">
        <v>20561</v>
      </c>
      <c r="AK71" s="336">
        <v>883.08997843899999</v>
      </c>
      <c r="AL71" s="54">
        <v>107</v>
      </c>
      <c r="AM71" s="336">
        <v>901.02979339000001</v>
      </c>
      <c r="AN71" s="54">
        <v>69</v>
      </c>
      <c r="AO71" s="54" t="s">
        <v>777</v>
      </c>
      <c r="AQ71" s="338">
        <f t="shared" ca="1" si="2"/>
        <v>69.917808219178085</v>
      </c>
    </row>
    <row r="72" spans="1:43" ht="20.100000000000001" customHeight="1">
      <c r="A72" s="54" t="s">
        <v>960</v>
      </c>
      <c r="B72" s="54" t="s">
        <v>879</v>
      </c>
      <c r="C72" s="54" t="s">
        <v>488</v>
      </c>
      <c r="D72" s="54" t="s">
        <v>204</v>
      </c>
      <c r="E72" s="55" t="s">
        <v>995</v>
      </c>
      <c r="F72" s="55" t="s">
        <v>996</v>
      </c>
      <c r="G72" s="54" t="s">
        <v>0</v>
      </c>
      <c r="H72" s="54" t="s">
        <v>635</v>
      </c>
      <c r="I72" s="58">
        <v>21065</v>
      </c>
      <c r="J72" s="54">
        <v>11</v>
      </c>
      <c r="K72" s="54" t="s">
        <v>7</v>
      </c>
      <c r="L72" s="54" t="s">
        <v>861</v>
      </c>
      <c r="M72" s="54" t="s">
        <v>862</v>
      </c>
      <c r="N72" s="54" t="s">
        <v>1095</v>
      </c>
      <c r="O72" s="54">
        <v>60</v>
      </c>
      <c r="P72" s="54">
        <v>61</v>
      </c>
      <c r="Q72" s="56">
        <v>121</v>
      </c>
      <c r="Z72" s="336">
        <v>0</v>
      </c>
      <c r="AA72" s="336">
        <v>0</v>
      </c>
      <c r="AB72" s="336">
        <v>0</v>
      </c>
      <c r="AC72" s="336">
        <v>0</v>
      </c>
      <c r="AD72" s="336">
        <v>0</v>
      </c>
      <c r="AE72" s="336">
        <v>0</v>
      </c>
      <c r="AF72" s="336">
        <v>0</v>
      </c>
      <c r="AG72" s="336">
        <v>0</v>
      </c>
      <c r="AH72" s="54" t="s">
        <v>777</v>
      </c>
      <c r="AI72" s="57">
        <v>99</v>
      </c>
      <c r="AJ72" s="337">
        <v>21065</v>
      </c>
      <c r="AK72" s="336">
        <v>879.10997793499996</v>
      </c>
      <c r="AL72" s="54">
        <v>131</v>
      </c>
      <c r="AM72" s="336">
        <v>901.00978835000001</v>
      </c>
      <c r="AN72" s="54">
        <v>70</v>
      </c>
      <c r="AO72" s="54" t="s">
        <v>777</v>
      </c>
      <c r="AQ72" s="338">
        <f t="shared" ca="1" si="2"/>
        <v>68.536986301369865</v>
      </c>
    </row>
    <row r="73" spans="1:43" ht="20.100000000000001" customHeight="1">
      <c r="A73" s="54" t="s">
        <v>978</v>
      </c>
      <c r="B73" s="54" t="s">
        <v>806</v>
      </c>
      <c r="C73" s="54" t="s">
        <v>1</v>
      </c>
      <c r="D73" s="54" t="s">
        <v>490</v>
      </c>
      <c r="E73" s="55" t="s">
        <v>1024</v>
      </c>
      <c r="F73" s="55" t="s">
        <v>1025</v>
      </c>
      <c r="G73" s="54" t="s">
        <v>6</v>
      </c>
      <c r="H73" s="54" t="s">
        <v>644</v>
      </c>
      <c r="I73" s="58">
        <v>18830</v>
      </c>
      <c r="J73" s="54">
        <v>12</v>
      </c>
      <c r="K73" s="54" t="s">
        <v>7</v>
      </c>
      <c r="L73" s="54" t="s">
        <v>950</v>
      </c>
      <c r="M73" s="54" t="s">
        <v>777</v>
      </c>
      <c r="N73" s="54" t="s">
        <v>1095</v>
      </c>
      <c r="O73" s="54">
        <v>62</v>
      </c>
      <c r="P73" s="54">
        <v>61</v>
      </c>
      <c r="Q73" s="56">
        <v>123</v>
      </c>
      <c r="Z73" s="336">
        <v>0</v>
      </c>
      <c r="AA73" s="336">
        <v>0</v>
      </c>
      <c r="AB73" s="336">
        <v>0</v>
      </c>
      <c r="AC73" s="336">
        <v>0</v>
      </c>
      <c r="AD73" s="336">
        <v>0</v>
      </c>
      <c r="AE73" s="336">
        <v>0</v>
      </c>
      <c r="AF73" s="336">
        <v>0</v>
      </c>
      <c r="AG73" s="336">
        <v>0</v>
      </c>
      <c r="AH73" s="54" t="s">
        <v>777</v>
      </c>
      <c r="AI73" s="57">
        <v>99</v>
      </c>
      <c r="AJ73" s="337">
        <v>18830</v>
      </c>
      <c r="AK73" s="336">
        <v>877.11998016999996</v>
      </c>
      <c r="AL73" s="54">
        <v>140</v>
      </c>
      <c r="AM73" s="336">
        <v>900.99981070000001</v>
      </c>
      <c r="AN73" s="54">
        <v>71</v>
      </c>
      <c r="AO73" s="54" t="s">
        <v>777</v>
      </c>
      <c r="AQ73" s="338">
        <f t="shared" ca="1" si="2"/>
        <v>74.660273972602738</v>
      </c>
    </row>
    <row r="74" spans="1:43" ht="20.100000000000001" customHeight="1">
      <c r="A74" s="54" t="s">
        <v>425</v>
      </c>
      <c r="B74" s="54" t="s">
        <v>804</v>
      </c>
      <c r="C74" s="54" t="s">
        <v>1</v>
      </c>
      <c r="D74" s="54" t="s">
        <v>257</v>
      </c>
      <c r="E74" s="55" t="s">
        <v>49</v>
      </c>
      <c r="F74" s="55" t="s">
        <v>451</v>
      </c>
      <c r="G74" s="54" t="s">
        <v>0</v>
      </c>
      <c r="H74" s="54" t="s">
        <v>664</v>
      </c>
      <c r="I74" s="58">
        <v>18875</v>
      </c>
      <c r="J74" s="54">
        <v>12</v>
      </c>
      <c r="K74" s="54" t="s">
        <v>7</v>
      </c>
      <c r="L74" s="54" t="s">
        <v>950</v>
      </c>
      <c r="M74" s="54" t="s">
        <v>777</v>
      </c>
      <c r="N74" s="54" t="s">
        <v>1095</v>
      </c>
      <c r="O74" s="54">
        <v>64</v>
      </c>
      <c r="P74" s="54">
        <v>59</v>
      </c>
      <c r="Q74" s="56">
        <v>123</v>
      </c>
      <c r="Z74" s="336">
        <v>0</v>
      </c>
      <c r="AA74" s="336">
        <v>0</v>
      </c>
      <c r="AB74" s="336">
        <v>0</v>
      </c>
      <c r="AC74" s="336">
        <v>0</v>
      </c>
      <c r="AD74" s="336">
        <v>0</v>
      </c>
      <c r="AE74" s="336">
        <v>0</v>
      </c>
      <c r="AF74" s="336">
        <v>0</v>
      </c>
      <c r="AG74" s="336">
        <v>0</v>
      </c>
      <c r="AH74" s="54" t="s">
        <v>777</v>
      </c>
      <c r="AI74" s="57">
        <v>99</v>
      </c>
      <c r="AJ74" s="337">
        <v>18875</v>
      </c>
      <c r="AK74" s="336">
        <v>877.11998012499998</v>
      </c>
      <c r="AL74" s="54">
        <v>141</v>
      </c>
      <c r="AM74" s="336">
        <v>900.99981025</v>
      </c>
      <c r="AN74" s="54">
        <v>72</v>
      </c>
      <c r="AO74" s="54" t="s">
        <v>777</v>
      </c>
      <c r="AQ74" s="338">
        <f t="shared" ca="1" si="2"/>
        <v>74.536986301369865</v>
      </c>
    </row>
    <row r="75" spans="1:43" ht="20.100000000000001" customHeight="1">
      <c r="A75" s="54" t="s">
        <v>261</v>
      </c>
      <c r="B75" s="54" t="s">
        <v>358</v>
      </c>
      <c r="C75" s="54" t="s">
        <v>1</v>
      </c>
      <c r="D75" s="54" t="s">
        <v>358</v>
      </c>
      <c r="E75" s="55" t="s">
        <v>260</v>
      </c>
      <c r="F75" s="55" t="s">
        <v>172</v>
      </c>
      <c r="G75" s="54" t="s">
        <v>0</v>
      </c>
      <c r="H75" s="54" t="s">
        <v>651</v>
      </c>
      <c r="I75" s="58">
        <v>24451</v>
      </c>
      <c r="J75" s="54">
        <v>2</v>
      </c>
      <c r="K75" s="54" t="s">
        <v>20</v>
      </c>
      <c r="L75" s="54" t="s">
        <v>861</v>
      </c>
      <c r="M75" s="54" t="s">
        <v>777</v>
      </c>
      <c r="N75" s="54" t="s">
        <v>1095</v>
      </c>
      <c r="O75" s="54">
        <v>55</v>
      </c>
      <c r="P75" s="54">
        <v>49</v>
      </c>
      <c r="Q75" s="56">
        <v>104</v>
      </c>
      <c r="Z75" s="336">
        <v>0</v>
      </c>
      <c r="AA75" s="336">
        <v>0</v>
      </c>
      <c r="AB75" s="336">
        <v>0</v>
      </c>
      <c r="AC75" s="336">
        <v>0</v>
      </c>
      <c r="AD75" s="336">
        <v>0</v>
      </c>
      <c r="AE75" s="336">
        <v>0</v>
      </c>
      <c r="AF75" s="336">
        <v>0</v>
      </c>
      <c r="AG75" s="336">
        <v>0</v>
      </c>
      <c r="AH75" s="54" t="s">
        <v>777</v>
      </c>
      <c r="AI75" s="57">
        <v>100</v>
      </c>
      <c r="AJ75" s="337">
        <v>24451</v>
      </c>
      <c r="AK75" s="336">
        <v>896.01997454900004</v>
      </c>
      <c r="AL75" s="54">
        <v>23</v>
      </c>
      <c r="AM75" s="336">
        <v>900.09975449000001</v>
      </c>
      <c r="AN75" s="54">
        <v>73</v>
      </c>
      <c r="AO75" s="54" t="s">
        <v>777</v>
      </c>
      <c r="AQ75" s="338">
        <f t="shared" ca="1" si="2"/>
        <v>59.260273972602739</v>
      </c>
    </row>
    <row r="76" spans="1:43" ht="20.100000000000001" customHeight="1">
      <c r="A76" s="54" t="s">
        <v>22</v>
      </c>
      <c r="B76" s="54" t="s">
        <v>796</v>
      </c>
      <c r="C76" s="54" t="s">
        <v>488</v>
      </c>
      <c r="D76" s="54" t="s">
        <v>490</v>
      </c>
      <c r="E76" s="55" t="s">
        <v>23</v>
      </c>
      <c r="F76" s="55" t="s">
        <v>24</v>
      </c>
      <c r="G76" s="54" t="s">
        <v>0</v>
      </c>
      <c r="H76" s="54" t="s">
        <v>635</v>
      </c>
      <c r="I76" s="58">
        <v>15336</v>
      </c>
      <c r="J76" s="54">
        <v>3</v>
      </c>
      <c r="K76" s="54" t="s">
        <v>20</v>
      </c>
      <c r="L76" s="54" t="s">
        <v>994</v>
      </c>
      <c r="M76" s="54" t="s">
        <v>777</v>
      </c>
      <c r="N76" s="54" t="s">
        <v>1095</v>
      </c>
      <c r="O76" s="54">
        <v>54</v>
      </c>
      <c r="P76" s="54">
        <v>52</v>
      </c>
      <c r="Q76" s="56">
        <v>106</v>
      </c>
      <c r="Z76" s="336">
        <v>0</v>
      </c>
      <c r="AA76" s="336">
        <v>0</v>
      </c>
      <c r="AB76" s="336">
        <v>0</v>
      </c>
      <c r="AC76" s="336">
        <v>0</v>
      </c>
      <c r="AD76" s="336">
        <v>0</v>
      </c>
      <c r="AE76" s="336">
        <v>0</v>
      </c>
      <c r="AF76" s="336">
        <v>0</v>
      </c>
      <c r="AG76" s="336">
        <v>0</v>
      </c>
      <c r="AH76" s="54" t="s">
        <v>777</v>
      </c>
      <c r="AI76" s="57">
        <v>100</v>
      </c>
      <c r="AJ76" s="337">
        <v>15336</v>
      </c>
      <c r="AK76" s="336">
        <v>894.02998366399993</v>
      </c>
      <c r="AL76" s="54">
        <v>34</v>
      </c>
      <c r="AM76" s="336">
        <v>900.08984564000002</v>
      </c>
      <c r="AN76" s="54">
        <v>74</v>
      </c>
      <c r="AO76" s="54" t="s">
        <v>777</v>
      </c>
      <c r="AQ76" s="338">
        <f t="shared" ca="1" si="2"/>
        <v>84.232876712328761</v>
      </c>
    </row>
    <row r="77" spans="1:43" ht="20.100000000000001" customHeight="1">
      <c r="A77" s="54" t="s">
        <v>720</v>
      </c>
      <c r="B77" s="54" t="s">
        <v>417</v>
      </c>
      <c r="C77" s="54" t="s">
        <v>1</v>
      </c>
      <c r="D77" s="54" t="s">
        <v>417</v>
      </c>
      <c r="E77" s="55" t="s">
        <v>721</v>
      </c>
      <c r="F77" s="55" t="s">
        <v>722</v>
      </c>
      <c r="G77" s="54" t="s">
        <v>0</v>
      </c>
      <c r="H77" s="54" t="s">
        <v>640</v>
      </c>
      <c r="I77" s="58">
        <v>21124</v>
      </c>
      <c r="J77" s="54">
        <v>3</v>
      </c>
      <c r="K77" s="54" t="s">
        <v>20</v>
      </c>
      <c r="L77" s="54" t="s">
        <v>861</v>
      </c>
      <c r="M77" s="54" t="s">
        <v>862</v>
      </c>
      <c r="N77" s="54" t="s">
        <v>1095</v>
      </c>
      <c r="O77" s="54">
        <v>54</v>
      </c>
      <c r="P77" s="54">
        <v>52</v>
      </c>
      <c r="Q77" s="56">
        <v>106</v>
      </c>
      <c r="Z77" s="336">
        <v>0</v>
      </c>
      <c r="AA77" s="336">
        <v>0</v>
      </c>
      <c r="AB77" s="336">
        <v>0</v>
      </c>
      <c r="AC77" s="336">
        <v>0</v>
      </c>
      <c r="AD77" s="336">
        <v>0</v>
      </c>
      <c r="AE77" s="336">
        <v>0</v>
      </c>
      <c r="AF77" s="336">
        <v>0</v>
      </c>
      <c r="AG77" s="336">
        <v>0</v>
      </c>
      <c r="AH77" s="54" t="s">
        <v>777</v>
      </c>
      <c r="AI77" s="57">
        <v>100</v>
      </c>
      <c r="AJ77" s="337">
        <v>21124</v>
      </c>
      <c r="AK77" s="336">
        <v>894.02997787599998</v>
      </c>
      <c r="AL77" s="54">
        <v>35</v>
      </c>
      <c r="AM77" s="336">
        <v>900.08978776000004</v>
      </c>
      <c r="AN77" s="54">
        <v>75</v>
      </c>
      <c r="AO77" s="54" t="s">
        <v>777</v>
      </c>
      <c r="AQ77" s="338">
        <f t="shared" ca="1" si="2"/>
        <v>68.37534246575342</v>
      </c>
    </row>
    <row r="78" spans="1:43" ht="20.100000000000001" customHeight="1">
      <c r="A78" s="54" t="s">
        <v>439</v>
      </c>
      <c r="B78" s="54" t="s">
        <v>1</v>
      </c>
      <c r="C78" s="54" t="s">
        <v>1</v>
      </c>
      <c r="D78" s="54" t="s">
        <v>1</v>
      </c>
      <c r="E78" s="55" t="s">
        <v>534</v>
      </c>
      <c r="F78" s="55" t="s">
        <v>476</v>
      </c>
      <c r="G78" s="54" t="s">
        <v>6</v>
      </c>
      <c r="H78" s="54" t="s">
        <v>654</v>
      </c>
      <c r="I78" s="58">
        <v>23251</v>
      </c>
      <c r="J78" s="54">
        <v>3</v>
      </c>
      <c r="K78" s="54" t="s">
        <v>20</v>
      </c>
      <c r="L78" s="54" t="s">
        <v>861</v>
      </c>
      <c r="M78" s="54" t="s">
        <v>862</v>
      </c>
      <c r="N78" s="54" t="s">
        <v>1095</v>
      </c>
      <c r="O78" s="54">
        <v>55</v>
      </c>
      <c r="P78" s="54">
        <v>51</v>
      </c>
      <c r="Q78" s="56">
        <v>106</v>
      </c>
      <c r="Z78" s="336">
        <v>0</v>
      </c>
      <c r="AA78" s="336">
        <v>0</v>
      </c>
      <c r="AB78" s="336">
        <v>0</v>
      </c>
      <c r="AC78" s="336">
        <v>0</v>
      </c>
      <c r="AD78" s="336">
        <v>0</v>
      </c>
      <c r="AE78" s="336">
        <v>0</v>
      </c>
      <c r="AF78" s="336">
        <v>0</v>
      </c>
      <c r="AG78" s="336">
        <v>0</v>
      </c>
      <c r="AH78" s="54" t="s">
        <v>777</v>
      </c>
      <c r="AI78" s="57">
        <v>100</v>
      </c>
      <c r="AJ78" s="337">
        <v>23251</v>
      </c>
      <c r="AK78" s="336">
        <v>894.02997574899996</v>
      </c>
      <c r="AL78" s="54">
        <v>36</v>
      </c>
      <c r="AM78" s="336">
        <v>900.08976648999999</v>
      </c>
      <c r="AN78" s="54">
        <v>76</v>
      </c>
      <c r="AO78" s="54" t="s">
        <v>777</v>
      </c>
      <c r="AQ78" s="338">
        <f t="shared" ca="1" si="2"/>
        <v>62.547945205479451</v>
      </c>
    </row>
    <row r="79" spans="1:43" ht="20.100000000000001" customHeight="1">
      <c r="A79" s="54" t="s">
        <v>233</v>
      </c>
      <c r="B79" s="54" t="s">
        <v>489</v>
      </c>
      <c r="C79" s="54" t="s">
        <v>1</v>
      </c>
      <c r="D79" s="54" t="s">
        <v>489</v>
      </c>
      <c r="E79" s="55" t="s">
        <v>210</v>
      </c>
      <c r="F79" s="55" t="s">
        <v>234</v>
      </c>
      <c r="G79" s="54" t="s">
        <v>0</v>
      </c>
      <c r="H79" s="54" t="s">
        <v>644</v>
      </c>
      <c r="I79" s="58">
        <v>22876</v>
      </c>
      <c r="J79" s="54">
        <v>4</v>
      </c>
      <c r="K79" s="54" t="s">
        <v>8</v>
      </c>
      <c r="L79" s="54" t="s">
        <v>861</v>
      </c>
      <c r="M79" s="54" t="s">
        <v>862</v>
      </c>
      <c r="N79" s="54" t="s">
        <v>1095</v>
      </c>
      <c r="O79" s="54">
        <v>53</v>
      </c>
      <c r="P79" s="54">
        <v>55</v>
      </c>
      <c r="Q79" s="56">
        <v>108</v>
      </c>
      <c r="Z79" s="336">
        <v>0</v>
      </c>
      <c r="AA79" s="336">
        <v>0</v>
      </c>
      <c r="AB79" s="336">
        <v>0</v>
      </c>
      <c r="AC79" s="336">
        <v>0</v>
      </c>
      <c r="AD79" s="336">
        <v>0</v>
      </c>
      <c r="AE79" s="336">
        <v>0</v>
      </c>
      <c r="AF79" s="336">
        <v>0</v>
      </c>
      <c r="AG79" s="336">
        <v>0</v>
      </c>
      <c r="AH79" s="54" t="s">
        <v>777</v>
      </c>
      <c r="AI79" s="57">
        <v>100</v>
      </c>
      <c r="AJ79" s="337">
        <v>22876</v>
      </c>
      <c r="AK79" s="336">
        <v>892.03997612399996</v>
      </c>
      <c r="AL79" s="54">
        <v>45</v>
      </c>
      <c r="AM79" s="336">
        <v>900.07977024000002</v>
      </c>
      <c r="AN79" s="54">
        <v>77</v>
      </c>
      <c r="AO79" s="54" t="s">
        <v>777</v>
      </c>
      <c r="AQ79" s="338">
        <f t="shared" ca="1" si="2"/>
        <v>63.575342465753423</v>
      </c>
    </row>
    <row r="80" spans="1:43" ht="20.100000000000001" customHeight="1">
      <c r="A80" s="54" t="s">
        <v>262</v>
      </c>
      <c r="B80" s="54" t="s">
        <v>393</v>
      </c>
      <c r="C80" s="54" t="s">
        <v>1</v>
      </c>
      <c r="D80" s="54" t="s">
        <v>393</v>
      </c>
      <c r="E80" s="55" t="s">
        <v>260</v>
      </c>
      <c r="F80" s="55" t="s">
        <v>263</v>
      </c>
      <c r="G80" s="54" t="s">
        <v>6</v>
      </c>
      <c r="H80" s="54" t="s">
        <v>651</v>
      </c>
      <c r="I80" s="58">
        <v>23722</v>
      </c>
      <c r="J80" s="54">
        <v>4</v>
      </c>
      <c r="K80" s="54" t="s">
        <v>8</v>
      </c>
      <c r="L80" s="54" t="s">
        <v>861</v>
      </c>
      <c r="M80" s="54" t="s">
        <v>862</v>
      </c>
      <c r="N80" s="54" t="s">
        <v>1095</v>
      </c>
      <c r="O80" s="54">
        <v>51</v>
      </c>
      <c r="P80" s="54">
        <v>57</v>
      </c>
      <c r="Q80" s="56">
        <v>108</v>
      </c>
      <c r="Z80" s="336">
        <v>0</v>
      </c>
      <c r="AA80" s="336">
        <v>0</v>
      </c>
      <c r="AB80" s="336">
        <v>0</v>
      </c>
      <c r="AC80" s="336">
        <v>0</v>
      </c>
      <c r="AD80" s="336">
        <v>0</v>
      </c>
      <c r="AE80" s="336">
        <v>0</v>
      </c>
      <c r="AF80" s="336">
        <v>0</v>
      </c>
      <c r="AG80" s="336">
        <v>0</v>
      </c>
      <c r="AH80" s="54" t="s">
        <v>777</v>
      </c>
      <c r="AI80" s="57">
        <v>100</v>
      </c>
      <c r="AJ80" s="337">
        <v>23722</v>
      </c>
      <c r="AK80" s="336">
        <v>892.03997527799993</v>
      </c>
      <c r="AL80" s="54">
        <v>46</v>
      </c>
      <c r="AM80" s="336">
        <v>900.07976178000001</v>
      </c>
      <c r="AN80" s="54">
        <v>78</v>
      </c>
      <c r="AO80" s="54" t="s">
        <v>777</v>
      </c>
      <c r="AQ80" s="338">
        <f t="shared" ca="1" si="2"/>
        <v>61.257534246575339</v>
      </c>
    </row>
    <row r="81" spans="1:43" ht="20.100000000000001" customHeight="1">
      <c r="A81" s="54" t="s">
        <v>223</v>
      </c>
      <c r="B81" s="54" t="s">
        <v>417</v>
      </c>
      <c r="C81" s="54" t="s">
        <v>1</v>
      </c>
      <c r="D81" s="54" t="s">
        <v>417</v>
      </c>
      <c r="E81" s="55" t="s">
        <v>224</v>
      </c>
      <c r="F81" s="55" t="s">
        <v>134</v>
      </c>
      <c r="G81" s="54" t="s">
        <v>0</v>
      </c>
      <c r="H81" s="54" t="s">
        <v>644</v>
      </c>
      <c r="I81" s="58">
        <v>19283</v>
      </c>
      <c r="J81" s="54">
        <v>5</v>
      </c>
      <c r="K81" s="54" t="s">
        <v>8</v>
      </c>
      <c r="L81" s="54" t="s">
        <v>861</v>
      </c>
      <c r="M81" s="54" t="s">
        <v>777</v>
      </c>
      <c r="N81" s="54" t="s">
        <v>1095</v>
      </c>
      <c r="O81" s="54">
        <v>56</v>
      </c>
      <c r="P81" s="54">
        <v>54</v>
      </c>
      <c r="Q81" s="56">
        <v>110</v>
      </c>
      <c r="Z81" s="336">
        <v>0</v>
      </c>
      <c r="AA81" s="336">
        <v>0</v>
      </c>
      <c r="AB81" s="336">
        <v>0</v>
      </c>
      <c r="AC81" s="336">
        <v>0</v>
      </c>
      <c r="AD81" s="336">
        <v>0</v>
      </c>
      <c r="AE81" s="336">
        <v>0</v>
      </c>
      <c r="AF81" s="336">
        <v>0</v>
      </c>
      <c r="AG81" s="336">
        <v>0</v>
      </c>
      <c r="AH81" s="54" t="s">
        <v>777</v>
      </c>
      <c r="AI81" s="57">
        <v>100</v>
      </c>
      <c r="AJ81" s="337">
        <v>19283</v>
      </c>
      <c r="AK81" s="336">
        <v>890.04997971699993</v>
      </c>
      <c r="AL81" s="54">
        <v>63</v>
      </c>
      <c r="AM81" s="336">
        <v>900.06980617000011</v>
      </c>
      <c r="AN81" s="54">
        <v>79</v>
      </c>
      <c r="AO81" s="54" t="s">
        <v>777</v>
      </c>
      <c r="AQ81" s="338">
        <f t="shared" ca="1" si="2"/>
        <v>73.419178082191777</v>
      </c>
    </row>
    <row r="82" spans="1:43" ht="20.100000000000001" customHeight="1">
      <c r="A82" s="54" t="s">
        <v>888</v>
      </c>
      <c r="B82" s="54" t="s">
        <v>393</v>
      </c>
      <c r="C82" s="54" t="s">
        <v>1</v>
      </c>
      <c r="D82" s="54" t="s">
        <v>393</v>
      </c>
      <c r="E82" s="55" t="s">
        <v>365</v>
      </c>
      <c r="F82" s="55" t="s">
        <v>941</v>
      </c>
      <c r="G82" s="54" t="s">
        <v>0</v>
      </c>
      <c r="H82" s="54" t="s">
        <v>664</v>
      </c>
      <c r="I82" s="58">
        <v>27807</v>
      </c>
      <c r="J82" s="54">
        <v>5</v>
      </c>
      <c r="K82" s="54" t="s">
        <v>8</v>
      </c>
      <c r="L82" s="54" t="s">
        <v>861</v>
      </c>
      <c r="M82" s="54" t="s">
        <v>777</v>
      </c>
      <c r="N82" s="54" t="s">
        <v>1095</v>
      </c>
      <c r="O82" s="54">
        <v>55</v>
      </c>
      <c r="P82" s="54">
        <v>55</v>
      </c>
      <c r="Q82" s="56">
        <v>110</v>
      </c>
      <c r="Z82" s="336">
        <v>0</v>
      </c>
      <c r="AA82" s="336">
        <v>0</v>
      </c>
      <c r="AB82" s="336">
        <v>0</v>
      </c>
      <c r="AC82" s="336">
        <v>0</v>
      </c>
      <c r="AD82" s="336">
        <v>0</v>
      </c>
      <c r="AE82" s="336">
        <v>0</v>
      </c>
      <c r="AF82" s="336">
        <v>0</v>
      </c>
      <c r="AG82" s="336">
        <v>0</v>
      </c>
      <c r="AH82" s="54" t="s">
        <v>777</v>
      </c>
      <c r="AI82" s="57">
        <v>100</v>
      </c>
      <c r="AJ82" s="337">
        <v>27807</v>
      </c>
      <c r="AK82" s="336">
        <v>890.04997119299992</v>
      </c>
      <c r="AL82" s="54">
        <v>64</v>
      </c>
      <c r="AM82" s="336">
        <v>900.06972093000002</v>
      </c>
      <c r="AN82" s="54">
        <v>80</v>
      </c>
      <c r="AO82" s="54" t="s">
        <v>777</v>
      </c>
      <c r="AQ82" s="338">
        <f t="shared" ca="1" si="2"/>
        <v>50.065753424657537</v>
      </c>
    </row>
    <row r="83" spans="1:43" ht="20.100000000000001" customHeight="1">
      <c r="A83" s="54" t="s">
        <v>429</v>
      </c>
      <c r="B83" s="54" t="s">
        <v>790</v>
      </c>
      <c r="C83" s="54" t="s">
        <v>488</v>
      </c>
      <c r="D83" s="54" t="s">
        <v>204</v>
      </c>
      <c r="E83" s="55" t="s">
        <v>452</v>
      </c>
      <c r="F83" s="55" t="s">
        <v>453</v>
      </c>
      <c r="G83" s="54" t="s">
        <v>6</v>
      </c>
      <c r="H83" s="54" t="s">
        <v>644</v>
      </c>
      <c r="I83" s="58">
        <v>15736</v>
      </c>
      <c r="J83" s="54">
        <v>6</v>
      </c>
      <c r="K83" s="54" t="s">
        <v>8</v>
      </c>
      <c r="L83" s="54" t="s">
        <v>950</v>
      </c>
      <c r="M83" s="54" t="s">
        <v>862</v>
      </c>
      <c r="N83" s="54" t="s">
        <v>1095</v>
      </c>
      <c r="O83" s="54">
        <v>58</v>
      </c>
      <c r="P83" s="54">
        <v>54</v>
      </c>
      <c r="Q83" s="56">
        <v>112</v>
      </c>
      <c r="Z83" s="336">
        <v>0</v>
      </c>
      <c r="AA83" s="336">
        <v>0</v>
      </c>
      <c r="AB83" s="336">
        <v>0</v>
      </c>
      <c r="AC83" s="336">
        <v>0</v>
      </c>
      <c r="AD83" s="336">
        <v>0</v>
      </c>
      <c r="AE83" s="336">
        <v>0</v>
      </c>
      <c r="AF83" s="336">
        <v>0</v>
      </c>
      <c r="AG83" s="336">
        <v>0</v>
      </c>
      <c r="AH83" s="54" t="s">
        <v>777</v>
      </c>
      <c r="AI83" s="57">
        <v>100</v>
      </c>
      <c r="AJ83" s="337">
        <v>15736</v>
      </c>
      <c r="AK83" s="336">
        <v>888.05998326399992</v>
      </c>
      <c r="AL83" s="54">
        <v>71</v>
      </c>
      <c r="AM83" s="336">
        <v>900.05984163999995</v>
      </c>
      <c r="AN83" s="54">
        <v>81</v>
      </c>
      <c r="AO83" s="54" t="s">
        <v>777</v>
      </c>
      <c r="AQ83" s="338">
        <f t="shared" ca="1" si="2"/>
        <v>83.136986301369859</v>
      </c>
    </row>
    <row r="84" spans="1:43" ht="20.100000000000001" customHeight="1">
      <c r="A84" s="54" t="s">
        <v>206</v>
      </c>
      <c r="B84" s="54" t="s">
        <v>798</v>
      </c>
      <c r="C84" s="54" t="s">
        <v>488</v>
      </c>
      <c r="D84" s="54" t="s">
        <v>393</v>
      </c>
      <c r="E84" s="55" t="s">
        <v>45</v>
      </c>
      <c r="F84" s="55" t="s">
        <v>207</v>
      </c>
      <c r="G84" s="54" t="s">
        <v>6</v>
      </c>
      <c r="H84" s="54" t="s">
        <v>644</v>
      </c>
      <c r="I84" s="58">
        <v>17241</v>
      </c>
      <c r="J84" s="54">
        <v>6</v>
      </c>
      <c r="K84" s="54" t="s">
        <v>8</v>
      </c>
      <c r="L84" s="54" t="s">
        <v>950</v>
      </c>
      <c r="M84" s="54" t="s">
        <v>862</v>
      </c>
      <c r="N84" s="54" t="s">
        <v>1095</v>
      </c>
      <c r="O84" s="54">
        <v>59</v>
      </c>
      <c r="P84" s="54">
        <v>53</v>
      </c>
      <c r="Q84" s="56">
        <v>112</v>
      </c>
      <c r="Z84" s="336">
        <v>0</v>
      </c>
      <c r="AA84" s="336">
        <v>0</v>
      </c>
      <c r="AB84" s="336">
        <v>0</v>
      </c>
      <c r="AC84" s="336">
        <v>0</v>
      </c>
      <c r="AD84" s="336">
        <v>0</v>
      </c>
      <c r="AE84" s="336">
        <v>0</v>
      </c>
      <c r="AF84" s="336">
        <v>0</v>
      </c>
      <c r="AG84" s="336">
        <v>0</v>
      </c>
      <c r="AH84" s="54" t="s">
        <v>777</v>
      </c>
      <c r="AI84" s="57">
        <v>100</v>
      </c>
      <c r="AJ84" s="337">
        <v>17241</v>
      </c>
      <c r="AK84" s="336">
        <v>888.05998175899992</v>
      </c>
      <c r="AL84" s="54">
        <v>72</v>
      </c>
      <c r="AM84" s="336">
        <v>900.05982658999994</v>
      </c>
      <c r="AN84" s="54">
        <v>82</v>
      </c>
      <c r="AO84" s="54" t="s">
        <v>777</v>
      </c>
      <c r="AQ84" s="338">
        <f t="shared" ca="1" si="2"/>
        <v>79.013698630136986</v>
      </c>
    </row>
    <row r="85" spans="1:43" ht="20.100000000000001" customHeight="1">
      <c r="A85" s="54" t="s">
        <v>187</v>
      </c>
      <c r="B85" s="54" t="s">
        <v>411</v>
      </c>
      <c r="C85" s="54" t="s">
        <v>1</v>
      </c>
      <c r="D85" s="54" t="s">
        <v>411</v>
      </c>
      <c r="E85" s="55" t="s">
        <v>188</v>
      </c>
      <c r="F85" s="55" t="s">
        <v>73</v>
      </c>
      <c r="G85" s="54" t="s">
        <v>0</v>
      </c>
      <c r="H85" s="54" t="s">
        <v>640</v>
      </c>
      <c r="I85" s="58">
        <v>18276</v>
      </c>
      <c r="J85" s="54">
        <v>6</v>
      </c>
      <c r="K85" s="54" t="s">
        <v>8</v>
      </c>
      <c r="L85" s="54" t="s">
        <v>950</v>
      </c>
      <c r="M85" s="54" t="s">
        <v>777</v>
      </c>
      <c r="N85" s="54" t="s">
        <v>1095</v>
      </c>
      <c r="O85" s="54">
        <v>56</v>
      </c>
      <c r="P85" s="54">
        <v>56</v>
      </c>
      <c r="Q85" s="56">
        <v>112</v>
      </c>
      <c r="Z85" s="336">
        <v>0</v>
      </c>
      <c r="AA85" s="336">
        <v>0</v>
      </c>
      <c r="AB85" s="336">
        <v>0</v>
      </c>
      <c r="AC85" s="336">
        <v>0</v>
      </c>
      <c r="AD85" s="336">
        <v>0</v>
      </c>
      <c r="AE85" s="336">
        <v>0</v>
      </c>
      <c r="AF85" s="336">
        <v>0</v>
      </c>
      <c r="AG85" s="336">
        <v>0</v>
      </c>
      <c r="AH85" s="54" t="s">
        <v>777</v>
      </c>
      <c r="AI85" s="57">
        <v>100</v>
      </c>
      <c r="AJ85" s="337">
        <v>18276</v>
      </c>
      <c r="AK85" s="336">
        <v>888.05998072399996</v>
      </c>
      <c r="AL85" s="54">
        <v>73</v>
      </c>
      <c r="AM85" s="336">
        <v>900.05981623999992</v>
      </c>
      <c r="AN85" s="54">
        <v>83</v>
      </c>
      <c r="AO85" s="54" t="s">
        <v>777</v>
      </c>
      <c r="AQ85" s="338">
        <f t="shared" ca="1" si="2"/>
        <v>76.178082191780817</v>
      </c>
    </row>
    <row r="86" spans="1:43" ht="20.100000000000001" customHeight="1">
      <c r="A86" s="54" t="s">
        <v>886</v>
      </c>
      <c r="B86" s="54" t="s">
        <v>882</v>
      </c>
      <c r="C86" s="54" t="s">
        <v>488</v>
      </c>
      <c r="D86" s="54" t="s">
        <v>490</v>
      </c>
      <c r="E86" s="55" t="s">
        <v>133</v>
      </c>
      <c r="F86" s="55" t="s">
        <v>940</v>
      </c>
      <c r="G86" s="54" t="s">
        <v>0</v>
      </c>
      <c r="H86" s="54" t="s">
        <v>664</v>
      </c>
      <c r="I86" s="58">
        <v>16971</v>
      </c>
      <c r="J86" s="54">
        <v>7</v>
      </c>
      <c r="K86" s="54" t="s">
        <v>2</v>
      </c>
      <c r="L86" s="54" t="s">
        <v>950</v>
      </c>
      <c r="M86" s="54" t="s">
        <v>862</v>
      </c>
      <c r="N86" s="54" t="s">
        <v>1095</v>
      </c>
      <c r="O86" s="54">
        <v>60</v>
      </c>
      <c r="P86" s="54">
        <v>54</v>
      </c>
      <c r="Q86" s="56">
        <v>114</v>
      </c>
      <c r="Z86" s="336">
        <v>0</v>
      </c>
      <c r="AA86" s="336">
        <v>0</v>
      </c>
      <c r="AB86" s="336">
        <v>0</v>
      </c>
      <c r="AC86" s="336">
        <v>0</v>
      </c>
      <c r="AD86" s="336">
        <v>0</v>
      </c>
      <c r="AE86" s="336">
        <v>0</v>
      </c>
      <c r="AF86" s="336">
        <v>0</v>
      </c>
      <c r="AG86" s="336">
        <v>0</v>
      </c>
      <c r="AH86" s="54" t="s">
        <v>777</v>
      </c>
      <c r="AI86" s="57">
        <v>100</v>
      </c>
      <c r="AJ86" s="337">
        <v>16971</v>
      </c>
      <c r="AK86" s="336">
        <v>886.06998202900002</v>
      </c>
      <c r="AL86" s="54">
        <v>90</v>
      </c>
      <c r="AM86" s="336">
        <v>900.04982928999993</v>
      </c>
      <c r="AN86" s="54">
        <v>84</v>
      </c>
      <c r="AO86" s="54" t="s">
        <v>777</v>
      </c>
      <c r="AQ86" s="338">
        <f t="shared" ca="1" si="2"/>
        <v>79.753424657534254</v>
      </c>
    </row>
    <row r="87" spans="1:43" ht="20.100000000000001" customHeight="1">
      <c r="A87" s="54" t="s">
        <v>235</v>
      </c>
      <c r="B87" s="54" t="s">
        <v>800</v>
      </c>
      <c r="C87" s="54" t="s">
        <v>488</v>
      </c>
      <c r="D87" s="54" t="s">
        <v>417</v>
      </c>
      <c r="E87" s="55" t="s">
        <v>236</v>
      </c>
      <c r="F87" s="55" t="s">
        <v>237</v>
      </c>
      <c r="G87" s="54" t="s">
        <v>0</v>
      </c>
      <c r="H87" s="54" t="s">
        <v>644</v>
      </c>
      <c r="I87" s="58">
        <v>17453</v>
      </c>
      <c r="J87" s="54">
        <v>7</v>
      </c>
      <c r="K87" s="54" t="s">
        <v>2</v>
      </c>
      <c r="L87" s="54" t="s">
        <v>950</v>
      </c>
      <c r="M87" s="54" t="s">
        <v>777</v>
      </c>
      <c r="N87" s="54" t="s">
        <v>1095</v>
      </c>
      <c r="O87" s="54">
        <v>57</v>
      </c>
      <c r="P87" s="54">
        <v>57</v>
      </c>
      <c r="Q87" s="56">
        <v>114</v>
      </c>
      <c r="Z87" s="336">
        <v>0</v>
      </c>
      <c r="AA87" s="336">
        <v>0</v>
      </c>
      <c r="AB87" s="336">
        <v>0</v>
      </c>
      <c r="AC87" s="336">
        <v>0</v>
      </c>
      <c r="AD87" s="336">
        <v>0</v>
      </c>
      <c r="AE87" s="336">
        <v>0</v>
      </c>
      <c r="AF87" s="336">
        <v>0</v>
      </c>
      <c r="AG87" s="336">
        <v>0</v>
      </c>
      <c r="AH87" s="54" t="s">
        <v>777</v>
      </c>
      <c r="AI87" s="57">
        <v>100</v>
      </c>
      <c r="AJ87" s="337">
        <v>17453</v>
      </c>
      <c r="AK87" s="336">
        <v>886.069981547</v>
      </c>
      <c r="AL87" s="54">
        <v>91</v>
      </c>
      <c r="AM87" s="336">
        <v>900.04982446999998</v>
      </c>
      <c r="AN87" s="54">
        <v>85</v>
      </c>
      <c r="AO87" s="54" t="s">
        <v>777</v>
      </c>
      <c r="AQ87" s="338">
        <f t="shared" ca="1" si="2"/>
        <v>78.432876712328763</v>
      </c>
    </row>
    <row r="88" spans="1:43" ht="20.100000000000001" customHeight="1">
      <c r="A88" s="54" t="s">
        <v>963</v>
      </c>
      <c r="B88" s="54" t="s">
        <v>801</v>
      </c>
      <c r="C88" s="54" t="s">
        <v>488</v>
      </c>
      <c r="D88" s="54" t="s">
        <v>418</v>
      </c>
      <c r="E88" s="55" t="s">
        <v>724</v>
      </c>
      <c r="F88" s="55" t="s">
        <v>1001</v>
      </c>
      <c r="G88" s="54" t="s">
        <v>0</v>
      </c>
      <c r="H88" s="54" t="s">
        <v>639</v>
      </c>
      <c r="I88" s="58">
        <v>32498</v>
      </c>
      <c r="J88" s="54">
        <v>7</v>
      </c>
      <c r="K88" s="54" t="s">
        <v>2</v>
      </c>
      <c r="L88" s="54" t="s">
        <v>861</v>
      </c>
      <c r="M88" s="54" t="s">
        <v>862</v>
      </c>
      <c r="N88" s="54" t="s">
        <v>1095</v>
      </c>
      <c r="O88" s="54">
        <v>58</v>
      </c>
      <c r="P88" s="54">
        <v>56</v>
      </c>
      <c r="Q88" s="56">
        <v>114</v>
      </c>
      <c r="Z88" s="336">
        <v>0</v>
      </c>
      <c r="AA88" s="336">
        <v>0</v>
      </c>
      <c r="AB88" s="336">
        <v>0</v>
      </c>
      <c r="AC88" s="336">
        <v>0</v>
      </c>
      <c r="AD88" s="336">
        <v>0</v>
      </c>
      <c r="AE88" s="336">
        <v>0</v>
      </c>
      <c r="AF88" s="336">
        <v>0</v>
      </c>
      <c r="AG88" s="336">
        <v>0</v>
      </c>
      <c r="AH88" s="54" t="s">
        <v>777</v>
      </c>
      <c r="AI88" s="57">
        <v>100</v>
      </c>
      <c r="AJ88" s="337">
        <v>32498</v>
      </c>
      <c r="AK88" s="336">
        <v>886.06996650200006</v>
      </c>
      <c r="AL88" s="54">
        <v>92</v>
      </c>
      <c r="AM88" s="336">
        <v>900.04967402</v>
      </c>
      <c r="AN88" s="54">
        <v>86</v>
      </c>
      <c r="AO88" s="54" t="s">
        <v>777</v>
      </c>
      <c r="AQ88" s="338">
        <f t="shared" ca="1" si="2"/>
        <v>37.213698630136989</v>
      </c>
    </row>
    <row r="89" spans="1:43" ht="20.100000000000001" customHeight="1">
      <c r="A89" s="54" t="s">
        <v>307</v>
      </c>
      <c r="B89" s="54" t="s">
        <v>788</v>
      </c>
      <c r="C89" s="54" t="s">
        <v>488</v>
      </c>
      <c r="D89" s="54" t="s">
        <v>124</v>
      </c>
      <c r="E89" s="55" t="s">
        <v>54</v>
      </c>
      <c r="F89" s="55" t="s">
        <v>79</v>
      </c>
      <c r="G89" s="54" t="s">
        <v>0</v>
      </c>
      <c r="H89" s="54" t="s">
        <v>654</v>
      </c>
      <c r="I89" s="58">
        <v>13814</v>
      </c>
      <c r="J89" s="54">
        <v>9</v>
      </c>
      <c r="K89" s="54" t="s">
        <v>2</v>
      </c>
      <c r="L89" s="54" t="s">
        <v>994</v>
      </c>
      <c r="M89" s="54" t="s">
        <v>862</v>
      </c>
      <c r="N89" s="54" t="s">
        <v>1095</v>
      </c>
      <c r="O89" s="54">
        <v>63</v>
      </c>
      <c r="P89" s="54">
        <v>55</v>
      </c>
      <c r="Q89" s="56">
        <v>118</v>
      </c>
      <c r="Z89" s="336">
        <v>0</v>
      </c>
      <c r="AA89" s="336">
        <v>0</v>
      </c>
      <c r="AB89" s="336">
        <v>0</v>
      </c>
      <c r="AC89" s="336">
        <v>0</v>
      </c>
      <c r="AD89" s="336">
        <v>0</v>
      </c>
      <c r="AE89" s="336">
        <v>0</v>
      </c>
      <c r="AF89" s="336">
        <v>0</v>
      </c>
      <c r="AG89" s="336">
        <v>0</v>
      </c>
      <c r="AH89" s="54" t="s">
        <v>777</v>
      </c>
      <c r="AI89" s="57">
        <v>100</v>
      </c>
      <c r="AJ89" s="337">
        <v>13814</v>
      </c>
      <c r="AK89" s="336">
        <v>882.08998518600004</v>
      </c>
      <c r="AL89" s="54">
        <v>113</v>
      </c>
      <c r="AM89" s="336">
        <v>900.02986085999999</v>
      </c>
      <c r="AN89" s="54">
        <v>87</v>
      </c>
      <c r="AO89" s="54" t="s">
        <v>777</v>
      </c>
      <c r="AQ89" s="338">
        <f t="shared" ca="1" si="2"/>
        <v>88.402739726027391</v>
      </c>
    </row>
    <row r="90" spans="1:43" ht="20.100000000000001" customHeight="1">
      <c r="A90" s="54" t="s">
        <v>31</v>
      </c>
      <c r="B90" s="54" t="s">
        <v>792</v>
      </c>
      <c r="C90" s="54" t="s">
        <v>488</v>
      </c>
      <c r="D90" s="54" t="s">
        <v>257</v>
      </c>
      <c r="E90" s="55" t="s">
        <v>32</v>
      </c>
      <c r="F90" s="55" t="s">
        <v>33</v>
      </c>
      <c r="G90" s="54" t="s">
        <v>6</v>
      </c>
      <c r="H90" s="54" t="s">
        <v>635</v>
      </c>
      <c r="I90" s="58">
        <v>14975</v>
      </c>
      <c r="J90" s="54">
        <v>9</v>
      </c>
      <c r="K90" s="54" t="s">
        <v>2</v>
      </c>
      <c r="L90" s="54" t="s">
        <v>994</v>
      </c>
      <c r="M90" s="54" t="s">
        <v>862</v>
      </c>
      <c r="N90" s="54" t="s">
        <v>1095</v>
      </c>
      <c r="O90" s="54">
        <v>59</v>
      </c>
      <c r="P90" s="54">
        <v>59</v>
      </c>
      <c r="Q90" s="56">
        <v>118</v>
      </c>
      <c r="Z90" s="336">
        <v>0</v>
      </c>
      <c r="AA90" s="336">
        <v>0</v>
      </c>
      <c r="AB90" s="336">
        <v>0</v>
      </c>
      <c r="AC90" s="336">
        <v>0</v>
      </c>
      <c r="AD90" s="336">
        <v>0</v>
      </c>
      <c r="AE90" s="336">
        <v>0</v>
      </c>
      <c r="AF90" s="336">
        <v>0</v>
      </c>
      <c r="AG90" s="336">
        <v>0</v>
      </c>
      <c r="AH90" s="54" t="s">
        <v>777</v>
      </c>
      <c r="AI90" s="57">
        <v>100</v>
      </c>
      <c r="AJ90" s="337">
        <v>14975</v>
      </c>
      <c r="AK90" s="336">
        <v>882.08998402500004</v>
      </c>
      <c r="AL90" s="54">
        <v>114</v>
      </c>
      <c r="AM90" s="336">
        <v>900.02984924999998</v>
      </c>
      <c r="AN90" s="54">
        <v>88</v>
      </c>
      <c r="AO90" s="54" t="s">
        <v>777</v>
      </c>
      <c r="AQ90" s="338">
        <f t="shared" ca="1" si="2"/>
        <v>85.221917808219175</v>
      </c>
    </row>
    <row r="91" spans="1:43" ht="20.100000000000001" customHeight="1">
      <c r="A91" s="54" t="s">
        <v>28</v>
      </c>
      <c r="B91" s="54" t="s">
        <v>881</v>
      </c>
      <c r="C91" s="54" t="s">
        <v>488</v>
      </c>
      <c r="D91" s="54" t="s">
        <v>283</v>
      </c>
      <c r="E91" s="55" t="s">
        <v>26</v>
      </c>
      <c r="F91" s="55" t="s">
        <v>29</v>
      </c>
      <c r="G91" s="54" t="s">
        <v>6</v>
      </c>
      <c r="H91" s="54" t="s">
        <v>635</v>
      </c>
      <c r="I91" s="58">
        <v>15668</v>
      </c>
      <c r="J91" s="54">
        <v>9</v>
      </c>
      <c r="K91" s="54" t="s">
        <v>2</v>
      </c>
      <c r="L91" s="54" t="s">
        <v>950</v>
      </c>
      <c r="M91" s="54" t="s">
        <v>777</v>
      </c>
      <c r="N91" s="54" t="s">
        <v>1095</v>
      </c>
      <c r="O91" s="54">
        <v>60</v>
      </c>
      <c r="P91" s="54">
        <v>58</v>
      </c>
      <c r="Q91" s="56">
        <v>118</v>
      </c>
      <c r="V91" s="59">
        <v>5</v>
      </c>
      <c r="Z91" s="336">
        <v>0</v>
      </c>
      <c r="AA91" s="336">
        <v>0</v>
      </c>
      <c r="AB91" s="336">
        <v>0</v>
      </c>
      <c r="AC91" s="336">
        <v>0</v>
      </c>
      <c r="AD91" s="336">
        <v>14</v>
      </c>
      <c r="AE91" s="336">
        <v>0</v>
      </c>
      <c r="AF91" s="336">
        <v>0</v>
      </c>
      <c r="AG91" s="336">
        <v>0</v>
      </c>
      <c r="AH91" s="54">
        <v>14</v>
      </c>
      <c r="AI91" s="57">
        <v>100</v>
      </c>
      <c r="AJ91" s="337">
        <v>15668</v>
      </c>
      <c r="AK91" s="336">
        <v>882.08998333200009</v>
      </c>
      <c r="AL91" s="54">
        <v>115</v>
      </c>
      <c r="AM91" s="336">
        <v>900.02984231999994</v>
      </c>
      <c r="AN91" s="54">
        <v>89</v>
      </c>
      <c r="AO91" s="54">
        <v>1</v>
      </c>
      <c r="AQ91" s="338">
        <f t="shared" ca="1" si="2"/>
        <v>83.323287671232876</v>
      </c>
    </row>
    <row r="92" spans="1:43" ht="20.100000000000001" customHeight="1">
      <c r="A92" s="54" t="s">
        <v>200</v>
      </c>
      <c r="B92" s="54" t="s">
        <v>149</v>
      </c>
      <c r="C92" s="54" t="s">
        <v>1</v>
      </c>
      <c r="D92" s="54" t="s">
        <v>149</v>
      </c>
      <c r="E92" s="55" t="s">
        <v>54</v>
      </c>
      <c r="F92" s="55" t="s">
        <v>153</v>
      </c>
      <c r="G92" s="54" t="s">
        <v>0</v>
      </c>
      <c r="H92" s="54" t="s">
        <v>640</v>
      </c>
      <c r="I92" s="58">
        <v>16524</v>
      </c>
      <c r="J92" s="54">
        <v>9</v>
      </c>
      <c r="K92" s="54" t="s">
        <v>2</v>
      </c>
      <c r="L92" s="54" t="s">
        <v>950</v>
      </c>
      <c r="M92" s="54" t="s">
        <v>862</v>
      </c>
      <c r="N92" s="54" t="s">
        <v>1095</v>
      </c>
      <c r="O92" s="54">
        <v>63</v>
      </c>
      <c r="P92" s="54">
        <v>55</v>
      </c>
      <c r="Q92" s="56">
        <v>118</v>
      </c>
      <c r="Z92" s="336">
        <v>0</v>
      </c>
      <c r="AA92" s="336">
        <v>0</v>
      </c>
      <c r="AB92" s="336">
        <v>0</v>
      </c>
      <c r="AC92" s="336">
        <v>0</v>
      </c>
      <c r="AD92" s="336">
        <v>0</v>
      </c>
      <c r="AE92" s="336">
        <v>0</v>
      </c>
      <c r="AF92" s="336">
        <v>0</v>
      </c>
      <c r="AG92" s="336">
        <v>0</v>
      </c>
      <c r="AH92" s="54" t="s">
        <v>777</v>
      </c>
      <c r="AI92" s="57">
        <v>100</v>
      </c>
      <c r="AJ92" s="337">
        <v>16524</v>
      </c>
      <c r="AK92" s="336">
        <v>882.08998247600005</v>
      </c>
      <c r="AL92" s="54">
        <v>116</v>
      </c>
      <c r="AM92" s="336">
        <v>900.02983375999997</v>
      </c>
      <c r="AN92" s="54">
        <v>90</v>
      </c>
      <c r="AO92" s="54" t="s">
        <v>777</v>
      </c>
      <c r="AQ92" s="338">
        <f t="shared" ca="1" si="2"/>
        <v>80.978082191780828</v>
      </c>
    </row>
    <row r="93" spans="1:43" ht="20.100000000000001" customHeight="1">
      <c r="A93" s="54" t="s">
        <v>993</v>
      </c>
      <c r="B93" s="54" t="s">
        <v>805</v>
      </c>
      <c r="C93" s="54" t="s">
        <v>1</v>
      </c>
      <c r="D93" s="54" t="s">
        <v>283</v>
      </c>
      <c r="E93" s="55" t="s">
        <v>1046</v>
      </c>
      <c r="F93" s="55" t="s">
        <v>1047</v>
      </c>
      <c r="G93" s="54" t="s">
        <v>6</v>
      </c>
      <c r="H93" s="54" t="s">
        <v>675</v>
      </c>
      <c r="I93" s="58">
        <v>21554</v>
      </c>
      <c r="J93" s="54">
        <v>12</v>
      </c>
      <c r="K93" s="54" t="s">
        <v>7</v>
      </c>
      <c r="L93" s="54" t="s">
        <v>861</v>
      </c>
      <c r="M93" s="54" t="s">
        <v>777</v>
      </c>
      <c r="N93" s="54" t="s">
        <v>1095</v>
      </c>
      <c r="O93" s="54">
        <v>64</v>
      </c>
      <c r="P93" s="54">
        <v>60</v>
      </c>
      <c r="Q93" s="56">
        <v>124</v>
      </c>
      <c r="Z93" s="336">
        <v>0</v>
      </c>
      <c r="AA93" s="336">
        <v>0</v>
      </c>
      <c r="AB93" s="336">
        <v>0</v>
      </c>
      <c r="AC93" s="336">
        <v>0</v>
      </c>
      <c r="AD93" s="336">
        <v>0</v>
      </c>
      <c r="AE93" s="336">
        <v>0</v>
      </c>
      <c r="AF93" s="336">
        <v>0</v>
      </c>
      <c r="AG93" s="336">
        <v>0</v>
      </c>
      <c r="AH93" s="54" t="s">
        <v>777</v>
      </c>
      <c r="AI93" s="57">
        <v>100</v>
      </c>
      <c r="AJ93" s="337">
        <v>21554</v>
      </c>
      <c r="AK93" s="336">
        <v>876.11997744600001</v>
      </c>
      <c r="AL93" s="54">
        <v>144</v>
      </c>
      <c r="AM93" s="336">
        <v>899.99978346</v>
      </c>
      <c r="AN93" s="54">
        <v>91</v>
      </c>
      <c r="AO93" s="54" t="s">
        <v>777</v>
      </c>
      <c r="AQ93" s="338">
        <f t="shared" ca="1" si="2"/>
        <v>67.197260273972603</v>
      </c>
    </row>
    <row r="94" spans="1:43" ht="20.100000000000001" customHeight="1">
      <c r="A94" s="54" t="s">
        <v>957</v>
      </c>
      <c r="B94" s="54" t="s">
        <v>785</v>
      </c>
      <c r="C94" s="54" t="s">
        <v>488</v>
      </c>
      <c r="D94" s="54" t="s">
        <v>488</v>
      </c>
      <c r="E94" s="55" t="s">
        <v>1051</v>
      </c>
      <c r="F94" s="55" t="s">
        <v>1052</v>
      </c>
      <c r="G94" s="54" t="s">
        <v>0</v>
      </c>
      <c r="H94" s="54" t="s">
        <v>675</v>
      </c>
      <c r="I94" s="58">
        <v>24988</v>
      </c>
      <c r="J94" s="54">
        <v>12</v>
      </c>
      <c r="K94" s="54" t="s">
        <v>7</v>
      </c>
      <c r="L94" s="54" t="s">
        <v>861</v>
      </c>
      <c r="M94" s="54" t="s">
        <v>777</v>
      </c>
      <c r="N94" s="54" t="s">
        <v>1095</v>
      </c>
      <c r="O94" s="54">
        <v>65</v>
      </c>
      <c r="P94" s="54">
        <v>59</v>
      </c>
      <c r="Q94" s="56">
        <v>124</v>
      </c>
      <c r="Z94" s="336">
        <v>0</v>
      </c>
      <c r="AA94" s="336">
        <v>0</v>
      </c>
      <c r="AB94" s="336">
        <v>0</v>
      </c>
      <c r="AC94" s="336">
        <v>0</v>
      </c>
      <c r="AD94" s="336">
        <v>0</v>
      </c>
      <c r="AE94" s="336">
        <v>0</v>
      </c>
      <c r="AF94" s="336">
        <v>0</v>
      </c>
      <c r="AG94" s="336">
        <v>0</v>
      </c>
      <c r="AH94" s="54" t="s">
        <v>777</v>
      </c>
      <c r="AI94" s="57">
        <v>100</v>
      </c>
      <c r="AJ94" s="337">
        <v>24988</v>
      </c>
      <c r="AK94" s="336">
        <v>876.11997401200006</v>
      </c>
      <c r="AL94" s="54">
        <v>145</v>
      </c>
      <c r="AM94" s="336">
        <v>899.99974912000005</v>
      </c>
      <c r="AN94" s="54">
        <v>92</v>
      </c>
      <c r="AO94" s="54" t="s">
        <v>777</v>
      </c>
      <c r="AQ94" s="338">
        <f t="shared" ca="1" si="2"/>
        <v>57.789041095890411</v>
      </c>
    </row>
    <row r="95" spans="1:43" ht="20.100000000000001" customHeight="1">
      <c r="A95" s="54" t="s">
        <v>238</v>
      </c>
      <c r="B95" s="54" t="s">
        <v>393</v>
      </c>
      <c r="C95" s="54" t="s">
        <v>1</v>
      </c>
      <c r="D95" s="54" t="s">
        <v>393</v>
      </c>
      <c r="E95" s="55" t="s">
        <v>239</v>
      </c>
      <c r="F95" s="55" t="s">
        <v>81</v>
      </c>
      <c r="G95" s="54" t="s">
        <v>6</v>
      </c>
      <c r="H95" s="54" t="s">
        <v>644</v>
      </c>
      <c r="I95" s="58">
        <v>19438</v>
      </c>
      <c r="J95" s="54">
        <v>3</v>
      </c>
      <c r="K95" s="54" t="s">
        <v>20</v>
      </c>
      <c r="L95" s="54" t="s">
        <v>861</v>
      </c>
      <c r="M95" s="54" t="s">
        <v>862</v>
      </c>
      <c r="N95" s="54" t="s">
        <v>1095</v>
      </c>
      <c r="O95" s="54">
        <v>61</v>
      </c>
      <c r="P95" s="54">
        <v>46</v>
      </c>
      <c r="Q95" s="56">
        <v>107</v>
      </c>
      <c r="Z95" s="336">
        <v>0</v>
      </c>
      <c r="AA95" s="336">
        <v>0</v>
      </c>
      <c r="AB95" s="336">
        <v>0</v>
      </c>
      <c r="AC95" s="336">
        <v>0</v>
      </c>
      <c r="AD95" s="336">
        <v>0</v>
      </c>
      <c r="AE95" s="336">
        <v>0</v>
      </c>
      <c r="AF95" s="336">
        <v>0</v>
      </c>
      <c r="AG95" s="336">
        <v>0</v>
      </c>
      <c r="AH95" s="54" t="s">
        <v>777</v>
      </c>
      <c r="AI95" s="57">
        <v>101</v>
      </c>
      <c r="AJ95" s="337">
        <v>19438</v>
      </c>
      <c r="AK95" s="336">
        <v>893.02997956199999</v>
      </c>
      <c r="AL95" s="54">
        <v>41</v>
      </c>
      <c r="AM95" s="336">
        <v>899.08980462</v>
      </c>
      <c r="AN95" s="54">
        <v>93</v>
      </c>
      <c r="AO95" s="54" t="s">
        <v>777</v>
      </c>
      <c r="AQ95" s="338">
        <f t="shared" ca="1" si="2"/>
        <v>72.9945205479452</v>
      </c>
    </row>
    <row r="96" spans="1:43" ht="20.100000000000001" customHeight="1">
      <c r="A96" s="54" t="s">
        <v>412</v>
      </c>
      <c r="B96" s="54" t="s">
        <v>532</v>
      </c>
      <c r="C96" s="54" t="s">
        <v>488</v>
      </c>
      <c r="D96" s="54" t="s">
        <v>1</v>
      </c>
      <c r="E96" s="55" t="s">
        <v>1043</v>
      </c>
      <c r="F96" s="55" t="s">
        <v>245</v>
      </c>
      <c r="G96" s="54" t="s">
        <v>6</v>
      </c>
      <c r="H96" s="54" t="s">
        <v>673</v>
      </c>
      <c r="I96" s="58">
        <v>23431</v>
      </c>
      <c r="J96" s="54">
        <v>3</v>
      </c>
      <c r="K96" s="54" t="s">
        <v>20</v>
      </c>
      <c r="L96" s="54" t="s">
        <v>861</v>
      </c>
      <c r="M96" s="54" t="s">
        <v>862</v>
      </c>
      <c r="N96" s="54" t="s">
        <v>1095</v>
      </c>
      <c r="O96" s="54">
        <v>53</v>
      </c>
      <c r="P96" s="54">
        <v>54</v>
      </c>
      <c r="Q96" s="56">
        <v>107</v>
      </c>
      <c r="Z96" s="336">
        <v>0</v>
      </c>
      <c r="AA96" s="336">
        <v>0</v>
      </c>
      <c r="AB96" s="336">
        <v>0</v>
      </c>
      <c r="AC96" s="336">
        <v>0</v>
      </c>
      <c r="AD96" s="336">
        <v>0</v>
      </c>
      <c r="AE96" s="336">
        <v>0</v>
      </c>
      <c r="AF96" s="336">
        <v>0</v>
      </c>
      <c r="AG96" s="336">
        <v>0</v>
      </c>
      <c r="AH96" s="54" t="s">
        <v>777</v>
      </c>
      <c r="AI96" s="57">
        <v>101</v>
      </c>
      <c r="AJ96" s="337">
        <v>23431</v>
      </c>
      <c r="AK96" s="336">
        <v>893.02997556899993</v>
      </c>
      <c r="AL96" s="54">
        <v>42</v>
      </c>
      <c r="AM96" s="336">
        <v>899.08976469000004</v>
      </c>
      <c r="AN96" s="54">
        <v>94</v>
      </c>
      <c r="AO96" s="54" t="s">
        <v>777</v>
      </c>
      <c r="AQ96" s="338">
        <f t="shared" ca="1" si="2"/>
        <v>62.054794520547944</v>
      </c>
    </row>
    <row r="97" spans="1:43" ht="20.100000000000001" customHeight="1">
      <c r="A97" s="54" t="s">
        <v>112</v>
      </c>
      <c r="B97" s="54" t="s">
        <v>532</v>
      </c>
      <c r="C97" s="54" t="s">
        <v>488</v>
      </c>
      <c r="D97" s="54" t="s">
        <v>1</v>
      </c>
      <c r="E97" s="55" t="s">
        <v>84</v>
      </c>
      <c r="F97" s="55" t="s">
        <v>113</v>
      </c>
      <c r="G97" s="54" t="s">
        <v>0</v>
      </c>
      <c r="H97" s="54" t="s">
        <v>639</v>
      </c>
      <c r="I97" s="58">
        <v>17060</v>
      </c>
      <c r="J97" s="54">
        <v>4</v>
      </c>
      <c r="K97" s="54" t="s">
        <v>8</v>
      </c>
      <c r="L97" s="54" t="s">
        <v>950</v>
      </c>
      <c r="M97" s="54" t="s">
        <v>777</v>
      </c>
      <c r="N97" s="54" t="s">
        <v>1095</v>
      </c>
      <c r="O97" s="54">
        <v>53</v>
      </c>
      <c r="P97" s="54">
        <v>56</v>
      </c>
      <c r="Q97" s="56">
        <v>109</v>
      </c>
      <c r="Z97" s="336">
        <v>0</v>
      </c>
      <c r="AA97" s="336">
        <v>0</v>
      </c>
      <c r="AB97" s="336">
        <v>0</v>
      </c>
      <c r="AC97" s="336">
        <v>0</v>
      </c>
      <c r="AD97" s="336">
        <v>0</v>
      </c>
      <c r="AE97" s="336">
        <v>0</v>
      </c>
      <c r="AF97" s="336">
        <v>0</v>
      </c>
      <c r="AG97" s="336">
        <v>0</v>
      </c>
      <c r="AH97" s="54" t="s">
        <v>777</v>
      </c>
      <c r="AI97" s="57">
        <v>101</v>
      </c>
      <c r="AJ97" s="337">
        <v>17060</v>
      </c>
      <c r="AK97" s="336">
        <v>891.03998193999996</v>
      </c>
      <c r="AL97" s="54">
        <v>52</v>
      </c>
      <c r="AM97" s="336">
        <v>899.0798284</v>
      </c>
      <c r="AN97" s="54">
        <v>95</v>
      </c>
      <c r="AO97" s="54" t="s">
        <v>777</v>
      </c>
      <c r="AQ97" s="338">
        <f t="shared" ca="1" si="2"/>
        <v>79.509589041095893</v>
      </c>
    </row>
    <row r="98" spans="1:43" ht="20.100000000000001" customHeight="1">
      <c r="A98" s="54" t="s">
        <v>645</v>
      </c>
      <c r="B98" s="54" t="s">
        <v>418</v>
      </c>
      <c r="C98" s="54" t="s">
        <v>1</v>
      </c>
      <c r="D98" s="54" t="s">
        <v>418</v>
      </c>
      <c r="E98" s="55" t="s">
        <v>646</v>
      </c>
      <c r="F98" s="55" t="s">
        <v>647</v>
      </c>
      <c r="G98" s="54" t="s">
        <v>6</v>
      </c>
      <c r="H98" s="54" t="s">
        <v>644</v>
      </c>
      <c r="I98" s="58">
        <v>19170</v>
      </c>
      <c r="J98" s="54">
        <v>4</v>
      </c>
      <c r="K98" s="54" t="s">
        <v>8</v>
      </c>
      <c r="L98" s="54" t="s">
        <v>861</v>
      </c>
      <c r="M98" s="54" t="s">
        <v>862</v>
      </c>
      <c r="N98" s="54" t="s">
        <v>1095</v>
      </c>
      <c r="O98" s="54">
        <v>52</v>
      </c>
      <c r="P98" s="54">
        <v>57</v>
      </c>
      <c r="Q98" s="56">
        <v>109</v>
      </c>
      <c r="Z98" s="336">
        <v>0</v>
      </c>
      <c r="AA98" s="336">
        <v>0</v>
      </c>
      <c r="AB98" s="336">
        <v>0</v>
      </c>
      <c r="AC98" s="336">
        <v>0</v>
      </c>
      <c r="AD98" s="336">
        <v>0</v>
      </c>
      <c r="AE98" s="336">
        <v>0</v>
      </c>
      <c r="AF98" s="336">
        <v>0</v>
      </c>
      <c r="AG98" s="336">
        <v>0</v>
      </c>
      <c r="AH98" s="54" t="s">
        <v>777</v>
      </c>
      <c r="AI98" s="57">
        <v>101</v>
      </c>
      <c r="AJ98" s="337">
        <v>19170</v>
      </c>
      <c r="AK98" s="336">
        <v>891.03997982999999</v>
      </c>
      <c r="AL98" s="54">
        <v>53</v>
      </c>
      <c r="AM98" s="336">
        <v>899.07980730000008</v>
      </c>
      <c r="AN98" s="54">
        <v>96</v>
      </c>
      <c r="AO98" s="54" t="s">
        <v>777</v>
      </c>
      <c r="AQ98" s="338">
        <f t="shared" ca="1" si="2"/>
        <v>73.728767123287668</v>
      </c>
    </row>
    <row r="99" spans="1:43" ht="20.100000000000001" customHeight="1">
      <c r="A99" s="54" t="s">
        <v>694</v>
      </c>
      <c r="B99" s="54" t="s">
        <v>794</v>
      </c>
      <c r="C99" s="54" t="s">
        <v>488</v>
      </c>
      <c r="D99" s="54" t="s">
        <v>283</v>
      </c>
      <c r="E99" s="55" t="s">
        <v>695</v>
      </c>
      <c r="F99" s="55" t="s">
        <v>696</v>
      </c>
      <c r="G99" s="54" t="s">
        <v>0</v>
      </c>
      <c r="H99" s="54" t="s">
        <v>635</v>
      </c>
      <c r="I99" s="58">
        <v>22800</v>
      </c>
      <c r="J99" s="54">
        <v>4</v>
      </c>
      <c r="K99" s="54" t="s">
        <v>8</v>
      </c>
      <c r="L99" s="54" t="s">
        <v>861</v>
      </c>
      <c r="M99" s="54" t="s">
        <v>862</v>
      </c>
      <c r="N99" s="54" t="s">
        <v>1095</v>
      </c>
      <c r="O99" s="54">
        <v>57</v>
      </c>
      <c r="P99" s="54">
        <v>52</v>
      </c>
      <c r="Q99" s="56">
        <v>109</v>
      </c>
      <c r="Z99" s="336">
        <v>0</v>
      </c>
      <c r="AA99" s="336">
        <v>0</v>
      </c>
      <c r="AB99" s="336">
        <v>0</v>
      </c>
      <c r="AC99" s="336">
        <v>0</v>
      </c>
      <c r="AD99" s="336">
        <v>0</v>
      </c>
      <c r="AE99" s="336">
        <v>0</v>
      </c>
      <c r="AF99" s="336">
        <v>0</v>
      </c>
      <c r="AG99" s="336">
        <v>0</v>
      </c>
      <c r="AH99" s="54" t="s">
        <v>777</v>
      </c>
      <c r="AI99" s="57">
        <v>101</v>
      </c>
      <c r="AJ99" s="337">
        <v>22800</v>
      </c>
      <c r="AK99" s="336">
        <v>891.03997619999996</v>
      </c>
      <c r="AL99" s="54">
        <v>54</v>
      </c>
      <c r="AM99" s="336">
        <v>899.07977100000005</v>
      </c>
      <c r="AN99" s="54">
        <v>97</v>
      </c>
      <c r="AO99" s="54" t="s">
        <v>777</v>
      </c>
      <c r="AQ99" s="338">
        <f t="shared" ref="AQ99:AQ130" ca="1" si="3">(TODAY()-I99)/365</f>
        <v>63.783561643835618</v>
      </c>
    </row>
    <row r="100" spans="1:43" ht="20.100000000000001" customHeight="1">
      <c r="A100" s="54" t="s">
        <v>767</v>
      </c>
      <c r="B100" s="54" t="s">
        <v>418</v>
      </c>
      <c r="C100" s="54" t="s">
        <v>1</v>
      </c>
      <c r="D100" s="54" t="s">
        <v>418</v>
      </c>
      <c r="E100" s="55" t="s">
        <v>768</v>
      </c>
      <c r="F100" s="55" t="s">
        <v>769</v>
      </c>
      <c r="G100" s="54" t="s">
        <v>6</v>
      </c>
      <c r="H100" s="54" t="s">
        <v>670</v>
      </c>
      <c r="I100" s="58">
        <v>25014</v>
      </c>
      <c r="J100" s="54">
        <v>4</v>
      </c>
      <c r="K100" s="54" t="s">
        <v>8</v>
      </c>
      <c r="L100" s="54" t="s">
        <v>861</v>
      </c>
      <c r="M100" s="54" t="s">
        <v>862</v>
      </c>
      <c r="N100" s="54" t="s">
        <v>1095</v>
      </c>
      <c r="O100" s="54">
        <v>54</v>
      </c>
      <c r="P100" s="54">
        <v>55</v>
      </c>
      <c r="Q100" s="56">
        <v>109</v>
      </c>
      <c r="Z100" s="336">
        <v>0</v>
      </c>
      <c r="AA100" s="336">
        <v>0</v>
      </c>
      <c r="AB100" s="336">
        <v>0</v>
      </c>
      <c r="AC100" s="336">
        <v>0</v>
      </c>
      <c r="AD100" s="336">
        <v>0</v>
      </c>
      <c r="AE100" s="336">
        <v>0</v>
      </c>
      <c r="AF100" s="336">
        <v>0</v>
      </c>
      <c r="AG100" s="336">
        <v>0</v>
      </c>
      <c r="AH100" s="54" t="s">
        <v>777</v>
      </c>
      <c r="AI100" s="57">
        <v>101</v>
      </c>
      <c r="AJ100" s="337">
        <v>25014</v>
      </c>
      <c r="AK100" s="336">
        <v>891.03997398599995</v>
      </c>
      <c r="AL100" s="54">
        <v>55</v>
      </c>
      <c r="AM100" s="336">
        <v>899.07974886</v>
      </c>
      <c r="AN100" s="54">
        <v>98</v>
      </c>
      <c r="AO100" s="54" t="s">
        <v>777</v>
      </c>
      <c r="AQ100" s="338">
        <f t="shared" ca="1" si="3"/>
        <v>57.717808219178082</v>
      </c>
    </row>
    <row r="101" spans="1:43" ht="20.100000000000001" customHeight="1">
      <c r="A101" s="54" t="s">
        <v>240</v>
      </c>
      <c r="B101" s="54" t="s">
        <v>1</v>
      </c>
      <c r="C101" s="54" t="s">
        <v>1</v>
      </c>
      <c r="D101" s="54" t="s">
        <v>1</v>
      </c>
      <c r="E101" s="55" t="s">
        <v>241</v>
      </c>
      <c r="F101" s="55" t="s">
        <v>154</v>
      </c>
      <c r="G101" s="54" t="s">
        <v>0</v>
      </c>
      <c r="H101" s="54" t="s">
        <v>651</v>
      </c>
      <c r="I101" s="58">
        <v>15177</v>
      </c>
      <c r="J101" s="54">
        <v>5</v>
      </c>
      <c r="K101" s="54" t="s">
        <v>8</v>
      </c>
      <c r="L101" s="54" t="s">
        <v>994</v>
      </c>
      <c r="M101" s="54" t="s">
        <v>862</v>
      </c>
      <c r="N101" s="54" t="s">
        <v>1095</v>
      </c>
      <c r="O101" s="54">
        <v>60</v>
      </c>
      <c r="P101" s="54">
        <v>51</v>
      </c>
      <c r="Q101" s="56">
        <v>111</v>
      </c>
      <c r="Z101" s="336">
        <v>0</v>
      </c>
      <c r="AA101" s="336">
        <v>0</v>
      </c>
      <c r="AB101" s="336">
        <v>0</v>
      </c>
      <c r="AC101" s="336">
        <v>0</v>
      </c>
      <c r="AD101" s="336">
        <v>0</v>
      </c>
      <c r="AE101" s="336">
        <v>0</v>
      </c>
      <c r="AF101" s="336">
        <v>0</v>
      </c>
      <c r="AG101" s="336">
        <v>0</v>
      </c>
      <c r="AH101" s="54" t="s">
        <v>777</v>
      </c>
      <c r="AI101" s="57">
        <v>101</v>
      </c>
      <c r="AJ101" s="337">
        <v>15177</v>
      </c>
      <c r="AK101" s="336">
        <v>889.04998382299993</v>
      </c>
      <c r="AL101" s="54">
        <v>66</v>
      </c>
      <c r="AM101" s="336">
        <v>899.06984723000005</v>
      </c>
      <c r="AN101" s="54">
        <v>99</v>
      </c>
      <c r="AO101" s="54" t="s">
        <v>777</v>
      </c>
      <c r="AQ101" s="338">
        <f t="shared" ca="1" si="3"/>
        <v>84.668493150684938</v>
      </c>
    </row>
    <row r="102" spans="1:43" ht="20.100000000000001" customHeight="1">
      <c r="A102" s="54" t="s">
        <v>566</v>
      </c>
      <c r="B102" s="54" t="s">
        <v>798</v>
      </c>
      <c r="C102" s="54" t="s">
        <v>488</v>
      </c>
      <c r="D102" s="54" t="s">
        <v>393</v>
      </c>
      <c r="E102" s="55" t="s">
        <v>567</v>
      </c>
      <c r="F102" s="55" t="s">
        <v>91</v>
      </c>
      <c r="G102" s="54" t="s">
        <v>0</v>
      </c>
      <c r="H102" s="54" t="s">
        <v>654</v>
      </c>
      <c r="I102" s="58">
        <v>20900</v>
      </c>
      <c r="J102" s="54">
        <v>6</v>
      </c>
      <c r="K102" s="54" t="s">
        <v>8</v>
      </c>
      <c r="L102" s="54" t="s">
        <v>861</v>
      </c>
      <c r="M102" s="54" t="s">
        <v>777</v>
      </c>
      <c r="N102" s="54" t="s">
        <v>1095</v>
      </c>
      <c r="O102" s="54">
        <v>57</v>
      </c>
      <c r="P102" s="54">
        <v>56</v>
      </c>
      <c r="Q102" s="56">
        <v>113</v>
      </c>
      <c r="Z102" s="336">
        <v>0</v>
      </c>
      <c r="AA102" s="336">
        <v>0</v>
      </c>
      <c r="AB102" s="336">
        <v>0</v>
      </c>
      <c r="AC102" s="336">
        <v>0</v>
      </c>
      <c r="AD102" s="336">
        <v>0</v>
      </c>
      <c r="AE102" s="336">
        <v>0</v>
      </c>
      <c r="AF102" s="336">
        <v>0</v>
      </c>
      <c r="AG102" s="336">
        <v>0</v>
      </c>
      <c r="AH102" s="54" t="s">
        <v>777</v>
      </c>
      <c r="AI102" s="57">
        <v>101</v>
      </c>
      <c r="AJ102" s="337">
        <v>20900</v>
      </c>
      <c r="AK102" s="336">
        <v>887.05997809999997</v>
      </c>
      <c r="AL102" s="54">
        <v>79</v>
      </c>
      <c r="AM102" s="336">
        <v>899.05978999999991</v>
      </c>
      <c r="AN102" s="54">
        <v>100</v>
      </c>
      <c r="AO102" s="54" t="s">
        <v>777</v>
      </c>
      <c r="AQ102" s="338">
        <f t="shared" ca="1" si="3"/>
        <v>68.989041095890414</v>
      </c>
    </row>
    <row r="103" spans="1:43" ht="20.100000000000001" customHeight="1">
      <c r="A103" s="54" t="s">
        <v>770</v>
      </c>
      <c r="B103" s="54" t="s">
        <v>267</v>
      </c>
      <c r="C103" s="54" t="s">
        <v>1</v>
      </c>
      <c r="D103" s="54" t="s">
        <v>267</v>
      </c>
      <c r="E103" s="55" t="s">
        <v>702</v>
      </c>
      <c r="F103" s="55" t="s">
        <v>555</v>
      </c>
      <c r="G103" s="54" t="s">
        <v>0</v>
      </c>
      <c r="H103" s="54" t="s">
        <v>673</v>
      </c>
      <c r="I103" s="58">
        <v>21936</v>
      </c>
      <c r="J103" s="54">
        <v>7</v>
      </c>
      <c r="K103" s="54" t="s">
        <v>2</v>
      </c>
      <c r="L103" s="54" t="s">
        <v>861</v>
      </c>
      <c r="M103" s="54" t="s">
        <v>862</v>
      </c>
      <c r="N103" s="54" t="s">
        <v>1095</v>
      </c>
      <c r="O103" s="54">
        <v>56</v>
      </c>
      <c r="P103" s="54">
        <v>59</v>
      </c>
      <c r="Q103" s="56">
        <v>115</v>
      </c>
      <c r="R103" s="59">
        <v>7</v>
      </c>
      <c r="S103" s="59">
        <v>9</v>
      </c>
      <c r="Z103" s="336">
        <v>20</v>
      </c>
      <c r="AA103" s="336">
        <v>1</v>
      </c>
      <c r="AB103" s="336">
        <v>0</v>
      </c>
      <c r="AC103" s="336">
        <v>0</v>
      </c>
      <c r="AD103" s="336">
        <v>0</v>
      </c>
      <c r="AE103" s="336">
        <v>0</v>
      </c>
      <c r="AF103" s="336">
        <v>0</v>
      </c>
      <c r="AG103" s="336">
        <v>0</v>
      </c>
      <c r="AH103" s="54">
        <v>21</v>
      </c>
      <c r="AI103" s="57">
        <v>101</v>
      </c>
      <c r="AJ103" s="337">
        <v>21936</v>
      </c>
      <c r="AK103" s="336">
        <v>885.069977064</v>
      </c>
      <c r="AL103" s="54">
        <v>98</v>
      </c>
      <c r="AM103" s="336">
        <v>899.04977964</v>
      </c>
      <c r="AN103" s="54">
        <v>101</v>
      </c>
      <c r="AO103" s="54">
        <v>2</v>
      </c>
      <c r="AQ103" s="338">
        <f t="shared" ca="1" si="3"/>
        <v>66.150684931506845</v>
      </c>
    </row>
    <row r="104" spans="1:43" ht="20.100000000000001" customHeight="1">
      <c r="A104" s="54" t="s">
        <v>164</v>
      </c>
      <c r="B104" s="54" t="s">
        <v>802</v>
      </c>
      <c r="C104" s="54" t="s">
        <v>1</v>
      </c>
      <c r="D104" s="54" t="s">
        <v>51</v>
      </c>
      <c r="E104" s="55" t="s">
        <v>165</v>
      </c>
      <c r="F104" s="55" t="s">
        <v>166</v>
      </c>
      <c r="G104" s="54" t="s">
        <v>0</v>
      </c>
      <c r="H104" s="54" t="s">
        <v>640</v>
      </c>
      <c r="I104" s="58">
        <v>13189</v>
      </c>
      <c r="J104" s="54">
        <v>9</v>
      </c>
      <c r="K104" s="54" t="s">
        <v>2</v>
      </c>
      <c r="L104" s="54" t="s">
        <v>994</v>
      </c>
      <c r="M104" s="54" t="s">
        <v>777</v>
      </c>
      <c r="N104" s="54" t="s">
        <v>1098</v>
      </c>
      <c r="O104" s="54">
        <v>60</v>
      </c>
      <c r="P104" s="54">
        <v>59</v>
      </c>
      <c r="Q104" s="56">
        <v>119</v>
      </c>
      <c r="Z104" s="336">
        <v>0</v>
      </c>
      <c r="AA104" s="336">
        <v>0</v>
      </c>
      <c r="AB104" s="336">
        <v>0</v>
      </c>
      <c r="AC104" s="336">
        <v>0</v>
      </c>
      <c r="AD104" s="336">
        <v>0</v>
      </c>
      <c r="AE104" s="336">
        <v>0</v>
      </c>
      <c r="AF104" s="336">
        <v>0</v>
      </c>
      <c r="AG104" s="336">
        <v>0</v>
      </c>
      <c r="AH104" s="54" t="s">
        <v>777</v>
      </c>
      <c r="AI104" s="57">
        <v>101</v>
      </c>
      <c r="AJ104" s="337">
        <v>13189</v>
      </c>
      <c r="AK104" s="336">
        <v>881.08998581100002</v>
      </c>
      <c r="AL104" s="54">
        <v>119</v>
      </c>
      <c r="AM104" s="336">
        <v>899.02986710999994</v>
      </c>
      <c r="AN104" s="54">
        <v>102</v>
      </c>
      <c r="AO104" s="54" t="s">
        <v>777</v>
      </c>
      <c r="AQ104" s="338">
        <f t="shared" ca="1" si="3"/>
        <v>90.115068493150687</v>
      </c>
    </row>
    <row r="105" spans="1:43" ht="20.100000000000001" customHeight="1">
      <c r="A105" s="54" t="s">
        <v>894</v>
      </c>
      <c r="B105" s="54" t="s">
        <v>785</v>
      </c>
      <c r="C105" s="54" t="s">
        <v>488</v>
      </c>
      <c r="D105" s="54" t="s">
        <v>488</v>
      </c>
      <c r="E105" s="55" t="s">
        <v>909</v>
      </c>
      <c r="F105" s="55" t="s">
        <v>922</v>
      </c>
      <c r="G105" s="54" t="s">
        <v>0</v>
      </c>
      <c r="H105" s="54" t="s">
        <v>640</v>
      </c>
      <c r="I105" s="58">
        <v>24027</v>
      </c>
      <c r="J105" s="54">
        <v>9</v>
      </c>
      <c r="K105" s="54" t="s">
        <v>2</v>
      </c>
      <c r="L105" s="54" t="s">
        <v>861</v>
      </c>
      <c r="M105" s="54" t="s">
        <v>777</v>
      </c>
      <c r="N105" s="54" t="s">
        <v>1095</v>
      </c>
      <c r="O105" s="54">
        <v>62</v>
      </c>
      <c r="P105" s="54">
        <v>57</v>
      </c>
      <c r="Q105" s="56">
        <v>119</v>
      </c>
      <c r="Z105" s="336">
        <v>0</v>
      </c>
      <c r="AA105" s="336">
        <v>0</v>
      </c>
      <c r="AB105" s="336">
        <v>0</v>
      </c>
      <c r="AC105" s="336">
        <v>0</v>
      </c>
      <c r="AD105" s="336">
        <v>0</v>
      </c>
      <c r="AE105" s="336">
        <v>0</v>
      </c>
      <c r="AF105" s="336">
        <v>0</v>
      </c>
      <c r="AG105" s="336">
        <v>0</v>
      </c>
      <c r="AH105" s="54" t="s">
        <v>777</v>
      </c>
      <c r="AI105" s="57">
        <v>101</v>
      </c>
      <c r="AJ105" s="337">
        <v>24027</v>
      </c>
      <c r="AK105" s="336">
        <v>881.08997497300004</v>
      </c>
      <c r="AL105" s="54">
        <v>120</v>
      </c>
      <c r="AM105" s="336">
        <v>899.02975873000003</v>
      </c>
      <c r="AN105" s="54">
        <v>103</v>
      </c>
      <c r="AO105" s="54" t="s">
        <v>777</v>
      </c>
      <c r="AQ105" s="338">
        <f t="shared" ca="1" si="3"/>
        <v>60.421917808219177</v>
      </c>
    </row>
    <row r="106" spans="1:43" ht="20.100000000000001" customHeight="1">
      <c r="A106" s="54" t="s">
        <v>897</v>
      </c>
      <c r="B106" s="54" t="s">
        <v>791</v>
      </c>
      <c r="C106" s="54" t="s">
        <v>488</v>
      </c>
      <c r="D106" s="54" t="s">
        <v>242</v>
      </c>
      <c r="E106" s="55" t="s">
        <v>931</v>
      </c>
      <c r="F106" s="55" t="s">
        <v>932</v>
      </c>
      <c r="G106" s="54" t="s">
        <v>6</v>
      </c>
      <c r="H106" s="54" t="s">
        <v>635</v>
      </c>
      <c r="I106" s="58">
        <v>16884</v>
      </c>
      <c r="J106" s="54">
        <v>12</v>
      </c>
      <c r="K106" s="54" t="s">
        <v>7</v>
      </c>
      <c r="L106" s="54" t="s">
        <v>950</v>
      </c>
      <c r="M106" s="54" t="s">
        <v>777</v>
      </c>
      <c r="N106" s="54" t="s">
        <v>1095</v>
      </c>
      <c r="O106" s="54">
        <v>65</v>
      </c>
      <c r="P106" s="54">
        <v>60</v>
      </c>
      <c r="Q106" s="56">
        <v>125</v>
      </c>
      <c r="Z106" s="336">
        <v>0</v>
      </c>
      <c r="AA106" s="336">
        <v>0</v>
      </c>
      <c r="AB106" s="336">
        <v>0</v>
      </c>
      <c r="AC106" s="336">
        <v>0</v>
      </c>
      <c r="AD106" s="336">
        <v>0</v>
      </c>
      <c r="AE106" s="336">
        <v>0</v>
      </c>
      <c r="AF106" s="336">
        <v>0</v>
      </c>
      <c r="AG106" s="336">
        <v>0</v>
      </c>
      <c r="AH106" s="54" t="s">
        <v>777</v>
      </c>
      <c r="AI106" s="57">
        <v>101</v>
      </c>
      <c r="AJ106" s="337">
        <v>16884</v>
      </c>
      <c r="AK106" s="336">
        <v>875.11998211599996</v>
      </c>
      <c r="AL106" s="54">
        <v>147</v>
      </c>
      <c r="AM106" s="336">
        <v>898.99983015999999</v>
      </c>
      <c r="AN106" s="54">
        <v>104</v>
      </c>
      <c r="AO106" s="54" t="s">
        <v>777</v>
      </c>
      <c r="AQ106" s="338">
        <f t="shared" ca="1" si="3"/>
        <v>79.991780821917814</v>
      </c>
    </row>
    <row r="107" spans="1:43" ht="20.100000000000001" customHeight="1">
      <c r="A107" s="54" t="s">
        <v>374</v>
      </c>
      <c r="B107" s="54" t="s">
        <v>791</v>
      </c>
      <c r="C107" s="54" t="s">
        <v>488</v>
      </c>
      <c r="D107" s="54" t="s">
        <v>242</v>
      </c>
      <c r="E107" s="55" t="s">
        <v>375</v>
      </c>
      <c r="F107" s="55" t="s">
        <v>37</v>
      </c>
      <c r="G107" s="54" t="s">
        <v>0</v>
      </c>
      <c r="H107" s="54" t="s">
        <v>664</v>
      </c>
      <c r="I107" s="58">
        <v>17424</v>
      </c>
      <c r="J107" s="54">
        <v>12</v>
      </c>
      <c r="K107" s="54" t="s">
        <v>7</v>
      </c>
      <c r="L107" s="54" t="s">
        <v>950</v>
      </c>
      <c r="M107" s="54" t="s">
        <v>777</v>
      </c>
      <c r="N107" s="54" t="s">
        <v>1095</v>
      </c>
      <c r="O107" s="54">
        <v>63</v>
      </c>
      <c r="P107" s="54">
        <v>62</v>
      </c>
      <c r="Q107" s="56">
        <v>125</v>
      </c>
      <c r="Z107" s="336">
        <v>0</v>
      </c>
      <c r="AA107" s="336">
        <v>0</v>
      </c>
      <c r="AB107" s="336">
        <v>0</v>
      </c>
      <c r="AC107" s="336">
        <v>0</v>
      </c>
      <c r="AD107" s="336">
        <v>0</v>
      </c>
      <c r="AE107" s="336">
        <v>0</v>
      </c>
      <c r="AF107" s="336">
        <v>0</v>
      </c>
      <c r="AG107" s="336">
        <v>0</v>
      </c>
      <c r="AH107" s="54" t="s">
        <v>777</v>
      </c>
      <c r="AI107" s="57">
        <v>101</v>
      </c>
      <c r="AJ107" s="337">
        <v>17424</v>
      </c>
      <c r="AK107" s="336">
        <v>875.11998157599999</v>
      </c>
      <c r="AL107" s="54">
        <v>148</v>
      </c>
      <c r="AM107" s="336">
        <v>898.99982476000002</v>
      </c>
      <c r="AN107" s="54">
        <v>105</v>
      </c>
      <c r="AO107" s="54" t="s">
        <v>777</v>
      </c>
      <c r="AQ107" s="338">
        <f t="shared" ca="1" si="3"/>
        <v>78.512328767123293</v>
      </c>
    </row>
    <row r="108" spans="1:43" ht="20.100000000000001" customHeight="1">
      <c r="A108" s="54" t="s">
        <v>648</v>
      </c>
      <c r="B108" s="54" t="s">
        <v>792</v>
      </c>
      <c r="C108" s="54" t="s">
        <v>488</v>
      </c>
      <c r="D108" s="54" t="s">
        <v>257</v>
      </c>
      <c r="E108" s="55" t="s">
        <v>471</v>
      </c>
      <c r="F108" s="55" t="s">
        <v>649</v>
      </c>
      <c r="G108" s="54" t="s">
        <v>6</v>
      </c>
      <c r="H108" s="54" t="s">
        <v>644</v>
      </c>
      <c r="I108" s="58">
        <v>17833</v>
      </c>
      <c r="J108" s="54">
        <v>12</v>
      </c>
      <c r="K108" s="54" t="s">
        <v>7</v>
      </c>
      <c r="L108" s="54" t="s">
        <v>950</v>
      </c>
      <c r="M108" s="54" t="s">
        <v>777</v>
      </c>
      <c r="N108" s="54" t="s">
        <v>1095</v>
      </c>
      <c r="O108" s="54">
        <v>63</v>
      </c>
      <c r="P108" s="54">
        <v>62</v>
      </c>
      <c r="Q108" s="56">
        <v>125</v>
      </c>
      <c r="Z108" s="336">
        <v>0</v>
      </c>
      <c r="AA108" s="336">
        <v>0</v>
      </c>
      <c r="AB108" s="336">
        <v>0</v>
      </c>
      <c r="AC108" s="336">
        <v>0</v>
      </c>
      <c r="AD108" s="336">
        <v>0</v>
      </c>
      <c r="AE108" s="336">
        <v>0</v>
      </c>
      <c r="AF108" s="336">
        <v>0</v>
      </c>
      <c r="AG108" s="336">
        <v>0</v>
      </c>
      <c r="AH108" s="54" t="s">
        <v>777</v>
      </c>
      <c r="AI108" s="57">
        <v>101</v>
      </c>
      <c r="AJ108" s="337">
        <v>17833</v>
      </c>
      <c r="AK108" s="336">
        <v>875.11998116699999</v>
      </c>
      <c r="AL108" s="54">
        <v>149</v>
      </c>
      <c r="AM108" s="336">
        <v>898.99982066999996</v>
      </c>
      <c r="AN108" s="54">
        <v>106</v>
      </c>
      <c r="AO108" s="54" t="s">
        <v>777</v>
      </c>
      <c r="AQ108" s="338">
        <f t="shared" ca="1" si="3"/>
        <v>77.391780821917806</v>
      </c>
    </row>
    <row r="109" spans="1:43" ht="20.100000000000001" customHeight="1">
      <c r="A109" s="54" t="s">
        <v>292</v>
      </c>
      <c r="B109" s="54" t="s">
        <v>796</v>
      </c>
      <c r="C109" s="54" t="s">
        <v>488</v>
      </c>
      <c r="D109" s="54" t="s">
        <v>490</v>
      </c>
      <c r="E109" s="55" t="s">
        <v>293</v>
      </c>
      <c r="F109" s="55" t="s">
        <v>294</v>
      </c>
      <c r="G109" s="54" t="s">
        <v>0</v>
      </c>
      <c r="H109" s="54" t="s">
        <v>654</v>
      </c>
      <c r="I109" s="58">
        <v>19194</v>
      </c>
      <c r="J109" s="54">
        <v>0</v>
      </c>
      <c r="K109" s="54" t="s">
        <v>20</v>
      </c>
      <c r="L109" s="54" t="s">
        <v>861</v>
      </c>
      <c r="M109" s="54" t="s">
        <v>777</v>
      </c>
      <c r="N109" s="54" t="s">
        <v>1095</v>
      </c>
      <c r="O109" s="54">
        <v>49</v>
      </c>
      <c r="P109" s="54">
        <v>53</v>
      </c>
      <c r="Q109" s="56">
        <v>102</v>
      </c>
      <c r="Z109" s="336">
        <v>0</v>
      </c>
      <c r="AA109" s="336">
        <v>0</v>
      </c>
      <c r="AB109" s="336">
        <v>0</v>
      </c>
      <c r="AC109" s="336">
        <v>0</v>
      </c>
      <c r="AD109" s="336">
        <v>0</v>
      </c>
      <c r="AE109" s="336">
        <v>0</v>
      </c>
      <c r="AF109" s="336">
        <v>0</v>
      </c>
      <c r="AG109" s="336">
        <v>0</v>
      </c>
      <c r="AH109" s="54" t="s">
        <v>777</v>
      </c>
      <c r="AI109" s="57">
        <v>102</v>
      </c>
      <c r="AJ109" s="337">
        <v>19194</v>
      </c>
      <c r="AK109" s="336">
        <v>897.99997980600006</v>
      </c>
      <c r="AL109" s="54">
        <v>15</v>
      </c>
      <c r="AM109" s="336">
        <v>898.11980705999997</v>
      </c>
      <c r="AN109" s="54">
        <v>107</v>
      </c>
      <c r="AO109" s="54" t="s">
        <v>777</v>
      </c>
      <c r="AQ109" s="338">
        <f t="shared" ca="1" si="3"/>
        <v>73.663013698630138</v>
      </c>
    </row>
    <row r="110" spans="1:43" ht="20.100000000000001" customHeight="1">
      <c r="A110" s="54" t="s">
        <v>180</v>
      </c>
      <c r="B110" s="54" t="s">
        <v>204</v>
      </c>
      <c r="C110" s="54" t="s">
        <v>1</v>
      </c>
      <c r="D110" s="54" t="s">
        <v>204</v>
      </c>
      <c r="E110" s="55" t="s">
        <v>181</v>
      </c>
      <c r="F110" s="55" t="s">
        <v>182</v>
      </c>
      <c r="G110" s="54" t="s">
        <v>0</v>
      </c>
      <c r="H110" s="54" t="s">
        <v>640</v>
      </c>
      <c r="I110" s="58">
        <v>17774</v>
      </c>
      <c r="J110" s="54">
        <v>1</v>
      </c>
      <c r="K110" s="54" t="s">
        <v>20</v>
      </c>
      <c r="L110" s="54" t="s">
        <v>950</v>
      </c>
      <c r="M110" s="54" t="s">
        <v>777</v>
      </c>
      <c r="N110" s="54" t="s">
        <v>1095</v>
      </c>
      <c r="O110" s="54">
        <v>55</v>
      </c>
      <c r="P110" s="54">
        <v>49</v>
      </c>
      <c r="Q110" s="56">
        <v>104</v>
      </c>
      <c r="Z110" s="336">
        <v>0</v>
      </c>
      <c r="AA110" s="336">
        <v>0</v>
      </c>
      <c r="AB110" s="336">
        <v>0</v>
      </c>
      <c r="AC110" s="336">
        <v>0</v>
      </c>
      <c r="AD110" s="336">
        <v>0</v>
      </c>
      <c r="AE110" s="336">
        <v>0</v>
      </c>
      <c r="AF110" s="336">
        <v>0</v>
      </c>
      <c r="AG110" s="336">
        <v>0</v>
      </c>
      <c r="AH110" s="54" t="s">
        <v>777</v>
      </c>
      <c r="AI110" s="57">
        <v>102</v>
      </c>
      <c r="AJ110" s="337">
        <v>17774</v>
      </c>
      <c r="AK110" s="336">
        <v>896.00998122600004</v>
      </c>
      <c r="AL110" s="54">
        <v>24</v>
      </c>
      <c r="AM110" s="336">
        <v>898.10982125999999</v>
      </c>
      <c r="AN110" s="54">
        <v>108</v>
      </c>
      <c r="AO110" s="54" t="s">
        <v>777</v>
      </c>
      <c r="AQ110" s="338">
        <f t="shared" ca="1" si="3"/>
        <v>77.553424657534251</v>
      </c>
    </row>
    <row r="111" spans="1:43" ht="20.100000000000001" customHeight="1">
      <c r="A111" s="54" t="s">
        <v>264</v>
      </c>
      <c r="B111" s="54" t="s">
        <v>257</v>
      </c>
      <c r="C111" s="54" t="s">
        <v>1</v>
      </c>
      <c r="D111" s="54" t="s">
        <v>257</v>
      </c>
      <c r="E111" s="55" t="s">
        <v>265</v>
      </c>
      <c r="F111" s="55" t="s">
        <v>266</v>
      </c>
      <c r="G111" s="54" t="s">
        <v>0</v>
      </c>
      <c r="H111" s="54" t="s">
        <v>635</v>
      </c>
      <c r="I111" s="58">
        <v>19641</v>
      </c>
      <c r="J111" s="54">
        <v>1</v>
      </c>
      <c r="K111" s="54" t="s">
        <v>20</v>
      </c>
      <c r="L111" s="54" t="s">
        <v>861</v>
      </c>
      <c r="M111" s="54" t="s">
        <v>862</v>
      </c>
      <c r="N111" s="54" t="s">
        <v>1095</v>
      </c>
      <c r="O111" s="54">
        <v>53</v>
      </c>
      <c r="P111" s="54">
        <v>51</v>
      </c>
      <c r="Q111" s="56">
        <v>104</v>
      </c>
      <c r="Z111" s="336">
        <v>0</v>
      </c>
      <c r="AA111" s="336">
        <v>0</v>
      </c>
      <c r="AB111" s="336">
        <v>0</v>
      </c>
      <c r="AC111" s="336">
        <v>0</v>
      </c>
      <c r="AD111" s="336">
        <v>0</v>
      </c>
      <c r="AE111" s="336">
        <v>0</v>
      </c>
      <c r="AF111" s="336">
        <v>0</v>
      </c>
      <c r="AG111" s="336">
        <v>0</v>
      </c>
      <c r="AH111" s="54" t="s">
        <v>777</v>
      </c>
      <c r="AI111" s="57">
        <v>102</v>
      </c>
      <c r="AJ111" s="337">
        <v>19641</v>
      </c>
      <c r="AK111" s="336">
        <v>896.009979359</v>
      </c>
      <c r="AL111" s="54">
        <v>25</v>
      </c>
      <c r="AM111" s="336">
        <v>898.10980259000007</v>
      </c>
      <c r="AN111" s="54">
        <v>109</v>
      </c>
      <c r="AO111" s="54" t="s">
        <v>777</v>
      </c>
      <c r="AQ111" s="338">
        <f t="shared" ca="1" si="3"/>
        <v>72.438356164383563</v>
      </c>
    </row>
    <row r="112" spans="1:43" ht="20.100000000000001" customHeight="1">
      <c r="A112" s="54" t="s">
        <v>408</v>
      </c>
      <c r="B112" s="54" t="s">
        <v>490</v>
      </c>
      <c r="C112" s="54" t="s">
        <v>1</v>
      </c>
      <c r="D112" s="54" t="s">
        <v>490</v>
      </c>
      <c r="E112" s="55" t="s">
        <v>251</v>
      </c>
      <c r="F112" s="55" t="s">
        <v>409</v>
      </c>
      <c r="G112" s="54" t="s">
        <v>0</v>
      </c>
      <c r="H112" s="54" t="s">
        <v>670</v>
      </c>
      <c r="I112" s="58">
        <v>22977</v>
      </c>
      <c r="J112" s="54">
        <v>2</v>
      </c>
      <c r="K112" s="54" t="s">
        <v>20</v>
      </c>
      <c r="L112" s="54" t="s">
        <v>861</v>
      </c>
      <c r="M112" s="54" t="s">
        <v>777</v>
      </c>
      <c r="N112" s="54" t="s">
        <v>1095</v>
      </c>
      <c r="O112" s="54">
        <v>51</v>
      </c>
      <c r="P112" s="54">
        <v>55</v>
      </c>
      <c r="Q112" s="56">
        <v>106</v>
      </c>
      <c r="Z112" s="336">
        <v>0</v>
      </c>
      <c r="AA112" s="336">
        <v>0</v>
      </c>
      <c r="AB112" s="336">
        <v>0</v>
      </c>
      <c r="AC112" s="336">
        <v>0</v>
      </c>
      <c r="AD112" s="336">
        <v>0</v>
      </c>
      <c r="AE112" s="336">
        <v>0</v>
      </c>
      <c r="AF112" s="336">
        <v>0</v>
      </c>
      <c r="AG112" s="336">
        <v>0</v>
      </c>
      <c r="AH112" s="54" t="s">
        <v>777</v>
      </c>
      <c r="AI112" s="57">
        <v>102</v>
      </c>
      <c r="AJ112" s="337">
        <v>22977</v>
      </c>
      <c r="AK112" s="336">
        <v>894.01997602300003</v>
      </c>
      <c r="AL112" s="54">
        <v>37</v>
      </c>
      <c r="AM112" s="336">
        <v>898.09976922999999</v>
      </c>
      <c r="AN112" s="54">
        <v>110</v>
      </c>
      <c r="AO112" s="54" t="s">
        <v>777</v>
      </c>
      <c r="AQ112" s="338">
        <f t="shared" ca="1" si="3"/>
        <v>63.298630136986304</v>
      </c>
    </row>
    <row r="113" spans="1:43" ht="20.100000000000001" customHeight="1">
      <c r="A113" s="54" t="s">
        <v>730</v>
      </c>
      <c r="B113" s="54" t="s">
        <v>491</v>
      </c>
      <c r="C113" s="54" t="s">
        <v>1</v>
      </c>
      <c r="D113" s="54" t="s">
        <v>491</v>
      </c>
      <c r="E113" s="55" t="s">
        <v>731</v>
      </c>
      <c r="F113" s="55" t="s">
        <v>732</v>
      </c>
      <c r="G113" s="54" t="s">
        <v>0</v>
      </c>
      <c r="H113" s="54" t="s">
        <v>654</v>
      </c>
      <c r="I113" s="58">
        <v>23165</v>
      </c>
      <c r="J113" s="54">
        <v>2</v>
      </c>
      <c r="K113" s="54" t="s">
        <v>20</v>
      </c>
      <c r="L113" s="54" t="s">
        <v>861</v>
      </c>
      <c r="M113" s="54" t="s">
        <v>777</v>
      </c>
      <c r="N113" s="54" t="s">
        <v>1095</v>
      </c>
      <c r="O113" s="54">
        <v>55</v>
      </c>
      <c r="P113" s="54">
        <v>51</v>
      </c>
      <c r="Q113" s="56">
        <v>106</v>
      </c>
      <c r="Z113" s="336">
        <v>0</v>
      </c>
      <c r="AA113" s="336">
        <v>0</v>
      </c>
      <c r="AB113" s="336">
        <v>0</v>
      </c>
      <c r="AC113" s="336">
        <v>0</v>
      </c>
      <c r="AD113" s="336">
        <v>0</v>
      </c>
      <c r="AE113" s="336">
        <v>0</v>
      </c>
      <c r="AF113" s="336">
        <v>0</v>
      </c>
      <c r="AG113" s="336">
        <v>0</v>
      </c>
      <c r="AH113" s="54" t="s">
        <v>777</v>
      </c>
      <c r="AI113" s="57">
        <v>102</v>
      </c>
      <c r="AJ113" s="337">
        <v>23165</v>
      </c>
      <c r="AK113" s="336">
        <v>894.01997583499997</v>
      </c>
      <c r="AL113" s="54">
        <v>38</v>
      </c>
      <c r="AM113" s="336">
        <v>898.09976734999998</v>
      </c>
      <c r="AN113" s="54">
        <v>111</v>
      </c>
      <c r="AO113" s="54" t="s">
        <v>777</v>
      </c>
      <c r="AQ113" s="338">
        <f t="shared" ca="1" si="3"/>
        <v>62.783561643835618</v>
      </c>
    </row>
    <row r="114" spans="1:43" ht="20.100000000000001" customHeight="1">
      <c r="A114" s="54" t="s">
        <v>896</v>
      </c>
      <c r="B114" s="54" t="s">
        <v>411</v>
      </c>
      <c r="C114" s="54" t="s">
        <v>1</v>
      </c>
      <c r="D114" s="54" t="s">
        <v>411</v>
      </c>
      <c r="E114" s="55" t="s">
        <v>925</v>
      </c>
      <c r="F114" s="55" t="s">
        <v>55</v>
      </c>
      <c r="G114" s="54" t="s">
        <v>0</v>
      </c>
      <c r="H114" s="54" t="s">
        <v>644</v>
      </c>
      <c r="I114" s="58">
        <v>14203</v>
      </c>
      <c r="J114" s="54">
        <v>6</v>
      </c>
      <c r="K114" s="54" t="s">
        <v>8</v>
      </c>
      <c r="L114" s="54" t="s">
        <v>994</v>
      </c>
      <c r="M114" s="54" t="s">
        <v>777</v>
      </c>
      <c r="N114" s="54" t="s">
        <v>1095</v>
      </c>
      <c r="O114" s="54">
        <v>56</v>
      </c>
      <c r="P114" s="54">
        <v>58</v>
      </c>
      <c r="Q114" s="56">
        <v>114</v>
      </c>
      <c r="Z114" s="336">
        <v>0</v>
      </c>
      <c r="AA114" s="336">
        <v>0</v>
      </c>
      <c r="AB114" s="336">
        <v>0</v>
      </c>
      <c r="AC114" s="336">
        <v>0</v>
      </c>
      <c r="AD114" s="336">
        <v>0</v>
      </c>
      <c r="AE114" s="336">
        <v>0</v>
      </c>
      <c r="AF114" s="336">
        <v>0</v>
      </c>
      <c r="AG114" s="336">
        <v>0</v>
      </c>
      <c r="AH114" s="54" t="s">
        <v>777</v>
      </c>
      <c r="AI114" s="57">
        <v>102</v>
      </c>
      <c r="AJ114" s="337">
        <v>14203</v>
      </c>
      <c r="AK114" s="336">
        <v>886.05998479699997</v>
      </c>
      <c r="AL114" s="54">
        <v>93</v>
      </c>
      <c r="AM114" s="336">
        <v>898.05985696999994</v>
      </c>
      <c r="AN114" s="54">
        <v>112</v>
      </c>
      <c r="AO114" s="54" t="s">
        <v>777</v>
      </c>
      <c r="AQ114" s="338">
        <f t="shared" ca="1" si="3"/>
        <v>87.336986301369862</v>
      </c>
    </row>
    <row r="115" spans="1:43" ht="20.100000000000001" customHeight="1">
      <c r="A115" s="54" t="s">
        <v>606</v>
      </c>
      <c r="B115" s="54" t="s">
        <v>51</v>
      </c>
      <c r="C115" s="54" t="s">
        <v>1</v>
      </c>
      <c r="D115" s="54" t="s">
        <v>51</v>
      </c>
      <c r="E115" s="55" t="s">
        <v>138</v>
      </c>
      <c r="F115" s="55" t="s">
        <v>607</v>
      </c>
      <c r="G115" s="54" t="s">
        <v>0</v>
      </c>
      <c r="H115" s="54" t="s">
        <v>654</v>
      </c>
      <c r="I115" s="58">
        <v>17547</v>
      </c>
      <c r="J115" s="54">
        <v>6</v>
      </c>
      <c r="K115" s="54" t="s">
        <v>8</v>
      </c>
      <c r="L115" s="54" t="s">
        <v>950</v>
      </c>
      <c r="M115" s="54" t="s">
        <v>862</v>
      </c>
      <c r="N115" s="54" t="s">
        <v>1095</v>
      </c>
      <c r="O115" s="54">
        <v>59</v>
      </c>
      <c r="P115" s="54">
        <v>55</v>
      </c>
      <c r="Q115" s="56">
        <v>114</v>
      </c>
      <c r="Z115" s="336">
        <v>0</v>
      </c>
      <c r="AA115" s="336">
        <v>0</v>
      </c>
      <c r="AB115" s="336">
        <v>0</v>
      </c>
      <c r="AC115" s="336">
        <v>0</v>
      </c>
      <c r="AD115" s="336">
        <v>0</v>
      </c>
      <c r="AE115" s="336">
        <v>0</v>
      </c>
      <c r="AF115" s="336">
        <v>0</v>
      </c>
      <c r="AG115" s="336">
        <v>0</v>
      </c>
      <c r="AH115" s="54" t="s">
        <v>777</v>
      </c>
      <c r="AI115" s="57">
        <v>102</v>
      </c>
      <c r="AJ115" s="337">
        <v>17547</v>
      </c>
      <c r="AK115" s="336">
        <v>886.05998145299998</v>
      </c>
      <c r="AL115" s="54">
        <v>94</v>
      </c>
      <c r="AM115" s="336">
        <v>898.0598235299999</v>
      </c>
      <c r="AN115" s="54">
        <v>113</v>
      </c>
      <c r="AO115" s="54" t="s">
        <v>777</v>
      </c>
      <c r="AQ115" s="338">
        <f t="shared" ca="1" si="3"/>
        <v>78.175342465753431</v>
      </c>
    </row>
    <row r="116" spans="1:43" ht="20.100000000000001" customHeight="1">
      <c r="A116" s="54" t="s">
        <v>865</v>
      </c>
      <c r="B116" s="54" t="s">
        <v>878</v>
      </c>
      <c r="C116" s="54" t="s">
        <v>488</v>
      </c>
      <c r="D116" s="54" t="s">
        <v>124</v>
      </c>
      <c r="E116" s="55" t="s">
        <v>873</v>
      </c>
      <c r="F116" s="55" t="s">
        <v>863</v>
      </c>
      <c r="G116" s="54" t="s">
        <v>6</v>
      </c>
      <c r="H116" s="54" t="s">
        <v>654</v>
      </c>
      <c r="I116" s="58">
        <v>23484</v>
      </c>
      <c r="J116" s="54">
        <v>9</v>
      </c>
      <c r="K116" s="54" t="s">
        <v>2</v>
      </c>
      <c r="L116" s="54" t="s">
        <v>861</v>
      </c>
      <c r="M116" s="54" t="s">
        <v>862</v>
      </c>
      <c r="N116" s="54" t="s">
        <v>1095</v>
      </c>
      <c r="O116" s="54">
        <v>62</v>
      </c>
      <c r="P116" s="54">
        <v>58</v>
      </c>
      <c r="Q116" s="56">
        <v>120</v>
      </c>
      <c r="Z116" s="336">
        <v>0</v>
      </c>
      <c r="AA116" s="336">
        <v>0</v>
      </c>
      <c r="AB116" s="336">
        <v>0</v>
      </c>
      <c r="AC116" s="336">
        <v>0</v>
      </c>
      <c r="AD116" s="336">
        <v>0</v>
      </c>
      <c r="AE116" s="336">
        <v>0</v>
      </c>
      <c r="AF116" s="336">
        <v>0</v>
      </c>
      <c r="AG116" s="336">
        <v>0</v>
      </c>
      <c r="AH116" s="54" t="s">
        <v>777</v>
      </c>
      <c r="AI116" s="57">
        <v>102</v>
      </c>
      <c r="AJ116" s="337">
        <v>23484</v>
      </c>
      <c r="AK116" s="336">
        <v>880.08997551599998</v>
      </c>
      <c r="AL116" s="54">
        <v>128</v>
      </c>
      <c r="AM116" s="336">
        <v>898.02976416000001</v>
      </c>
      <c r="AN116" s="54">
        <v>114</v>
      </c>
      <c r="AO116" s="54" t="s">
        <v>777</v>
      </c>
      <c r="AQ116" s="338">
        <f t="shared" ca="1" si="3"/>
        <v>61.909589041095892</v>
      </c>
    </row>
    <row r="117" spans="1:43" ht="20.100000000000001" customHeight="1">
      <c r="A117" s="54" t="s">
        <v>895</v>
      </c>
      <c r="B117" s="54" t="s">
        <v>880</v>
      </c>
      <c r="C117" s="54" t="s">
        <v>488</v>
      </c>
      <c r="D117" s="54" t="s">
        <v>257</v>
      </c>
      <c r="E117" s="55" t="s">
        <v>923</v>
      </c>
      <c r="F117" s="55" t="s">
        <v>924</v>
      </c>
      <c r="G117" s="54" t="s">
        <v>0</v>
      </c>
      <c r="H117" s="54" t="s">
        <v>640</v>
      </c>
      <c r="I117" s="58">
        <v>17489</v>
      </c>
      <c r="J117" s="54">
        <v>12</v>
      </c>
      <c r="K117" s="54" t="s">
        <v>7</v>
      </c>
      <c r="L117" s="54" t="s">
        <v>950</v>
      </c>
      <c r="M117" s="54" t="s">
        <v>777</v>
      </c>
      <c r="N117" s="54" t="s">
        <v>1095</v>
      </c>
      <c r="O117" s="54">
        <v>65</v>
      </c>
      <c r="P117" s="54">
        <v>61</v>
      </c>
      <c r="Q117" s="56">
        <v>126</v>
      </c>
      <c r="Z117" s="336">
        <v>0</v>
      </c>
      <c r="AA117" s="336">
        <v>0</v>
      </c>
      <c r="AB117" s="336">
        <v>0</v>
      </c>
      <c r="AC117" s="336">
        <v>0</v>
      </c>
      <c r="AD117" s="336">
        <v>0</v>
      </c>
      <c r="AE117" s="336">
        <v>0</v>
      </c>
      <c r="AF117" s="336">
        <v>0</v>
      </c>
      <c r="AG117" s="336">
        <v>0</v>
      </c>
      <c r="AH117" s="54" t="s">
        <v>777</v>
      </c>
      <c r="AI117" s="57">
        <v>102</v>
      </c>
      <c r="AJ117" s="337">
        <v>17489</v>
      </c>
      <c r="AK117" s="336">
        <v>874.11998151099999</v>
      </c>
      <c r="AL117" s="54">
        <v>154</v>
      </c>
      <c r="AM117" s="336">
        <v>897.99982410999996</v>
      </c>
      <c r="AN117" s="54">
        <v>115</v>
      </c>
      <c r="AO117" s="54" t="s">
        <v>777</v>
      </c>
      <c r="AQ117" s="338">
        <f t="shared" ca="1" si="3"/>
        <v>78.334246575342462</v>
      </c>
    </row>
    <row r="118" spans="1:43" ht="20.100000000000001" customHeight="1">
      <c r="A118" s="119" t="s">
        <v>253</v>
      </c>
      <c r="B118" s="54" t="s">
        <v>799</v>
      </c>
      <c r="C118" s="54" t="s">
        <v>488</v>
      </c>
      <c r="D118" s="54" t="s">
        <v>411</v>
      </c>
      <c r="E118" s="55" t="s">
        <v>70</v>
      </c>
      <c r="F118" s="55" t="s">
        <v>145</v>
      </c>
      <c r="G118" s="54" t="s">
        <v>0</v>
      </c>
      <c r="H118" s="54" t="s">
        <v>651</v>
      </c>
      <c r="I118" s="58">
        <v>18070</v>
      </c>
      <c r="J118" s="54">
        <v>0</v>
      </c>
      <c r="K118" s="54" t="s">
        <v>20</v>
      </c>
      <c r="L118" s="54" t="s">
        <v>950</v>
      </c>
      <c r="M118" s="54" t="s">
        <v>777</v>
      </c>
      <c r="N118" s="54" t="s">
        <v>1095</v>
      </c>
      <c r="O118" s="54">
        <v>54</v>
      </c>
      <c r="P118" s="54">
        <v>49</v>
      </c>
      <c r="Q118" s="56">
        <v>103</v>
      </c>
      <c r="Z118" s="336">
        <v>0</v>
      </c>
      <c r="AA118" s="336">
        <v>0</v>
      </c>
      <c r="AB118" s="336">
        <v>0</v>
      </c>
      <c r="AC118" s="336">
        <v>0</v>
      </c>
      <c r="AD118" s="336">
        <v>0</v>
      </c>
      <c r="AE118" s="336">
        <v>0</v>
      </c>
      <c r="AF118" s="336">
        <v>0</v>
      </c>
      <c r="AG118" s="336">
        <v>0</v>
      </c>
      <c r="AH118" s="54" t="s">
        <v>777</v>
      </c>
      <c r="AI118" s="57">
        <v>103</v>
      </c>
      <c r="AJ118" s="337">
        <v>18070</v>
      </c>
      <c r="AK118" s="336">
        <v>896.99998092999999</v>
      </c>
      <c r="AL118" s="54">
        <v>18</v>
      </c>
      <c r="AM118" s="336">
        <v>897.11981830000002</v>
      </c>
      <c r="AN118" s="54">
        <v>116</v>
      </c>
      <c r="AO118" s="54" t="s">
        <v>777</v>
      </c>
      <c r="AQ118" s="338">
        <f t="shared" ca="1" si="3"/>
        <v>76.742465753424653</v>
      </c>
    </row>
    <row r="119" spans="1:43" ht="20.100000000000001" customHeight="1">
      <c r="A119" s="54" t="s">
        <v>320</v>
      </c>
      <c r="B119" s="54" t="s">
        <v>794</v>
      </c>
      <c r="C119" s="54" t="s">
        <v>488</v>
      </c>
      <c r="D119" s="54" t="s">
        <v>283</v>
      </c>
      <c r="E119" s="55" t="s">
        <v>321</v>
      </c>
      <c r="F119" s="55" t="s">
        <v>322</v>
      </c>
      <c r="G119" s="54" t="s">
        <v>0</v>
      </c>
      <c r="H119" s="54" t="s">
        <v>654</v>
      </c>
      <c r="I119" s="58">
        <v>16676</v>
      </c>
      <c r="J119" s="54">
        <v>2</v>
      </c>
      <c r="K119" s="54" t="s">
        <v>20</v>
      </c>
      <c r="L119" s="54" t="s">
        <v>950</v>
      </c>
      <c r="M119" s="54" t="s">
        <v>862</v>
      </c>
      <c r="N119" s="54" t="s">
        <v>1095</v>
      </c>
      <c r="O119" s="54">
        <v>51</v>
      </c>
      <c r="P119" s="54">
        <v>56</v>
      </c>
      <c r="Q119" s="56">
        <v>107</v>
      </c>
      <c r="Z119" s="336">
        <v>0</v>
      </c>
      <c r="AA119" s="336">
        <v>0</v>
      </c>
      <c r="AB119" s="336">
        <v>0</v>
      </c>
      <c r="AC119" s="336">
        <v>0</v>
      </c>
      <c r="AD119" s="336">
        <v>0</v>
      </c>
      <c r="AE119" s="336">
        <v>0</v>
      </c>
      <c r="AF119" s="336">
        <v>0</v>
      </c>
      <c r="AG119" s="336">
        <v>0</v>
      </c>
      <c r="AH119" s="54" t="s">
        <v>777</v>
      </c>
      <c r="AI119" s="57">
        <v>103</v>
      </c>
      <c r="AJ119" s="337">
        <v>16676</v>
      </c>
      <c r="AK119" s="336">
        <v>893.01998232400001</v>
      </c>
      <c r="AL119" s="54">
        <v>43</v>
      </c>
      <c r="AM119" s="336">
        <v>897.09983224000007</v>
      </c>
      <c r="AN119" s="54">
        <v>117</v>
      </c>
      <c r="AO119" s="54" t="s">
        <v>777</v>
      </c>
      <c r="AQ119" s="338">
        <f t="shared" ca="1" si="3"/>
        <v>80.561643835616437</v>
      </c>
    </row>
    <row r="120" spans="1:43" ht="20.100000000000001" customHeight="1">
      <c r="A120" s="54" t="s">
        <v>441</v>
      </c>
      <c r="B120" s="54" t="s">
        <v>532</v>
      </c>
      <c r="C120" s="54" t="s">
        <v>488</v>
      </c>
      <c r="D120" s="54" t="s">
        <v>1</v>
      </c>
      <c r="E120" s="55" t="s">
        <v>477</v>
      </c>
      <c r="F120" s="55" t="s">
        <v>478</v>
      </c>
      <c r="G120" s="54" t="s">
        <v>0</v>
      </c>
      <c r="H120" s="54" t="s">
        <v>654</v>
      </c>
      <c r="I120" s="58">
        <v>17774</v>
      </c>
      <c r="J120" s="54">
        <v>3</v>
      </c>
      <c r="K120" s="54" t="s">
        <v>20</v>
      </c>
      <c r="L120" s="54" t="s">
        <v>950</v>
      </c>
      <c r="M120" s="54" t="s">
        <v>862</v>
      </c>
      <c r="N120" s="54" t="s">
        <v>1095</v>
      </c>
      <c r="O120" s="54">
        <v>58</v>
      </c>
      <c r="P120" s="54">
        <v>51</v>
      </c>
      <c r="Q120" s="56">
        <v>109</v>
      </c>
      <c r="V120" s="59">
        <v>1</v>
      </c>
      <c r="Z120" s="336">
        <v>0</v>
      </c>
      <c r="AA120" s="336">
        <v>0</v>
      </c>
      <c r="AB120" s="336">
        <v>0</v>
      </c>
      <c r="AC120" s="336">
        <v>0</v>
      </c>
      <c r="AD120" s="336">
        <v>4</v>
      </c>
      <c r="AE120" s="336">
        <v>0</v>
      </c>
      <c r="AF120" s="336">
        <v>0</v>
      </c>
      <c r="AG120" s="336">
        <v>0</v>
      </c>
      <c r="AH120" s="54">
        <v>4</v>
      </c>
      <c r="AI120" s="57">
        <v>103</v>
      </c>
      <c r="AJ120" s="337">
        <v>17774</v>
      </c>
      <c r="AK120" s="336">
        <v>891.02998122600002</v>
      </c>
      <c r="AL120" s="54">
        <v>56</v>
      </c>
      <c r="AM120" s="336">
        <v>897.08982126000001</v>
      </c>
      <c r="AN120" s="54">
        <v>118</v>
      </c>
      <c r="AO120" s="54">
        <v>1</v>
      </c>
      <c r="AQ120" s="338">
        <f t="shared" ca="1" si="3"/>
        <v>77.553424657534251</v>
      </c>
    </row>
    <row r="121" spans="1:43" ht="20.100000000000001" customHeight="1">
      <c r="A121" s="54" t="s">
        <v>538</v>
      </c>
      <c r="B121" s="54" t="s">
        <v>490</v>
      </c>
      <c r="C121" s="54" t="s">
        <v>1</v>
      </c>
      <c r="D121" s="54" t="s">
        <v>490</v>
      </c>
      <c r="E121" s="55" t="s">
        <v>539</v>
      </c>
      <c r="F121" s="55" t="s">
        <v>540</v>
      </c>
      <c r="G121" s="54" t="s">
        <v>0</v>
      </c>
      <c r="H121" s="54" t="s">
        <v>654</v>
      </c>
      <c r="I121" s="58">
        <v>24674</v>
      </c>
      <c r="J121" s="54">
        <v>5</v>
      </c>
      <c r="K121" s="54" t="s">
        <v>8</v>
      </c>
      <c r="L121" s="54" t="s">
        <v>861</v>
      </c>
      <c r="M121" s="54" t="s">
        <v>862</v>
      </c>
      <c r="N121" s="54" t="s">
        <v>1095</v>
      </c>
      <c r="O121" s="54">
        <v>60</v>
      </c>
      <c r="P121" s="54">
        <v>53</v>
      </c>
      <c r="Q121" s="56">
        <v>113</v>
      </c>
      <c r="Z121" s="336">
        <v>0</v>
      </c>
      <c r="AA121" s="336">
        <v>0</v>
      </c>
      <c r="AB121" s="336">
        <v>0</v>
      </c>
      <c r="AC121" s="336">
        <v>0</v>
      </c>
      <c r="AD121" s="336">
        <v>0</v>
      </c>
      <c r="AE121" s="336">
        <v>0</v>
      </c>
      <c r="AF121" s="336">
        <v>0</v>
      </c>
      <c r="AG121" s="336">
        <v>0</v>
      </c>
      <c r="AH121" s="54" t="s">
        <v>777</v>
      </c>
      <c r="AI121" s="57">
        <v>103</v>
      </c>
      <c r="AJ121" s="337">
        <v>24674</v>
      </c>
      <c r="AK121" s="336">
        <v>887.04997432599998</v>
      </c>
      <c r="AL121" s="54">
        <v>80</v>
      </c>
      <c r="AM121" s="336">
        <v>897.06975226000009</v>
      </c>
      <c r="AN121" s="54">
        <v>119</v>
      </c>
      <c r="AO121" s="54" t="s">
        <v>777</v>
      </c>
      <c r="AQ121" s="338">
        <f t="shared" ca="1" si="3"/>
        <v>58.649315068493152</v>
      </c>
    </row>
    <row r="122" spans="1:43" ht="20.100000000000001" customHeight="1">
      <c r="A122" s="54" t="s">
        <v>676</v>
      </c>
      <c r="B122" s="54" t="s">
        <v>491</v>
      </c>
      <c r="C122" s="54" t="s">
        <v>1</v>
      </c>
      <c r="D122" s="54" t="s">
        <v>491</v>
      </c>
      <c r="E122" s="55" t="s">
        <v>677</v>
      </c>
      <c r="F122" s="55" t="s">
        <v>678</v>
      </c>
      <c r="G122" s="54" t="s">
        <v>0</v>
      </c>
      <c r="H122" s="54" t="s">
        <v>675</v>
      </c>
      <c r="I122" s="58">
        <v>21411</v>
      </c>
      <c r="J122" s="54">
        <v>6</v>
      </c>
      <c r="K122" s="54" t="s">
        <v>8</v>
      </c>
      <c r="L122" s="54" t="s">
        <v>861</v>
      </c>
      <c r="M122" s="54" t="s">
        <v>862</v>
      </c>
      <c r="N122" s="54" t="s">
        <v>1095</v>
      </c>
      <c r="O122" s="54">
        <v>61</v>
      </c>
      <c r="P122" s="54">
        <v>54</v>
      </c>
      <c r="Q122" s="56">
        <v>115</v>
      </c>
      <c r="Z122" s="336">
        <v>0</v>
      </c>
      <c r="AA122" s="336">
        <v>0</v>
      </c>
      <c r="AB122" s="336">
        <v>0</v>
      </c>
      <c r="AC122" s="336">
        <v>0</v>
      </c>
      <c r="AD122" s="336">
        <v>0</v>
      </c>
      <c r="AE122" s="336">
        <v>0</v>
      </c>
      <c r="AF122" s="336">
        <v>0</v>
      </c>
      <c r="AG122" s="336">
        <v>0</v>
      </c>
      <c r="AH122" s="54" t="s">
        <v>777</v>
      </c>
      <c r="AI122" s="57">
        <v>103</v>
      </c>
      <c r="AJ122" s="337">
        <v>21411</v>
      </c>
      <c r="AK122" s="336">
        <v>885.05997758899991</v>
      </c>
      <c r="AL122" s="54">
        <v>99</v>
      </c>
      <c r="AM122" s="336">
        <v>897.05978488999995</v>
      </c>
      <c r="AN122" s="54">
        <v>120</v>
      </c>
      <c r="AO122" s="54" t="s">
        <v>777</v>
      </c>
      <c r="AQ122" s="338">
        <f t="shared" ca="1" si="3"/>
        <v>67.589041095890408</v>
      </c>
    </row>
    <row r="123" spans="1:43" ht="20.100000000000001" customHeight="1">
      <c r="A123" s="54" t="s">
        <v>817</v>
      </c>
      <c r="B123" s="54" t="s">
        <v>878</v>
      </c>
      <c r="C123" s="54" t="s">
        <v>488</v>
      </c>
      <c r="D123" s="54" t="s">
        <v>124</v>
      </c>
      <c r="E123" s="55" t="s">
        <v>818</v>
      </c>
      <c r="F123" s="55" t="s">
        <v>819</v>
      </c>
      <c r="G123" s="54" t="s">
        <v>6</v>
      </c>
      <c r="H123" s="54" t="s">
        <v>644</v>
      </c>
      <c r="I123" s="58">
        <v>20981</v>
      </c>
      <c r="J123" s="54">
        <v>7</v>
      </c>
      <c r="K123" s="54" t="s">
        <v>2</v>
      </c>
      <c r="L123" s="54" t="s">
        <v>861</v>
      </c>
      <c r="M123" s="54" t="s">
        <v>777</v>
      </c>
      <c r="N123" s="54" t="s">
        <v>1095</v>
      </c>
      <c r="O123" s="54">
        <v>60</v>
      </c>
      <c r="P123" s="54">
        <v>57</v>
      </c>
      <c r="Q123" s="56">
        <v>117</v>
      </c>
      <c r="Z123" s="336">
        <v>0</v>
      </c>
      <c r="AA123" s="336">
        <v>0</v>
      </c>
      <c r="AB123" s="336">
        <v>0</v>
      </c>
      <c r="AC123" s="336">
        <v>0</v>
      </c>
      <c r="AD123" s="336">
        <v>0</v>
      </c>
      <c r="AE123" s="336">
        <v>0</v>
      </c>
      <c r="AF123" s="336">
        <v>0</v>
      </c>
      <c r="AG123" s="336">
        <v>0</v>
      </c>
      <c r="AH123" s="54" t="s">
        <v>777</v>
      </c>
      <c r="AI123" s="57">
        <v>103</v>
      </c>
      <c r="AJ123" s="337">
        <v>20981</v>
      </c>
      <c r="AK123" s="336">
        <v>883.06997801900002</v>
      </c>
      <c r="AL123" s="54">
        <v>108</v>
      </c>
      <c r="AM123" s="336">
        <v>897.04978918999996</v>
      </c>
      <c r="AN123" s="54">
        <v>121</v>
      </c>
      <c r="AO123" s="54" t="s">
        <v>777</v>
      </c>
      <c r="AQ123" s="338">
        <f t="shared" ca="1" si="3"/>
        <v>68.767123287671239</v>
      </c>
    </row>
    <row r="124" spans="1:43" ht="20.100000000000001" customHeight="1">
      <c r="A124" s="54" t="s">
        <v>117</v>
      </c>
      <c r="B124" s="54" t="s">
        <v>807</v>
      </c>
      <c r="C124" s="54" t="s">
        <v>1</v>
      </c>
      <c r="D124" s="54" t="s">
        <v>393</v>
      </c>
      <c r="E124" s="55" t="s">
        <v>115</v>
      </c>
      <c r="F124" s="55" t="s">
        <v>118</v>
      </c>
      <c r="G124" s="54" t="s">
        <v>6</v>
      </c>
      <c r="H124" s="54" t="s">
        <v>639</v>
      </c>
      <c r="I124" s="58">
        <v>20212</v>
      </c>
      <c r="J124" s="54">
        <v>8</v>
      </c>
      <c r="K124" s="54" t="s">
        <v>2</v>
      </c>
      <c r="L124" s="54" t="s">
        <v>861</v>
      </c>
      <c r="M124" s="54" t="s">
        <v>862</v>
      </c>
      <c r="N124" s="54" t="s">
        <v>1095</v>
      </c>
      <c r="O124" s="54">
        <v>64</v>
      </c>
      <c r="P124" s="54">
        <v>55</v>
      </c>
      <c r="Q124" s="56">
        <v>119</v>
      </c>
      <c r="Z124" s="336">
        <v>0</v>
      </c>
      <c r="AA124" s="336">
        <v>0</v>
      </c>
      <c r="AB124" s="336">
        <v>0</v>
      </c>
      <c r="AC124" s="336">
        <v>0</v>
      </c>
      <c r="AD124" s="336">
        <v>0</v>
      </c>
      <c r="AE124" s="336">
        <v>0</v>
      </c>
      <c r="AF124" s="336">
        <v>0</v>
      </c>
      <c r="AG124" s="336">
        <v>0</v>
      </c>
      <c r="AH124" s="54" t="s">
        <v>777</v>
      </c>
      <c r="AI124" s="57">
        <v>103</v>
      </c>
      <c r="AJ124" s="337">
        <v>20212</v>
      </c>
      <c r="AK124" s="336">
        <v>881.07997878800006</v>
      </c>
      <c r="AL124" s="54">
        <v>121</v>
      </c>
      <c r="AM124" s="336">
        <v>897.03979687999993</v>
      </c>
      <c r="AN124" s="54">
        <v>122</v>
      </c>
      <c r="AO124" s="54" t="s">
        <v>777</v>
      </c>
      <c r="AQ124" s="338">
        <f t="shared" ca="1" si="3"/>
        <v>70.873972602739727</v>
      </c>
    </row>
    <row r="125" spans="1:43" ht="20.100000000000001" customHeight="1">
      <c r="A125" s="54" t="s">
        <v>764</v>
      </c>
      <c r="B125" s="54" t="s">
        <v>788</v>
      </c>
      <c r="C125" s="54" t="s">
        <v>488</v>
      </c>
      <c r="D125" s="54" t="s">
        <v>124</v>
      </c>
      <c r="E125" s="55" t="s">
        <v>765</v>
      </c>
      <c r="F125" s="55" t="s">
        <v>766</v>
      </c>
      <c r="G125" s="54" t="s">
        <v>6</v>
      </c>
      <c r="H125" s="54" t="s">
        <v>670</v>
      </c>
      <c r="I125" s="58">
        <v>21677</v>
      </c>
      <c r="J125" s="54">
        <v>8</v>
      </c>
      <c r="K125" s="54" t="s">
        <v>2</v>
      </c>
      <c r="L125" s="54" t="s">
        <v>861</v>
      </c>
      <c r="M125" s="54" t="s">
        <v>862</v>
      </c>
      <c r="N125" s="54" t="s">
        <v>1095</v>
      </c>
      <c r="O125" s="54">
        <v>60</v>
      </c>
      <c r="P125" s="54">
        <v>59</v>
      </c>
      <c r="Q125" s="56">
        <v>119</v>
      </c>
      <c r="Z125" s="336">
        <v>0</v>
      </c>
      <c r="AA125" s="336">
        <v>0</v>
      </c>
      <c r="AB125" s="336">
        <v>0</v>
      </c>
      <c r="AC125" s="336">
        <v>0</v>
      </c>
      <c r="AD125" s="336">
        <v>0</v>
      </c>
      <c r="AE125" s="336">
        <v>0</v>
      </c>
      <c r="AF125" s="336">
        <v>0</v>
      </c>
      <c r="AG125" s="336">
        <v>0</v>
      </c>
      <c r="AH125" s="54" t="s">
        <v>777</v>
      </c>
      <c r="AI125" s="57">
        <v>103</v>
      </c>
      <c r="AJ125" s="337">
        <v>21677</v>
      </c>
      <c r="AK125" s="336">
        <v>881.07997732300009</v>
      </c>
      <c r="AL125" s="54">
        <v>122</v>
      </c>
      <c r="AM125" s="336">
        <v>897.03978223000001</v>
      </c>
      <c r="AN125" s="54">
        <v>123</v>
      </c>
      <c r="AO125" s="54" t="s">
        <v>777</v>
      </c>
      <c r="AQ125" s="338">
        <f t="shared" ca="1" si="3"/>
        <v>66.860273972602741</v>
      </c>
    </row>
    <row r="126" spans="1:43" ht="20.100000000000001" customHeight="1">
      <c r="A126" s="54" t="s">
        <v>965</v>
      </c>
      <c r="B126" s="54" t="s">
        <v>804</v>
      </c>
      <c r="C126" s="54" t="s">
        <v>1</v>
      </c>
      <c r="D126" s="54" t="s">
        <v>257</v>
      </c>
      <c r="E126" s="55" t="s">
        <v>377</v>
      </c>
      <c r="F126" s="55" t="s">
        <v>1004</v>
      </c>
      <c r="G126" s="54" t="s">
        <v>0</v>
      </c>
      <c r="H126" s="54" t="s">
        <v>640</v>
      </c>
      <c r="I126" s="58">
        <v>24162</v>
      </c>
      <c r="J126" s="54">
        <v>8</v>
      </c>
      <c r="K126" s="54" t="s">
        <v>2</v>
      </c>
      <c r="L126" s="54" t="s">
        <v>861</v>
      </c>
      <c r="M126" s="54" t="s">
        <v>862</v>
      </c>
      <c r="N126" s="54" t="s">
        <v>1095</v>
      </c>
      <c r="O126" s="54">
        <v>65</v>
      </c>
      <c r="P126" s="54">
        <v>54</v>
      </c>
      <c r="Q126" s="56">
        <v>119</v>
      </c>
      <c r="Z126" s="336">
        <v>0</v>
      </c>
      <c r="AA126" s="336">
        <v>0</v>
      </c>
      <c r="AB126" s="336">
        <v>0</v>
      </c>
      <c r="AC126" s="336">
        <v>0</v>
      </c>
      <c r="AD126" s="336">
        <v>0</v>
      </c>
      <c r="AE126" s="336">
        <v>0</v>
      </c>
      <c r="AF126" s="336">
        <v>0</v>
      </c>
      <c r="AG126" s="336">
        <v>0</v>
      </c>
      <c r="AH126" s="54" t="s">
        <v>777</v>
      </c>
      <c r="AI126" s="57">
        <v>103</v>
      </c>
      <c r="AJ126" s="337">
        <v>24162</v>
      </c>
      <c r="AK126" s="336">
        <v>881.079974838</v>
      </c>
      <c r="AL126" s="54">
        <v>123</v>
      </c>
      <c r="AM126" s="336">
        <v>897.03975737999997</v>
      </c>
      <c r="AN126" s="54">
        <v>124</v>
      </c>
      <c r="AO126" s="54" t="s">
        <v>777</v>
      </c>
      <c r="AQ126" s="338">
        <f t="shared" ca="1" si="3"/>
        <v>60.052054794520551</v>
      </c>
    </row>
    <row r="127" spans="1:43" ht="20.100000000000001" customHeight="1">
      <c r="A127" s="54" t="s">
        <v>824</v>
      </c>
      <c r="B127" s="54" t="s">
        <v>242</v>
      </c>
      <c r="C127" s="54" t="s">
        <v>1</v>
      </c>
      <c r="D127" s="54" t="s">
        <v>242</v>
      </c>
      <c r="E127" s="55" t="s">
        <v>843</v>
      </c>
      <c r="F127" s="55" t="s">
        <v>844</v>
      </c>
      <c r="G127" s="54" t="s">
        <v>6</v>
      </c>
      <c r="H127" s="54" t="s">
        <v>644</v>
      </c>
      <c r="I127" s="58">
        <v>18191</v>
      </c>
      <c r="J127" s="54">
        <v>9</v>
      </c>
      <c r="K127" s="54" t="s">
        <v>2</v>
      </c>
      <c r="L127" s="54" t="s">
        <v>950</v>
      </c>
      <c r="M127" s="54" t="s">
        <v>777</v>
      </c>
      <c r="N127" s="54" t="s">
        <v>1095</v>
      </c>
      <c r="O127" s="54">
        <v>60</v>
      </c>
      <c r="P127" s="54">
        <v>61</v>
      </c>
      <c r="Q127" s="56">
        <v>121</v>
      </c>
      <c r="Z127" s="336">
        <v>0</v>
      </c>
      <c r="AA127" s="336">
        <v>0</v>
      </c>
      <c r="AB127" s="336">
        <v>0</v>
      </c>
      <c r="AC127" s="336">
        <v>0</v>
      </c>
      <c r="AD127" s="336">
        <v>0</v>
      </c>
      <c r="AE127" s="336">
        <v>0</v>
      </c>
      <c r="AF127" s="336">
        <v>0</v>
      </c>
      <c r="AG127" s="336">
        <v>0</v>
      </c>
      <c r="AH127" s="54" t="s">
        <v>777</v>
      </c>
      <c r="AI127" s="57">
        <v>103</v>
      </c>
      <c r="AJ127" s="337">
        <v>18191</v>
      </c>
      <c r="AK127" s="336">
        <v>879.08998080900005</v>
      </c>
      <c r="AL127" s="54">
        <v>132</v>
      </c>
      <c r="AM127" s="336">
        <v>897.02981708999994</v>
      </c>
      <c r="AN127" s="54">
        <v>125</v>
      </c>
      <c r="AO127" s="54" t="s">
        <v>777</v>
      </c>
      <c r="AQ127" s="338">
        <f t="shared" ca="1" si="3"/>
        <v>76.410958904109592</v>
      </c>
    </row>
    <row r="128" spans="1:43" ht="20.100000000000001" customHeight="1">
      <c r="A128" s="54" t="s">
        <v>435</v>
      </c>
      <c r="B128" s="54" t="s">
        <v>242</v>
      </c>
      <c r="C128" s="54" t="s">
        <v>1</v>
      </c>
      <c r="D128" s="54" t="s">
        <v>242</v>
      </c>
      <c r="E128" s="55" t="s">
        <v>422</v>
      </c>
      <c r="F128" s="55" t="s">
        <v>454</v>
      </c>
      <c r="G128" s="54" t="s">
        <v>6</v>
      </c>
      <c r="H128" s="54" t="s">
        <v>640</v>
      </c>
      <c r="I128" s="58">
        <v>19177</v>
      </c>
      <c r="J128" s="54">
        <v>9</v>
      </c>
      <c r="K128" s="54" t="s">
        <v>2</v>
      </c>
      <c r="L128" s="54" t="s">
        <v>861</v>
      </c>
      <c r="M128" s="54" t="s">
        <v>862</v>
      </c>
      <c r="N128" s="54" t="s">
        <v>1095</v>
      </c>
      <c r="O128" s="54">
        <v>64</v>
      </c>
      <c r="P128" s="54">
        <v>57</v>
      </c>
      <c r="Q128" s="56">
        <v>121</v>
      </c>
      <c r="Z128" s="336">
        <v>0</v>
      </c>
      <c r="AA128" s="336">
        <v>0</v>
      </c>
      <c r="AB128" s="336">
        <v>0</v>
      </c>
      <c r="AC128" s="336">
        <v>0</v>
      </c>
      <c r="AD128" s="336">
        <v>0</v>
      </c>
      <c r="AE128" s="336">
        <v>0</v>
      </c>
      <c r="AF128" s="336">
        <v>0</v>
      </c>
      <c r="AG128" s="336">
        <v>0</v>
      </c>
      <c r="AH128" s="54" t="s">
        <v>777</v>
      </c>
      <c r="AI128" s="57">
        <v>103</v>
      </c>
      <c r="AJ128" s="337">
        <v>19177</v>
      </c>
      <c r="AK128" s="336">
        <v>879.08997982300002</v>
      </c>
      <c r="AL128" s="54">
        <v>133</v>
      </c>
      <c r="AM128" s="336">
        <v>897.02980722999996</v>
      </c>
      <c r="AN128" s="54">
        <v>126</v>
      </c>
      <c r="AO128" s="54" t="s">
        <v>777</v>
      </c>
      <c r="AQ128" s="338">
        <f t="shared" ca="1" si="3"/>
        <v>73.709589041095896</v>
      </c>
    </row>
    <row r="129" spans="1:43" ht="20.100000000000001" customHeight="1">
      <c r="A129" s="54" t="s">
        <v>969</v>
      </c>
      <c r="B129" s="54" t="s">
        <v>787</v>
      </c>
      <c r="C129" s="54" t="s">
        <v>488</v>
      </c>
      <c r="D129" s="54" t="s">
        <v>489</v>
      </c>
      <c r="E129" s="55" t="s">
        <v>1009</v>
      </c>
      <c r="F129" s="55" t="s">
        <v>1010</v>
      </c>
      <c r="G129" s="54" t="s">
        <v>6</v>
      </c>
      <c r="H129" s="54" t="s">
        <v>640</v>
      </c>
      <c r="I129" s="58">
        <v>19766</v>
      </c>
      <c r="J129" s="54">
        <v>12</v>
      </c>
      <c r="K129" s="54" t="s">
        <v>7</v>
      </c>
      <c r="L129" s="54" t="s">
        <v>861</v>
      </c>
      <c r="M129" s="54" t="s">
        <v>862</v>
      </c>
      <c r="N129" s="54" t="s">
        <v>1095</v>
      </c>
      <c r="O129" s="54">
        <v>64</v>
      </c>
      <c r="P129" s="54">
        <v>63</v>
      </c>
      <c r="Q129" s="56">
        <v>127</v>
      </c>
      <c r="Z129" s="336">
        <v>0</v>
      </c>
      <c r="AA129" s="336">
        <v>0</v>
      </c>
      <c r="AB129" s="336">
        <v>0</v>
      </c>
      <c r="AC129" s="336">
        <v>0</v>
      </c>
      <c r="AD129" s="336">
        <v>0</v>
      </c>
      <c r="AE129" s="336">
        <v>0</v>
      </c>
      <c r="AF129" s="336">
        <v>0</v>
      </c>
      <c r="AG129" s="336">
        <v>0</v>
      </c>
      <c r="AH129" s="54" t="s">
        <v>777</v>
      </c>
      <c r="AI129" s="57">
        <v>103</v>
      </c>
      <c r="AJ129" s="337">
        <v>19766</v>
      </c>
      <c r="AK129" s="336">
        <v>873.11997923399997</v>
      </c>
      <c r="AL129" s="54">
        <v>159</v>
      </c>
      <c r="AM129" s="336">
        <v>896.99980133999998</v>
      </c>
      <c r="AN129" s="54">
        <v>127</v>
      </c>
      <c r="AO129" s="54" t="s">
        <v>777</v>
      </c>
      <c r="AQ129" s="338">
        <f t="shared" ca="1" si="3"/>
        <v>72.095890410958901</v>
      </c>
    </row>
    <row r="130" spans="1:43" ht="20.100000000000001" customHeight="1">
      <c r="A130" s="54" t="s">
        <v>901</v>
      </c>
      <c r="B130" s="54" t="s">
        <v>800</v>
      </c>
      <c r="C130" s="54" t="s">
        <v>488</v>
      </c>
      <c r="D130" s="54" t="s">
        <v>417</v>
      </c>
      <c r="E130" s="55" t="s">
        <v>899</v>
      </c>
      <c r="F130" s="55" t="s">
        <v>902</v>
      </c>
      <c r="G130" s="54" t="s">
        <v>6</v>
      </c>
      <c r="H130" s="54" t="s">
        <v>635</v>
      </c>
      <c r="I130" s="58">
        <v>21828</v>
      </c>
      <c r="J130" s="54">
        <v>12</v>
      </c>
      <c r="K130" s="54" t="s">
        <v>7</v>
      </c>
      <c r="L130" s="54" t="s">
        <v>861</v>
      </c>
      <c r="M130" s="54" t="s">
        <v>777</v>
      </c>
      <c r="N130" s="54" t="s">
        <v>1095</v>
      </c>
      <c r="O130" s="54">
        <v>67</v>
      </c>
      <c r="P130" s="54">
        <v>60</v>
      </c>
      <c r="Q130" s="56">
        <v>127</v>
      </c>
      <c r="Z130" s="336">
        <v>0</v>
      </c>
      <c r="AA130" s="336">
        <v>0</v>
      </c>
      <c r="AB130" s="336">
        <v>0</v>
      </c>
      <c r="AC130" s="336">
        <v>0</v>
      </c>
      <c r="AD130" s="336">
        <v>0</v>
      </c>
      <c r="AE130" s="336">
        <v>0</v>
      </c>
      <c r="AF130" s="336">
        <v>0</v>
      </c>
      <c r="AG130" s="336">
        <v>0</v>
      </c>
      <c r="AH130" s="54" t="s">
        <v>777</v>
      </c>
      <c r="AI130" s="57">
        <v>103</v>
      </c>
      <c r="AJ130" s="337">
        <v>21828</v>
      </c>
      <c r="AK130" s="336">
        <v>873.11997717200006</v>
      </c>
      <c r="AL130" s="54">
        <v>160</v>
      </c>
      <c r="AM130" s="336">
        <v>896.99978071999999</v>
      </c>
      <c r="AN130" s="54">
        <v>128</v>
      </c>
      <c r="AO130" s="54" t="s">
        <v>777</v>
      </c>
      <c r="AQ130" s="338">
        <f t="shared" ca="1" si="3"/>
        <v>66.446575342465749</v>
      </c>
    </row>
    <row r="131" spans="1:43" ht="20.100000000000001" customHeight="1">
      <c r="A131" s="54" t="s">
        <v>898</v>
      </c>
      <c r="B131" s="54" t="s">
        <v>799</v>
      </c>
      <c r="C131" s="54" t="s">
        <v>488</v>
      </c>
      <c r="D131" s="54" t="s">
        <v>411</v>
      </c>
      <c r="E131" s="55" t="s">
        <v>899</v>
      </c>
      <c r="F131" s="55" t="s">
        <v>900</v>
      </c>
      <c r="G131" s="54" t="s">
        <v>0</v>
      </c>
      <c r="H131" s="54" t="s">
        <v>635</v>
      </c>
      <c r="I131" s="58">
        <v>21525</v>
      </c>
      <c r="J131" s="54">
        <v>4</v>
      </c>
      <c r="K131" s="54" t="s">
        <v>8</v>
      </c>
      <c r="L131" s="54" t="s">
        <v>861</v>
      </c>
      <c r="M131" s="54" t="s">
        <v>862</v>
      </c>
      <c r="N131" s="54" t="s">
        <v>1095</v>
      </c>
      <c r="O131" s="54">
        <v>51</v>
      </c>
      <c r="P131" s="54">
        <v>61</v>
      </c>
      <c r="Q131" s="56">
        <v>112</v>
      </c>
      <c r="Z131" s="336">
        <v>0</v>
      </c>
      <c r="AA131" s="336">
        <v>0</v>
      </c>
      <c r="AB131" s="336">
        <v>0</v>
      </c>
      <c r="AC131" s="336">
        <v>0</v>
      </c>
      <c r="AD131" s="336">
        <v>0</v>
      </c>
      <c r="AE131" s="336">
        <v>0</v>
      </c>
      <c r="AF131" s="336">
        <v>0</v>
      </c>
      <c r="AG131" s="336">
        <v>0</v>
      </c>
      <c r="AH131" s="54" t="s">
        <v>777</v>
      </c>
      <c r="AI131" s="57">
        <v>104</v>
      </c>
      <c r="AJ131" s="337">
        <v>21525</v>
      </c>
      <c r="AK131" s="336">
        <v>888.039977475</v>
      </c>
      <c r="AL131" s="54">
        <v>74</v>
      </c>
      <c r="AM131" s="336">
        <v>896.07978375000005</v>
      </c>
      <c r="AN131" s="54">
        <v>129</v>
      </c>
      <c r="AO131" s="54" t="s">
        <v>777</v>
      </c>
      <c r="AQ131" s="338">
        <f t="shared" ref="AQ131:AQ162" ca="1" si="4">(TODAY()-I131)/365</f>
        <v>67.276712328767118</v>
      </c>
    </row>
    <row r="132" spans="1:43" ht="20.100000000000001" customHeight="1">
      <c r="A132" s="54" t="s">
        <v>114</v>
      </c>
      <c r="B132" s="54" t="s">
        <v>358</v>
      </c>
      <c r="C132" s="54" t="s">
        <v>1</v>
      </c>
      <c r="D132" s="54" t="s">
        <v>358</v>
      </c>
      <c r="E132" s="55" t="s">
        <v>115</v>
      </c>
      <c r="F132" s="55" t="s">
        <v>116</v>
      </c>
      <c r="G132" s="54" t="s">
        <v>0</v>
      </c>
      <c r="H132" s="54" t="s">
        <v>639</v>
      </c>
      <c r="I132" s="58">
        <v>17828</v>
      </c>
      <c r="J132" s="54">
        <v>6</v>
      </c>
      <c r="K132" s="54" t="s">
        <v>8</v>
      </c>
      <c r="L132" s="54" t="s">
        <v>950</v>
      </c>
      <c r="M132" s="54" t="s">
        <v>777</v>
      </c>
      <c r="N132" s="54" t="s">
        <v>1095</v>
      </c>
      <c r="O132" s="54">
        <v>62</v>
      </c>
      <c r="P132" s="54">
        <v>54</v>
      </c>
      <c r="Q132" s="56">
        <v>116</v>
      </c>
      <c r="Z132" s="336">
        <v>0</v>
      </c>
      <c r="AA132" s="336">
        <v>0</v>
      </c>
      <c r="AB132" s="336">
        <v>0</v>
      </c>
      <c r="AC132" s="336">
        <v>0</v>
      </c>
      <c r="AD132" s="336">
        <v>0</v>
      </c>
      <c r="AE132" s="336">
        <v>0</v>
      </c>
      <c r="AF132" s="336">
        <v>0</v>
      </c>
      <c r="AG132" s="336">
        <v>0</v>
      </c>
      <c r="AH132" s="54" t="s">
        <v>777</v>
      </c>
      <c r="AI132" s="57">
        <v>104</v>
      </c>
      <c r="AJ132" s="337">
        <v>17828</v>
      </c>
      <c r="AK132" s="336">
        <v>884.05998117199999</v>
      </c>
      <c r="AL132" s="54">
        <v>103</v>
      </c>
      <c r="AM132" s="336">
        <v>896.05982071999995</v>
      </c>
      <c r="AN132" s="54">
        <v>130</v>
      </c>
      <c r="AO132" s="54" t="s">
        <v>777</v>
      </c>
      <c r="AQ132" s="338">
        <f t="shared" ca="1" si="4"/>
        <v>77.405479452054792</v>
      </c>
    </row>
    <row r="133" spans="1:43" ht="20.100000000000001" customHeight="1">
      <c r="A133" s="54" t="s">
        <v>605</v>
      </c>
      <c r="B133" s="54" t="s">
        <v>489</v>
      </c>
      <c r="C133" s="54" t="s">
        <v>1</v>
      </c>
      <c r="D133" s="54" t="s">
        <v>489</v>
      </c>
      <c r="E133" s="55" t="s">
        <v>138</v>
      </c>
      <c r="F133" s="55" t="s">
        <v>655</v>
      </c>
      <c r="G133" s="54" t="s">
        <v>6</v>
      </c>
      <c r="H133" s="54" t="s">
        <v>654</v>
      </c>
      <c r="I133" s="58">
        <v>18638</v>
      </c>
      <c r="J133" s="54">
        <v>6</v>
      </c>
      <c r="K133" s="54" t="s">
        <v>8</v>
      </c>
      <c r="L133" s="54" t="s">
        <v>950</v>
      </c>
      <c r="M133" s="54" t="s">
        <v>777</v>
      </c>
      <c r="N133" s="54" t="s">
        <v>1095</v>
      </c>
      <c r="O133" s="54">
        <v>58</v>
      </c>
      <c r="P133" s="54">
        <v>58</v>
      </c>
      <c r="Q133" s="56">
        <v>116</v>
      </c>
      <c r="Z133" s="336">
        <v>0</v>
      </c>
      <c r="AA133" s="336">
        <v>0</v>
      </c>
      <c r="AB133" s="336">
        <v>0</v>
      </c>
      <c r="AC133" s="336">
        <v>0</v>
      </c>
      <c r="AD133" s="336">
        <v>0</v>
      </c>
      <c r="AE133" s="336">
        <v>0</v>
      </c>
      <c r="AF133" s="336">
        <v>0</v>
      </c>
      <c r="AG133" s="336">
        <v>0</v>
      </c>
      <c r="AH133" s="54" t="s">
        <v>777</v>
      </c>
      <c r="AI133" s="57">
        <v>104</v>
      </c>
      <c r="AJ133" s="337">
        <v>18638</v>
      </c>
      <c r="AK133" s="336">
        <v>884.05998036199992</v>
      </c>
      <c r="AL133" s="54">
        <v>104</v>
      </c>
      <c r="AM133" s="336">
        <v>896.05981262</v>
      </c>
      <c r="AN133" s="54">
        <v>131</v>
      </c>
      <c r="AO133" s="54" t="s">
        <v>777</v>
      </c>
      <c r="AQ133" s="338">
        <f t="shared" ca="1" si="4"/>
        <v>75.186301369863017</v>
      </c>
    </row>
    <row r="134" spans="1:43" ht="20.100000000000001" customHeight="1">
      <c r="A134" s="54" t="s">
        <v>52</v>
      </c>
      <c r="B134" s="54" t="s">
        <v>880</v>
      </c>
      <c r="C134" s="54" t="s">
        <v>488</v>
      </c>
      <c r="D134" s="54" t="s">
        <v>257</v>
      </c>
      <c r="E134" s="55" t="s">
        <v>49</v>
      </c>
      <c r="F134" s="55" t="s">
        <v>53</v>
      </c>
      <c r="G134" s="54" t="s">
        <v>6</v>
      </c>
      <c r="H134" s="54" t="s">
        <v>639</v>
      </c>
      <c r="I134" s="58">
        <v>15412</v>
      </c>
      <c r="J134" s="54">
        <v>7</v>
      </c>
      <c r="K134" s="54" t="s">
        <v>2</v>
      </c>
      <c r="L134" s="54" t="s">
        <v>950</v>
      </c>
      <c r="M134" s="54" t="s">
        <v>862</v>
      </c>
      <c r="N134" s="54" t="s">
        <v>1095</v>
      </c>
      <c r="O134" s="54">
        <v>61</v>
      </c>
      <c r="P134" s="54">
        <v>57</v>
      </c>
      <c r="Q134" s="56">
        <v>118</v>
      </c>
      <c r="Z134" s="336">
        <v>0</v>
      </c>
      <c r="AA134" s="336">
        <v>0</v>
      </c>
      <c r="AB134" s="336">
        <v>0</v>
      </c>
      <c r="AC134" s="336">
        <v>0</v>
      </c>
      <c r="AD134" s="336">
        <v>0</v>
      </c>
      <c r="AE134" s="336">
        <v>0</v>
      </c>
      <c r="AF134" s="336">
        <v>0</v>
      </c>
      <c r="AG134" s="336">
        <v>0</v>
      </c>
      <c r="AH134" s="54" t="s">
        <v>777</v>
      </c>
      <c r="AI134" s="57">
        <v>104</v>
      </c>
      <c r="AJ134" s="337">
        <v>15412</v>
      </c>
      <c r="AK134" s="336">
        <v>882.06998358800001</v>
      </c>
      <c r="AL134" s="54">
        <v>117</v>
      </c>
      <c r="AM134" s="336">
        <v>896.04984487999991</v>
      </c>
      <c r="AN134" s="54">
        <v>132</v>
      </c>
      <c r="AO134" s="54" t="s">
        <v>777</v>
      </c>
      <c r="AQ134" s="338">
        <f t="shared" ca="1" si="4"/>
        <v>84.024657534246572</v>
      </c>
    </row>
    <row r="135" spans="1:43" ht="20.100000000000001" customHeight="1">
      <c r="A135" s="54" t="s">
        <v>139</v>
      </c>
      <c r="B135" s="54" t="s">
        <v>877</v>
      </c>
      <c r="C135" s="54" t="s">
        <v>488</v>
      </c>
      <c r="D135" s="54" t="s">
        <v>51</v>
      </c>
      <c r="E135" s="55" t="s">
        <v>140</v>
      </c>
      <c r="F135" s="55" t="s">
        <v>141</v>
      </c>
      <c r="G135" s="54" t="s">
        <v>0</v>
      </c>
      <c r="H135" s="54" t="s">
        <v>670</v>
      </c>
      <c r="I135" s="58">
        <v>16804</v>
      </c>
      <c r="J135" s="54">
        <v>8</v>
      </c>
      <c r="K135" s="54" t="s">
        <v>2</v>
      </c>
      <c r="L135" s="54" t="s">
        <v>950</v>
      </c>
      <c r="M135" s="54" t="s">
        <v>862</v>
      </c>
      <c r="N135" s="54" t="s">
        <v>1095</v>
      </c>
      <c r="O135" s="54">
        <v>61</v>
      </c>
      <c r="P135" s="54">
        <v>59</v>
      </c>
      <c r="Q135" s="56">
        <v>120</v>
      </c>
      <c r="Z135" s="336">
        <v>0</v>
      </c>
      <c r="AA135" s="336">
        <v>0</v>
      </c>
      <c r="AB135" s="336">
        <v>0</v>
      </c>
      <c r="AC135" s="336">
        <v>0</v>
      </c>
      <c r="AD135" s="336">
        <v>0</v>
      </c>
      <c r="AE135" s="336">
        <v>0</v>
      </c>
      <c r="AF135" s="336">
        <v>0</v>
      </c>
      <c r="AG135" s="336">
        <v>0</v>
      </c>
      <c r="AH135" s="54" t="s">
        <v>777</v>
      </c>
      <c r="AI135" s="57">
        <v>104</v>
      </c>
      <c r="AJ135" s="337">
        <v>16804</v>
      </c>
      <c r="AK135" s="336">
        <v>880.07998219600006</v>
      </c>
      <c r="AL135" s="54">
        <v>129</v>
      </c>
      <c r="AM135" s="336">
        <v>896.03983096000002</v>
      </c>
      <c r="AN135" s="54">
        <v>133</v>
      </c>
      <c r="AO135" s="54" t="s">
        <v>777</v>
      </c>
      <c r="AQ135" s="338">
        <f t="shared" ca="1" si="4"/>
        <v>80.210958904109589</v>
      </c>
    </row>
    <row r="136" spans="1:43" ht="20.100000000000001" customHeight="1">
      <c r="A136" s="54" t="s">
        <v>926</v>
      </c>
      <c r="B136" s="54" t="s">
        <v>804</v>
      </c>
      <c r="C136" s="54" t="s">
        <v>1</v>
      </c>
      <c r="D136" s="54" t="s">
        <v>257</v>
      </c>
      <c r="E136" s="55" t="s">
        <v>26</v>
      </c>
      <c r="F136" s="55" t="s">
        <v>927</v>
      </c>
      <c r="G136" s="54" t="s">
        <v>6</v>
      </c>
      <c r="H136" s="54" t="s">
        <v>644</v>
      </c>
      <c r="I136" s="58">
        <v>16868</v>
      </c>
      <c r="J136" s="54">
        <v>8</v>
      </c>
      <c r="K136" s="54" t="s">
        <v>2</v>
      </c>
      <c r="L136" s="54" t="s">
        <v>950</v>
      </c>
      <c r="M136" s="54" t="s">
        <v>862</v>
      </c>
      <c r="N136" s="54" t="s">
        <v>1095</v>
      </c>
      <c r="O136" s="54">
        <v>60</v>
      </c>
      <c r="P136" s="54">
        <v>60</v>
      </c>
      <c r="Q136" s="56">
        <v>120</v>
      </c>
      <c r="Z136" s="336">
        <v>0</v>
      </c>
      <c r="AA136" s="336">
        <v>0</v>
      </c>
      <c r="AB136" s="336">
        <v>0</v>
      </c>
      <c r="AC136" s="336">
        <v>0</v>
      </c>
      <c r="AD136" s="336">
        <v>0</v>
      </c>
      <c r="AE136" s="336">
        <v>0</v>
      </c>
      <c r="AF136" s="336">
        <v>0</v>
      </c>
      <c r="AG136" s="336">
        <v>0</v>
      </c>
      <c r="AH136" s="54" t="s">
        <v>777</v>
      </c>
      <c r="AI136" s="57">
        <v>104</v>
      </c>
      <c r="AJ136" s="337">
        <v>16868</v>
      </c>
      <c r="AK136" s="336">
        <v>880.07998213200005</v>
      </c>
      <c r="AL136" s="54">
        <v>130</v>
      </c>
      <c r="AM136" s="336">
        <v>896.03983031999996</v>
      </c>
      <c r="AN136" s="54">
        <v>134</v>
      </c>
      <c r="AO136" s="54" t="s">
        <v>777</v>
      </c>
      <c r="AQ136" s="338">
        <f t="shared" ca="1" si="4"/>
        <v>80.035616438356158</v>
      </c>
    </row>
    <row r="137" spans="1:43" ht="20.100000000000001" customHeight="1">
      <c r="A137" s="54" t="s">
        <v>255</v>
      </c>
      <c r="B137" s="54" t="s">
        <v>785</v>
      </c>
      <c r="C137" s="54" t="s">
        <v>488</v>
      </c>
      <c r="D137" s="54" t="s">
        <v>488</v>
      </c>
      <c r="E137" s="55" t="s">
        <v>256</v>
      </c>
      <c r="F137" s="55" t="s">
        <v>5</v>
      </c>
      <c r="G137" s="54" t="s">
        <v>0</v>
      </c>
      <c r="H137" s="54" t="s">
        <v>651</v>
      </c>
      <c r="I137" s="58">
        <v>14528</v>
      </c>
      <c r="J137" s="54">
        <v>9</v>
      </c>
      <c r="K137" s="54" t="s">
        <v>2</v>
      </c>
      <c r="L137" s="54" t="s">
        <v>994</v>
      </c>
      <c r="M137" s="54" t="s">
        <v>862</v>
      </c>
      <c r="N137" s="54" t="s">
        <v>1095</v>
      </c>
      <c r="O137" s="54">
        <v>64</v>
      </c>
      <c r="P137" s="54">
        <v>58</v>
      </c>
      <c r="Q137" s="56">
        <v>122</v>
      </c>
      <c r="Z137" s="336">
        <v>0</v>
      </c>
      <c r="AA137" s="336">
        <v>0</v>
      </c>
      <c r="AB137" s="336">
        <v>0</v>
      </c>
      <c r="AC137" s="336">
        <v>0</v>
      </c>
      <c r="AD137" s="336">
        <v>0</v>
      </c>
      <c r="AE137" s="336">
        <v>0</v>
      </c>
      <c r="AF137" s="336">
        <v>0</v>
      </c>
      <c r="AG137" s="336">
        <v>0</v>
      </c>
      <c r="AH137" s="54" t="s">
        <v>777</v>
      </c>
      <c r="AI137" s="57">
        <v>104</v>
      </c>
      <c r="AJ137" s="337">
        <v>14528</v>
      </c>
      <c r="AK137" s="336">
        <v>878.08998447200008</v>
      </c>
      <c r="AL137" s="54">
        <v>135</v>
      </c>
      <c r="AM137" s="336">
        <v>896.02985372000001</v>
      </c>
      <c r="AN137" s="54">
        <v>135</v>
      </c>
      <c r="AO137" s="54" t="s">
        <v>777</v>
      </c>
      <c r="AQ137" s="338">
        <f t="shared" ca="1" si="4"/>
        <v>86.446575342465749</v>
      </c>
    </row>
    <row r="138" spans="1:43" ht="20.100000000000001" customHeight="1">
      <c r="A138" s="54" t="s">
        <v>400</v>
      </c>
      <c r="B138" s="54" t="s">
        <v>149</v>
      </c>
      <c r="C138" s="54" t="s">
        <v>1</v>
      </c>
      <c r="D138" s="54" t="s">
        <v>149</v>
      </c>
      <c r="E138" s="55" t="s">
        <v>401</v>
      </c>
      <c r="F138" s="55" t="s">
        <v>402</v>
      </c>
      <c r="G138" s="54" t="s">
        <v>6</v>
      </c>
      <c r="H138" s="54" t="s">
        <v>670</v>
      </c>
      <c r="I138" s="58">
        <v>18222</v>
      </c>
      <c r="J138" s="54">
        <v>9</v>
      </c>
      <c r="K138" s="54" t="s">
        <v>2</v>
      </c>
      <c r="L138" s="54" t="s">
        <v>950</v>
      </c>
      <c r="M138" s="54" t="s">
        <v>777</v>
      </c>
      <c r="N138" s="54" t="s">
        <v>1095</v>
      </c>
      <c r="O138" s="54">
        <v>65</v>
      </c>
      <c r="P138" s="54">
        <v>57</v>
      </c>
      <c r="Q138" s="56">
        <v>122</v>
      </c>
      <c r="Z138" s="336">
        <v>0</v>
      </c>
      <c r="AA138" s="336">
        <v>0</v>
      </c>
      <c r="AB138" s="336">
        <v>0</v>
      </c>
      <c r="AC138" s="336">
        <v>0</v>
      </c>
      <c r="AD138" s="336">
        <v>0</v>
      </c>
      <c r="AE138" s="336">
        <v>0</v>
      </c>
      <c r="AF138" s="336">
        <v>0</v>
      </c>
      <c r="AG138" s="336">
        <v>0</v>
      </c>
      <c r="AH138" s="54" t="s">
        <v>777</v>
      </c>
      <c r="AI138" s="57">
        <v>104</v>
      </c>
      <c r="AJ138" s="337">
        <v>18222</v>
      </c>
      <c r="AK138" s="336">
        <v>878.08998077800004</v>
      </c>
      <c r="AL138" s="54">
        <v>136</v>
      </c>
      <c r="AM138" s="336">
        <v>896.02981677999992</v>
      </c>
      <c r="AN138" s="54">
        <v>136</v>
      </c>
      <c r="AO138" s="54" t="s">
        <v>777</v>
      </c>
      <c r="AQ138" s="338">
        <f t="shared" ca="1" si="4"/>
        <v>76.326027397260276</v>
      </c>
    </row>
    <row r="139" spans="1:43" ht="20.100000000000001" customHeight="1">
      <c r="A139" s="54" t="s">
        <v>829</v>
      </c>
      <c r="B139" s="54" t="s">
        <v>797</v>
      </c>
      <c r="C139" s="54" t="s">
        <v>488</v>
      </c>
      <c r="D139" s="54" t="s">
        <v>491</v>
      </c>
      <c r="E139" s="55" t="s">
        <v>841</v>
      </c>
      <c r="F139" s="55" t="s">
        <v>842</v>
      </c>
      <c r="G139" s="54" t="s">
        <v>0</v>
      </c>
      <c r="H139" s="54" t="s">
        <v>640</v>
      </c>
      <c r="I139" s="58">
        <v>18271</v>
      </c>
      <c r="J139" s="54">
        <v>9</v>
      </c>
      <c r="K139" s="54" t="s">
        <v>2</v>
      </c>
      <c r="L139" s="54" t="s">
        <v>950</v>
      </c>
      <c r="M139" s="54" t="s">
        <v>777</v>
      </c>
      <c r="N139" s="54" t="s">
        <v>1095</v>
      </c>
      <c r="O139" s="54">
        <v>63</v>
      </c>
      <c r="P139" s="54">
        <v>59</v>
      </c>
      <c r="Q139" s="56">
        <v>122</v>
      </c>
      <c r="Z139" s="336">
        <v>0</v>
      </c>
      <c r="AA139" s="336">
        <v>0</v>
      </c>
      <c r="AB139" s="336">
        <v>0</v>
      </c>
      <c r="AC139" s="336">
        <v>0</v>
      </c>
      <c r="AD139" s="336">
        <v>0</v>
      </c>
      <c r="AE139" s="336">
        <v>0</v>
      </c>
      <c r="AF139" s="336">
        <v>0</v>
      </c>
      <c r="AG139" s="336">
        <v>0</v>
      </c>
      <c r="AH139" s="54" t="s">
        <v>777</v>
      </c>
      <c r="AI139" s="57">
        <v>104</v>
      </c>
      <c r="AJ139" s="337">
        <v>18271</v>
      </c>
      <c r="AK139" s="336">
        <v>878.08998072899999</v>
      </c>
      <c r="AL139" s="54">
        <v>137</v>
      </c>
      <c r="AM139" s="336">
        <v>896.02981628999999</v>
      </c>
      <c r="AN139" s="54">
        <v>137</v>
      </c>
      <c r="AO139" s="54" t="s">
        <v>777</v>
      </c>
      <c r="AQ139" s="338">
        <f t="shared" ca="1" si="4"/>
        <v>76.191780821917803</v>
      </c>
    </row>
    <row r="140" spans="1:43" ht="20.100000000000001" customHeight="1">
      <c r="A140" s="54" t="s">
        <v>887</v>
      </c>
      <c r="B140" s="54" t="s">
        <v>806</v>
      </c>
      <c r="C140" s="54" t="s">
        <v>1</v>
      </c>
      <c r="D140" s="54" t="s">
        <v>490</v>
      </c>
      <c r="E140" s="55" t="s">
        <v>133</v>
      </c>
      <c r="F140" s="55" t="s">
        <v>29</v>
      </c>
      <c r="G140" s="54" t="s">
        <v>6</v>
      </c>
      <c r="H140" s="54" t="s">
        <v>664</v>
      </c>
      <c r="I140" s="58">
        <v>20316</v>
      </c>
      <c r="J140" s="54">
        <v>9</v>
      </c>
      <c r="K140" s="54" t="s">
        <v>2</v>
      </c>
      <c r="L140" s="54" t="s">
        <v>861</v>
      </c>
      <c r="M140" s="54" t="s">
        <v>777</v>
      </c>
      <c r="N140" s="54" t="s">
        <v>1095</v>
      </c>
      <c r="O140" s="54">
        <v>62</v>
      </c>
      <c r="P140" s="54">
        <v>60</v>
      </c>
      <c r="Q140" s="56">
        <v>122</v>
      </c>
      <c r="Z140" s="336">
        <v>0</v>
      </c>
      <c r="AA140" s="336">
        <v>0</v>
      </c>
      <c r="AB140" s="336">
        <v>0</v>
      </c>
      <c r="AC140" s="336">
        <v>0</v>
      </c>
      <c r="AD140" s="336">
        <v>0</v>
      </c>
      <c r="AE140" s="336">
        <v>0</v>
      </c>
      <c r="AF140" s="336">
        <v>0</v>
      </c>
      <c r="AG140" s="336">
        <v>0</v>
      </c>
      <c r="AH140" s="54" t="s">
        <v>777</v>
      </c>
      <c r="AI140" s="57">
        <v>104</v>
      </c>
      <c r="AJ140" s="337">
        <v>20316</v>
      </c>
      <c r="AK140" s="336">
        <v>878.08997868400002</v>
      </c>
      <c r="AL140" s="54">
        <v>138</v>
      </c>
      <c r="AM140" s="336">
        <v>896.02979584000002</v>
      </c>
      <c r="AN140" s="54">
        <v>138</v>
      </c>
      <c r="AO140" s="54" t="s">
        <v>777</v>
      </c>
      <c r="AQ140" s="338">
        <f t="shared" ca="1" si="4"/>
        <v>70.589041095890408</v>
      </c>
    </row>
    <row r="141" spans="1:43" ht="20.100000000000001" customHeight="1">
      <c r="A141" s="54" t="s">
        <v>750</v>
      </c>
      <c r="B141" s="54" t="s">
        <v>804</v>
      </c>
      <c r="C141" s="54" t="s">
        <v>1</v>
      </c>
      <c r="D141" s="54" t="s">
        <v>257</v>
      </c>
      <c r="E141" s="55" t="s">
        <v>751</v>
      </c>
      <c r="F141" s="55" t="s">
        <v>134</v>
      </c>
      <c r="G141" s="54" t="s">
        <v>0</v>
      </c>
      <c r="H141" s="54" t="s">
        <v>654</v>
      </c>
      <c r="I141" s="58">
        <v>14732</v>
      </c>
      <c r="J141" s="54">
        <v>12</v>
      </c>
      <c r="K141" s="54" t="s">
        <v>7</v>
      </c>
      <c r="L141" s="54" t="s">
        <v>994</v>
      </c>
      <c r="M141" s="54" t="s">
        <v>777</v>
      </c>
      <c r="N141" s="54" t="s">
        <v>1095</v>
      </c>
      <c r="O141" s="54">
        <v>70</v>
      </c>
      <c r="P141" s="54">
        <v>58</v>
      </c>
      <c r="Q141" s="56">
        <v>128</v>
      </c>
      <c r="Z141" s="336">
        <v>0</v>
      </c>
      <c r="AA141" s="336">
        <v>0</v>
      </c>
      <c r="AB141" s="336">
        <v>0</v>
      </c>
      <c r="AC141" s="336">
        <v>0</v>
      </c>
      <c r="AD141" s="336">
        <v>0</v>
      </c>
      <c r="AE141" s="336">
        <v>0</v>
      </c>
      <c r="AF141" s="336">
        <v>0</v>
      </c>
      <c r="AG141" s="336">
        <v>0</v>
      </c>
      <c r="AH141" s="54" t="s">
        <v>777</v>
      </c>
      <c r="AI141" s="57">
        <v>104</v>
      </c>
      <c r="AJ141" s="337">
        <v>14732</v>
      </c>
      <c r="AK141" s="336">
        <v>872.11998426800005</v>
      </c>
      <c r="AL141" s="54">
        <v>164</v>
      </c>
      <c r="AM141" s="336">
        <v>895.99985168000001</v>
      </c>
      <c r="AN141" s="54">
        <v>139</v>
      </c>
      <c r="AO141" s="54" t="s">
        <v>777</v>
      </c>
      <c r="AQ141" s="338">
        <f t="shared" ca="1" si="4"/>
        <v>85.887671232876713</v>
      </c>
    </row>
    <row r="142" spans="1:43" ht="20.100000000000001" customHeight="1">
      <c r="A142" s="54" t="s">
        <v>836</v>
      </c>
      <c r="B142" s="54" t="s">
        <v>795</v>
      </c>
      <c r="C142" s="54" t="s">
        <v>488</v>
      </c>
      <c r="D142" s="54" t="s">
        <v>358</v>
      </c>
      <c r="E142" s="55" t="s">
        <v>839</v>
      </c>
      <c r="F142" s="55" t="s">
        <v>840</v>
      </c>
      <c r="G142" s="54" t="s">
        <v>6</v>
      </c>
      <c r="H142" s="54" t="s">
        <v>635</v>
      </c>
      <c r="I142" s="58">
        <v>18970</v>
      </c>
      <c r="J142" s="54">
        <v>12</v>
      </c>
      <c r="K142" s="54" t="s">
        <v>7</v>
      </c>
      <c r="L142" s="54" t="s">
        <v>950</v>
      </c>
      <c r="M142" s="54" t="s">
        <v>777</v>
      </c>
      <c r="N142" s="54" t="s">
        <v>1095</v>
      </c>
      <c r="O142" s="54">
        <v>65</v>
      </c>
      <c r="P142" s="54">
        <v>63</v>
      </c>
      <c r="Q142" s="56">
        <v>128</v>
      </c>
      <c r="Z142" s="336">
        <v>0</v>
      </c>
      <c r="AA142" s="336">
        <v>0</v>
      </c>
      <c r="AB142" s="336">
        <v>0</v>
      </c>
      <c r="AC142" s="336">
        <v>0</v>
      </c>
      <c r="AD142" s="336">
        <v>0</v>
      </c>
      <c r="AE142" s="336">
        <v>0</v>
      </c>
      <c r="AF142" s="336">
        <v>0</v>
      </c>
      <c r="AG142" s="336">
        <v>0</v>
      </c>
      <c r="AH142" s="54" t="s">
        <v>777</v>
      </c>
      <c r="AI142" s="57">
        <v>104</v>
      </c>
      <c r="AJ142" s="337">
        <v>18970</v>
      </c>
      <c r="AK142" s="336">
        <v>872.11998002999997</v>
      </c>
      <c r="AL142" s="54">
        <v>165</v>
      </c>
      <c r="AM142" s="336">
        <v>895.99980930000004</v>
      </c>
      <c r="AN142" s="54">
        <v>140</v>
      </c>
      <c r="AO142" s="54" t="s">
        <v>777</v>
      </c>
      <c r="AQ142" s="338">
        <f t="shared" ca="1" si="4"/>
        <v>74.276712328767118</v>
      </c>
    </row>
    <row r="143" spans="1:43" ht="20.100000000000001" customHeight="1">
      <c r="A143" s="54" t="s">
        <v>976</v>
      </c>
      <c r="B143" s="54" t="s">
        <v>267</v>
      </c>
      <c r="C143" s="54" t="s">
        <v>1</v>
      </c>
      <c r="D143" s="54" t="s">
        <v>267</v>
      </c>
      <c r="E143" s="55" t="s">
        <v>1020</v>
      </c>
      <c r="F143" s="55" t="s">
        <v>1021</v>
      </c>
      <c r="G143" s="54" t="s">
        <v>6</v>
      </c>
      <c r="H143" s="54" t="s">
        <v>644</v>
      </c>
      <c r="I143" s="58">
        <v>26071</v>
      </c>
      <c r="J143" s="54">
        <v>12</v>
      </c>
      <c r="K143" s="54" t="s">
        <v>7</v>
      </c>
      <c r="L143" s="54" t="s">
        <v>861</v>
      </c>
      <c r="M143" s="54" t="s">
        <v>777</v>
      </c>
      <c r="N143" s="54" t="s">
        <v>1095</v>
      </c>
      <c r="O143" s="54">
        <v>66</v>
      </c>
      <c r="P143" s="54">
        <v>62</v>
      </c>
      <c r="Q143" s="56">
        <v>128</v>
      </c>
      <c r="Z143" s="336">
        <v>0</v>
      </c>
      <c r="AA143" s="336">
        <v>0</v>
      </c>
      <c r="AB143" s="336">
        <v>0</v>
      </c>
      <c r="AC143" s="336">
        <v>0</v>
      </c>
      <c r="AD143" s="336">
        <v>0</v>
      </c>
      <c r="AE143" s="336">
        <v>0</v>
      </c>
      <c r="AF143" s="336">
        <v>0</v>
      </c>
      <c r="AG143" s="336">
        <v>0</v>
      </c>
      <c r="AH143" s="54" t="s">
        <v>777</v>
      </c>
      <c r="AI143" s="57">
        <v>104</v>
      </c>
      <c r="AJ143" s="337">
        <v>26071</v>
      </c>
      <c r="AK143" s="336">
        <v>872.11997292900003</v>
      </c>
      <c r="AL143" s="54">
        <v>166</v>
      </c>
      <c r="AM143" s="336">
        <v>895.99973828999998</v>
      </c>
      <c r="AN143" s="54">
        <v>141</v>
      </c>
      <c r="AO143" s="54" t="s">
        <v>777</v>
      </c>
      <c r="AQ143" s="338">
        <f t="shared" ca="1" si="4"/>
        <v>54.821917808219176</v>
      </c>
    </row>
    <row r="144" spans="1:43" ht="20.100000000000001" customHeight="1">
      <c r="A144" s="54" t="s">
        <v>733</v>
      </c>
      <c r="B144" s="54" t="s">
        <v>532</v>
      </c>
      <c r="C144" s="54" t="s">
        <v>488</v>
      </c>
      <c r="D144" s="54" t="s">
        <v>1</v>
      </c>
      <c r="E144" s="55" t="s">
        <v>734</v>
      </c>
      <c r="F144" s="55" t="s">
        <v>735</v>
      </c>
      <c r="G144" s="54" t="s">
        <v>0</v>
      </c>
      <c r="H144" s="54" t="s">
        <v>654</v>
      </c>
      <c r="I144" s="58">
        <v>23071</v>
      </c>
      <c r="J144" s="54">
        <v>3</v>
      </c>
      <c r="K144" s="54" t="s">
        <v>20</v>
      </c>
      <c r="L144" s="54" t="s">
        <v>861</v>
      </c>
      <c r="M144" s="54" t="s">
        <v>862</v>
      </c>
      <c r="N144" s="54" t="s">
        <v>1095</v>
      </c>
      <c r="O144" s="54">
        <v>54</v>
      </c>
      <c r="P144" s="54">
        <v>57</v>
      </c>
      <c r="Q144" s="56">
        <v>111</v>
      </c>
      <c r="Z144" s="336">
        <v>0</v>
      </c>
      <c r="AA144" s="336">
        <v>0</v>
      </c>
      <c r="AB144" s="336">
        <v>0</v>
      </c>
      <c r="AC144" s="336">
        <v>0</v>
      </c>
      <c r="AD144" s="336">
        <v>0</v>
      </c>
      <c r="AE144" s="336">
        <v>0</v>
      </c>
      <c r="AF144" s="336">
        <v>0</v>
      </c>
      <c r="AG144" s="336">
        <v>0</v>
      </c>
      <c r="AH144" s="54" t="s">
        <v>777</v>
      </c>
      <c r="AI144" s="57">
        <v>105</v>
      </c>
      <c r="AJ144" s="337">
        <v>23071</v>
      </c>
      <c r="AK144" s="336">
        <v>889.02997592899999</v>
      </c>
      <c r="AL144" s="54">
        <v>67</v>
      </c>
      <c r="AM144" s="336">
        <v>895.08976829000005</v>
      </c>
      <c r="AN144" s="54">
        <v>142</v>
      </c>
      <c r="AO144" s="54" t="s">
        <v>777</v>
      </c>
      <c r="AQ144" s="338">
        <f t="shared" ca="1" si="4"/>
        <v>63.041095890410958</v>
      </c>
    </row>
    <row r="145" spans="1:43" ht="20.100000000000001" customHeight="1">
      <c r="A145" s="54" t="s">
        <v>535</v>
      </c>
      <c r="B145" s="54" t="s">
        <v>417</v>
      </c>
      <c r="C145" s="54" t="s">
        <v>1</v>
      </c>
      <c r="D145" s="54" t="s">
        <v>417</v>
      </c>
      <c r="E145" s="55" t="s">
        <v>564</v>
      </c>
      <c r="F145" s="55" t="s">
        <v>565</v>
      </c>
      <c r="G145" s="54" t="s">
        <v>0</v>
      </c>
      <c r="H145" s="54" t="s">
        <v>654</v>
      </c>
      <c r="I145" s="58">
        <v>19681</v>
      </c>
      <c r="J145" s="54">
        <v>4</v>
      </c>
      <c r="K145" s="54" t="s">
        <v>8</v>
      </c>
      <c r="L145" s="54" t="s">
        <v>861</v>
      </c>
      <c r="M145" s="54" t="s">
        <v>862</v>
      </c>
      <c r="N145" s="54" t="s">
        <v>1095</v>
      </c>
      <c r="O145" s="54">
        <v>57</v>
      </c>
      <c r="P145" s="54">
        <v>56</v>
      </c>
      <c r="Q145" s="56">
        <v>113</v>
      </c>
      <c r="Z145" s="336">
        <v>0</v>
      </c>
      <c r="AA145" s="336">
        <v>0</v>
      </c>
      <c r="AB145" s="336">
        <v>0</v>
      </c>
      <c r="AC145" s="336">
        <v>0</v>
      </c>
      <c r="AD145" s="336">
        <v>0</v>
      </c>
      <c r="AE145" s="336">
        <v>0</v>
      </c>
      <c r="AF145" s="336">
        <v>0</v>
      </c>
      <c r="AG145" s="336">
        <v>0</v>
      </c>
      <c r="AH145" s="54" t="s">
        <v>777</v>
      </c>
      <c r="AI145" s="57">
        <v>105</v>
      </c>
      <c r="AJ145" s="337">
        <v>19681</v>
      </c>
      <c r="AK145" s="336">
        <v>887.03997931899994</v>
      </c>
      <c r="AL145" s="54">
        <v>81</v>
      </c>
      <c r="AM145" s="336">
        <v>895.07980219000001</v>
      </c>
      <c r="AN145" s="54">
        <v>143</v>
      </c>
      <c r="AO145" s="54" t="s">
        <v>777</v>
      </c>
      <c r="AQ145" s="338">
        <f t="shared" ca="1" si="4"/>
        <v>72.328767123287676</v>
      </c>
    </row>
    <row r="146" spans="1:43" ht="20.100000000000001" customHeight="1">
      <c r="A146" s="54" t="s">
        <v>312</v>
      </c>
      <c r="B146" s="54" t="s">
        <v>257</v>
      </c>
      <c r="C146" s="54" t="s">
        <v>1</v>
      </c>
      <c r="D146" s="54" t="s">
        <v>257</v>
      </c>
      <c r="E146" s="55" t="s">
        <v>311</v>
      </c>
      <c r="F146" s="55" t="s">
        <v>313</v>
      </c>
      <c r="G146" s="54" t="s">
        <v>0</v>
      </c>
      <c r="H146" s="54" t="s">
        <v>654</v>
      </c>
      <c r="I146" s="58">
        <v>15516</v>
      </c>
      <c r="J146" s="54">
        <v>5</v>
      </c>
      <c r="K146" s="54" t="s">
        <v>8</v>
      </c>
      <c r="L146" s="54" t="s">
        <v>950</v>
      </c>
      <c r="M146" s="54" t="s">
        <v>862</v>
      </c>
      <c r="N146" s="54" t="s">
        <v>1095</v>
      </c>
      <c r="O146" s="54">
        <v>61</v>
      </c>
      <c r="P146" s="54">
        <v>54</v>
      </c>
      <c r="Q146" s="56">
        <v>115</v>
      </c>
      <c r="R146" s="59">
        <v>7</v>
      </c>
      <c r="V146" s="59">
        <v>3</v>
      </c>
      <c r="Z146" s="336">
        <v>20</v>
      </c>
      <c r="AA146" s="336">
        <v>0</v>
      </c>
      <c r="AB146" s="336">
        <v>0</v>
      </c>
      <c r="AC146" s="336">
        <v>0</v>
      </c>
      <c r="AD146" s="336">
        <v>6</v>
      </c>
      <c r="AE146" s="336">
        <v>0</v>
      </c>
      <c r="AF146" s="336">
        <v>0</v>
      </c>
      <c r="AG146" s="336">
        <v>0</v>
      </c>
      <c r="AH146" s="54">
        <v>26</v>
      </c>
      <c r="AI146" s="57">
        <v>105</v>
      </c>
      <c r="AJ146" s="337">
        <v>15516</v>
      </c>
      <c r="AK146" s="336">
        <v>885.04998348399999</v>
      </c>
      <c r="AL146" s="54">
        <v>100</v>
      </c>
      <c r="AM146" s="336">
        <v>895.06984384000009</v>
      </c>
      <c r="AN146" s="54">
        <v>144</v>
      </c>
      <c r="AO146" s="54">
        <v>2</v>
      </c>
      <c r="AQ146" s="338">
        <f t="shared" ca="1" si="4"/>
        <v>83.739726027397253</v>
      </c>
    </row>
    <row r="147" spans="1:43" ht="20.100000000000001" customHeight="1">
      <c r="A147" s="54" t="s">
        <v>83</v>
      </c>
      <c r="B147" s="54" t="s">
        <v>283</v>
      </c>
      <c r="C147" s="54" t="s">
        <v>1</v>
      </c>
      <c r="D147" s="54" t="s">
        <v>283</v>
      </c>
      <c r="E147" s="55" t="s">
        <v>84</v>
      </c>
      <c r="F147" s="55" t="s">
        <v>85</v>
      </c>
      <c r="G147" s="54" t="s">
        <v>0</v>
      </c>
      <c r="H147" s="54" t="s">
        <v>639</v>
      </c>
      <c r="I147" s="58">
        <v>16369</v>
      </c>
      <c r="J147" s="54">
        <v>6</v>
      </c>
      <c r="K147" s="54" t="s">
        <v>8</v>
      </c>
      <c r="L147" s="54" t="s">
        <v>950</v>
      </c>
      <c r="M147" s="54" t="s">
        <v>862</v>
      </c>
      <c r="N147" s="54" t="s">
        <v>1095</v>
      </c>
      <c r="O147" s="54">
        <v>59</v>
      </c>
      <c r="P147" s="54">
        <v>58</v>
      </c>
      <c r="Q147" s="56">
        <v>117</v>
      </c>
      <c r="Z147" s="336">
        <v>0</v>
      </c>
      <c r="AA147" s="336">
        <v>0</v>
      </c>
      <c r="AB147" s="336">
        <v>0</v>
      </c>
      <c r="AC147" s="336">
        <v>0</v>
      </c>
      <c r="AD147" s="336">
        <v>0</v>
      </c>
      <c r="AE147" s="336">
        <v>0</v>
      </c>
      <c r="AF147" s="336">
        <v>0</v>
      </c>
      <c r="AG147" s="336">
        <v>0</v>
      </c>
      <c r="AH147" s="54" t="s">
        <v>777</v>
      </c>
      <c r="AI147" s="57">
        <v>105</v>
      </c>
      <c r="AJ147" s="337">
        <v>16369</v>
      </c>
      <c r="AK147" s="336">
        <v>883.05998263099991</v>
      </c>
      <c r="AL147" s="54">
        <v>109</v>
      </c>
      <c r="AM147" s="336">
        <v>895.05983530999993</v>
      </c>
      <c r="AN147" s="54">
        <v>145</v>
      </c>
      <c r="AO147" s="54" t="s">
        <v>777</v>
      </c>
      <c r="AQ147" s="338">
        <f t="shared" ca="1" si="4"/>
        <v>81.402739726027391</v>
      </c>
    </row>
    <row r="148" spans="1:43" ht="20.100000000000001" customHeight="1">
      <c r="A148" s="54" t="s">
        <v>228</v>
      </c>
      <c r="B148" s="54" t="s">
        <v>785</v>
      </c>
      <c r="C148" s="54" t="s">
        <v>488</v>
      </c>
      <c r="D148" s="54" t="s">
        <v>488</v>
      </c>
      <c r="E148" s="55" t="s">
        <v>208</v>
      </c>
      <c r="F148" s="55" t="s">
        <v>63</v>
      </c>
      <c r="G148" s="54" t="s">
        <v>6</v>
      </c>
      <c r="H148" s="54" t="s">
        <v>644</v>
      </c>
      <c r="I148" s="58">
        <v>13575</v>
      </c>
      <c r="J148" s="54">
        <v>9</v>
      </c>
      <c r="K148" s="54" t="s">
        <v>2</v>
      </c>
      <c r="L148" s="54" t="s">
        <v>994</v>
      </c>
      <c r="M148" s="54" t="s">
        <v>777</v>
      </c>
      <c r="N148" s="54" t="s">
        <v>1095</v>
      </c>
      <c r="O148" s="54">
        <v>62</v>
      </c>
      <c r="P148" s="54">
        <v>61</v>
      </c>
      <c r="Q148" s="56">
        <v>123</v>
      </c>
      <c r="Z148" s="336">
        <v>0</v>
      </c>
      <c r="AA148" s="336">
        <v>0</v>
      </c>
      <c r="AB148" s="336">
        <v>0</v>
      </c>
      <c r="AC148" s="336">
        <v>0</v>
      </c>
      <c r="AD148" s="336">
        <v>0</v>
      </c>
      <c r="AE148" s="336">
        <v>0</v>
      </c>
      <c r="AF148" s="336">
        <v>0</v>
      </c>
      <c r="AG148" s="336">
        <v>0</v>
      </c>
      <c r="AH148" s="54" t="s">
        <v>777</v>
      </c>
      <c r="AI148" s="57">
        <v>105</v>
      </c>
      <c r="AJ148" s="337">
        <v>13575</v>
      </c>
      <c r="AK148" s="336">
        <v>877.08998542500001</v>
      </c>
      <c r="AL148" s="54">
        <v>142</v>
      </c>
      <c r="AM148" s="336">
        <v>895.02986324999995</v>
      </c>
      <c r="AN148" s="54">
        <v>146</v>
      </c>
      <c r="AO148" s="54" t="s">
        <v>777</v>
      </c>
      <c r="AQ148" s="338">
        <f t="shared" ca="1" si="4"/>
        <v>89.057534246575344</v>
      </c>
    </row>
    <row r="149" spans="1:43" ht="20.100000000000001" customHeight="1">
      <c r="A149" s="54" t="s">
        <v>754</v>
      </c>
      <c r="B149" s="54" t="s">
        <v>879</v>
      </c>
      <c r="C149" s="54" t="s">
        <v>488</v>
      </c>
      <c r="D149" s="54" t="s">
        <v>204</v>
      </c>
      <c r="E149" s="55" t="s">
        <v>71</v>
      </c>
      <c r="F149" s="55" t="s">
        <v>755</v>
      </c>
      <c r="G149" s="54" t="s">
        <v>6</v>
      </c>
      <c r="H149" s="54" t="s">
        <v>664</v>
      </c>
      <c r="I149" s="58">
        <v>16757</v>
      </c>
      <c r="J149" s="54">
        <v>9</v>
      </c>
      <c r="K149" s="54" t="s">
        <v>2</v>
      </c>
      <c r="L149" s="54" t="s">
        <v>950</v>
      </c>
      <c r="M149" s="54" t="s">
        <v>777</v>
      </c>
      <c r="N149" s="54" t="s">
        <v>1095</v>
      </c>
      <c r="O149" s="54">
        <v>62</v>
      </c>
      <c r="P149" s="54">
        <v>61</v>
      </c>
      <c r="Q149" s="56">
        <v>123</v>
      </c>
      <c r="Z149" s="336">
        <v>0</v>
      </c>
      <c r="AA149" s="336">
        <v>0</v>
      </c>
      <c r="AB149" s="336">
        <v>0</v>
      </c>
      <c r="AC149" s="336">
        <v>0</v>
      </c>
      <c r="AD149" s="336">
        <v>0</v>
      </c>
      <c r="AE149" s="336">
        <v>0</v>
      </c>
      <c r="AF149" s="336">
        <v>0</v>
      </c>
      <c r="AG149" s="336">
        <v>0</v>
      </c>
      <c r="AH149" s="54" t="s">
        <v>777</v>
      </c>
      <c r="AI149" s="57">
        <v>105</v>
      </c>
      <c r="AJ149" s="337">
        <v>16757</v>
      </c>
      <c r="AK149" s="336">
        <v>877.08998224300001</v>
      </c>
      <c r="AL149" s="54">
        <v>143</v>
      </c>
      <c r="AM149" s="336">
        <v>895.02983142999994</v>
      </c>
      <c r="AN149" s="54">
        <v>147</v>
      </c>
      <c r="AO149" s="54" t="s">
        <v>777</v>
      </c>
      <c r="AQ149" s="338">
        <f t="shared" ca="1" si="4"/>
        <v>80.339726027397262</v>
      </c>
    </row>
    <row r="150" spans="1:43" ht="20.100000000000001" customHeight="1">
      <c r="A150" s="54" t="s">
        <v>533</v>
      </c>
      <c r="B150" s="54" t="s">
        <v>956</v>
      </c>
      <c r="C150" s="54" t="s">
        <v>488</v>
      </c>
      <c r="D150" s="54" t="s">
        <v>393</v>
      </c>
      <c r="E150" s="55" t="s">
        <v>171</v>
      </c>
      <c r="F150" s="55" t="s">
        <v>66</v>
      </c>
      <c r="G150" s="54" t="s">
        <v>6</v>
      </c>
      <c r="H150" s="54" t="s">
        <v>644</v>
      </c>
      <c r="I150" s="58">
        <v>15722</v>
      </c>
      <c r="J150" s="54">
        <v>12</v>
      </c>
      <c r="K150" s="54" t="s">
        <v>7</v>
      </c>
      <c r="L150" s="54" t="s">
        <v>950</v>
      </c>
      <c r="M150" s="54" t="s">
        <v>777</v>
      </c>
      <c r="N150" s="54" t="s">
        <v>1095</v>
      </c>
      <c r="O150" s="54">
        <v>65</v>
      </c>
      <c r="P150" s="54">
        <v>64</v>
      </c>
      <c r="Q150" s="56">
        <v>129</v>
      </c>
      <c r="Z150" s="336">
        <v>0</v>
      </c>
      <c r="AA150" s="336">
        <v>0</v>
      </c>
      <c r="AB150" s="336">
        <v>0</v>
      </c>
      <c r="AC150" s="336">
        <v>0</v>
      </c>
      <c r="AD150" s="336">
        <v>0</v>
      </c>
      <c r="AE150" s="336">
        <v>0</v>
      </c>
      <c r="AF150" s="336">
        <v>0</v>
      </c>
      <c r="AG150" s="336">
        <v>0</v>
      </c>
      <c r="AH150" s="54" t="s">
        <v>777</v>
      </c>
      <c r="AI150" s="57">
        <v>105</v>
      </c>
      <c r="AJ150" s="337">
        <v>15722</v>
      </c>
      <c r="AK150" s="336">
        <v>871.11998327800006</v>
      </c>
      <c r="AL150" s="54">
        <v>169</v>
      </c>
      <c r="AM150" s="336">
        <v>894.99984178</v>
      </c>
      <c r="AN150" s="54">
        <v>148</v>
      </c>
      <c r="AO150" s="54" t="s">
        <v>777</v>
      </c>
      <c r="AQ150" s="338">
        <f t="shared" ca="1" si="4"/>
        <v>83.175342465753431</v>
      </c>
    </row>
    <row r="151" spans="1:43" ht="20.100000000000001" customHeight="1">
      <c r="A151" s="54" t="s">
        <v>828</v>
      </c>
      <c r="B151" s="54" t="s">
        <v>793</v>
      </c>
      <c r="C151" s="54" t="s">
        <v>488</v>
      </c>
      <c r="D151" s="54" t="s">
        <v>267</v>
      </c>
      <c r="E151" s="55" t="s">
        <v>847</v>
      </c>
      <c r="F151" s="55" t="s">
        <v>848</v>
      </c>
      <c r="G151" s="54" t="s">
        <v>0</v>
      </c>
      <c r="H151" s="54" t="s">
        <v>653</v>
      </c>
      <c r="I151" s="58">
        <v>19037</v>
      </c>
      <c r="J151" s="54">
        <v>12</v>
      </c>
      <c r="K151" s="54" t="s">
        <v>7</v>
      </c>
      <c r="L151" s="54" t="s">
        <v>861</v>
      </c>
      <c r="M151" s="54" t="s">
        <v>777</v>
      </c>
      <c r="N151" s="54" t="s">
        <v>1095</v>
      </c>
      <c r="O151" s="54">
        <v>65</v>
      </c>
      <c r="P151" s="54">
        <v>64</v>
      </c>
      <c r="Q151" s="56">
        <v>129</v>
      </c>
      <c r="Z151" s="336">
        <v>0</v>
      </c>
      <c r="AA151" s="336">
        <v>0</v>
      </c>
      <c r="AB151" s="336">
        <v>0</v>
      </c>
      <c r="AC151" s="336">
        <v>0</v>
      </c>
      <c r="AD151" s="336">
        <v>0</v>
      </c>
      <c r="AE151" s="336">
        <v>0</v>
      </c>
      <c r="AF151" s="336">
        <v>0</v>
      </c>
      <c r="AG151" s="336">
        <v>0</v>
      </c>
      <c r="AH151" s="54" t="s">
        <v>777</v>
      </c>
      <c r="AI151" s="57">
        <v>105</v>
      </c>
      <c r="AJ151" s="337">
        <v>19037</v>
      </c>
      <c r="AK151" s="336">
        <v>871.11997996299999</v>
      </c>
      <c r="AL151" s="54">
        <v>170</v>
      </c>
      <c r="AM151" s="336">
        <v>894.99980862999996</v>
      </c>
      <c r="AN151" s="54">
        <v>149</v>
      </c>
      <c r="AO151" s="54" t="s">
        <v>777</v>
      </c>
      <c r="AQ151" s="338">
        <f t="shared" ca="1" si="4"/>
        <v>74.093150684931501</v>
      </c>
    </row>
    <row r="152" spans="1:43" ht="20.100000000000001" customHeight="1">
      <c r="A152" s="54" t="s">
        <v>834</v>
      </c>
      <c r="B152" s="54" t="s">
        <v>242</v>
      </c>
      <c r="C152" s="54" t="s">
        <v>1</v>
      </c>
      <c r="D152" s="54" t="s">
        <v>242</v>
      </c>
      <c r="E152" s="55" t="s">
        <v>173</v>
      </c>
      <c r="F152" s="55" t="s">
        <v>853</v>
      </c>
      <c r="G152" s="54" t="s">
        <v>0</v>
      </c>
      <c r="H152" s="54" t="s">
        <v>654</v>
      </c>
      <c r="I152" s="58">
        <v>21351</v>
      </c>
      <c r="J152" s="54">
        <v>12</v>
      </c>
      <c r="K152" s="54" t="s">
        <v>7</v>
      </c>
      <c r="L152" s="54" t="s">
        <v>861</v>
      </c>
      <c r="M152" s="54" t="s">
        <v>777</v>
      </c>
      <c r="N152" s="54" t="s">
        <v>1095</v>
      </c>
      <c r="O152" s="54">
        <v>68</v>
      </c>
      <c r="P152" s="54">
        <v>61</v>
      </c>
      <c r="Q152" s="56">
        <v>129</v>
      </c>
      <c r="Z152" s="336">
        <v>0</v>
      </c>
      <c r="AA152" s="336">
        <v>0</v>
      </c>
      <c r="AB152" s="336">
        <v>0</v>
      </c>
      <c r="AC152" s="336">
        <v>0</v>
      </c>
      <c r="AD152" s="336">
        <v>0</v>
      </c>
      <c r="AE152" s="336">
        <v>0</v>
      </c>
      <c r="AF152" s="336">
        <v>0</v>
      </c>
      <c r="AG152" s="336">
        <v>0</v>
      </c>
      <c r="AH152" s="54" t="s">
        <v>777</v>
      </c>
      <c r="AI152" s="57">
        <v>105</v>
      </c>
      <c r="AJ152" s="337">
        <v>21351</v>
      </c>
      <c r="AK152" s="336">
        <v>871.11997764900002</v>
      </c>
      <c r="AL152" s="54">
        <v>171</v>
      </c>
      <c r="AM152" s="336">
        <v>894.99978549000002</v>
      </c>
      <c r="AN152" s="54">
        <v>150</v>
      </c>
      <c r="AO152" s="54" t="s">
        <v>777</v>
      </c>
      <c r="AQ152" s="338">
        <f t="shared" ca="1" si="4"/>
        <v>67.753424657534254</v>
      </c>
    </row>
    <row r="153" spans="1:43" ht="20.100000000000001" customHeight="1">
      <c r="A153" s="54" t="s">
        <v>1102</v>
      </c>
      <c r="B153" s="54" t="s">
        <v>803</v>
      </c>
      <c r="C153" s="54" t="s">
        <v>1</v>
      </c>
      <c r="D153" s="54" t="s">
        <v>149</v>
      </c>
      <c r="E153" s="55" t="s">
        <v>1103</v>
      </c>
      <c r="F153" s="55" t="s">
        <v>1104</v>
      </c>
      <c r="G153" s="54" t="s">
        <v>6</v>
      </c>
      <c r="H153" s="54" t="s">
        <v>635</v>
      </c>
      <c r="I153" s="58">
        <v>23097</v>
      </c>
      <c r="J153" s="54">
        <v>12</v>
      </c>
      <c r="K153" s="54" t="s">
        <v>7</v>
      </c>
      <c r="L153" s="54" t="s">
        <v>861</v>
      </c>
      <c r="M153" s="54" t="e">
        <v>#DIV/0!</v>
      </c>
      <c r="N153" s="54" t="s">
        <v>1095</v>
      </c>
      <c r="O153" s="54">
        <v>65</v>
      </c>
      <c r="P153" s="54">
        <v>64</v>
      </c>
      <c r="Q153" s="56">
        <v>129</v>
      </c>
      <c r="Z153" s="336">
        <v>0</v>
      </c>
      <c r="AA153" s="336">
        <v>0</v>
      </c>
      <c r="AB153" s="336">
        <v>0</v>
      </c>
      <c r="AC153" s="336">
        <v>0</v>
      </c>
      <c r="AD153" s="336">
        <v>0</v>
      </c>
      <c r="AE153" s="336">
        <v>0</v>
      </c>
      <c r="AF153" s="336">
        <v>0</v>
      </c>
      <c r="AG153" s="336">
        <v>0</v>
      </c>
      <c r="AH153" s="54" t="s">
        <v>777</v>
      </c>
      <c r="AI153" s="57">
        <v>105</v>
      </c>
      <c r="AJ153" s="337">
        <v>23097</v>
      </c>
      <c r="AK153" s="336">
        <v>871.11997590299995</v>
      </c>
      <c r="AL153" s="54">
        <v>172</v>
      </c>
      <c r="AM153" s="336">
        <v>894.99976803000004</v>
      </c>
      <c r="AN153" s="54">
        <v>151</v>
      </c>
      <c r="AO153" s="54" t="s">
        <v>777</v>
      </c>
      <c r="AQ153" s="338">
        <f t="shared" ca="1" si="4"/>
        <v>62.969863013698628</v>
      </c>
    </row>
    <row r="154" spans="1:43" ht="20.100000000000001" customHeight="1">
      <c r="A154" s="54" t="s">
        <v>668</v>
      </c>
      <c r="B154" s="54" t="s">
        <v>882</v>
      </c>
      <c r="C154" s="54" t="s">
        <v>488</v>
      </c>
      <c r="D154" s="54" t="s">
        <v>490</v>
      </c>
      <c r="E154" s="55" t="s">
        <v>210</v>
      </c>
      <c r="F154" s="55" t="s">
        <v>669</v>
      </c>
      <c r="G154" s="54" t="s">
        <v>0</v>
      </c>
      <c r="H154" s="54" t="s">
        <v>644</v>
      </c>
      <c r="I154" s="58">
        <v>18853</v>
      </c>
      <c r="J154" s="54">
        <v>8</v>
      </c>
      <c r="K154" s="54" t="s">
        <v>2</v>
      </c>
      <c r="L154" s="54" t="s">
        <v>950</v>
      </c>
      <c r="M154" s="54" t="s">
        <v>862</v>
      </c>
      <c r="N154" s="54" t="s">
        <v>1095</v>
      </c>
      <c r="O154" s="54">
        <v>61</v>
      </c>
      <c r="P154" s="54">
        <v>61</v>
      </c>
      <c r="Q154" s="56">
        <v>122</v>
      </c>
      <c r="Z154" s="336">
        <v>0</v>
      </c>
      <c r="AA154" s="336">
        <v>0</v>
      </c>
      <c r="AB154" s="336">
        <v>0</v>
      </c>
      <c r="AC154" s="336">
        <v>0</v>
      </c>
      <c r="AD154" s="336">
        <v>0</v>
      </c>
      <c r="AE154" s="336">
        <v>0</v>
      </c>
      <c r="AF154" s="336">
        <v>0</v>
      </c>
      <c r="AG154" s="336">
        <v>0</v>
      </c>
      <c r="AH154" s="54" t="s">
        <v>777</v>
      </c>
      <c r="AI154" s="57">
        <v>106</v>
      </c>
      <c r="AJ154" s="337">
        <v>18853</v>
      </c>
      <c r="AK154" s="336">
        <v>878.07998014700001</v>
      </c>
      <c r="AL154" s="54">
        <v>139</v>
      </c>
      <c r="AM154" s="336">
        <v>894.03981047000002</v>
      </c>
      <c r="AN154" s="54">
        <v>152</v>
      </c>
      <c r="AO154" s="54" t="s">
        <v>777</v>
      </c>
      <c r="AQ154" s="338">
        <f t="shared" ca="1" si="4"/>
        <v>74.597260273972609</v>
      </c>
    </row>
    <row r="155" spans="1:43" ht="20.100000000000001" customHeight="1">
      <c r="A155" s="54" t="s">
        <v>784</v>
      </c>
      <c r="B155" s="54" t="s">
        <v>791</v>
      </c>
      <c r="C155" s="54" t="s">
        <v>488</v>
      </c>
      <c r="D155" s="54" t="s">
        <v>242</v>
      </c>
      <c r="E155" s="55" t="s">
        <v>775</v>
      </c>
      <c r="F155" s="55" t="s">
        <v>776</v>
      </c>
      <c r="G155" s="54" t="s">
        <v>0</v>
      </c>
      <c r="H155" s="54" t="s">
        <v>675</v>
      </c>
      <c r="I155" s="58">
        <v>16918</v>
      </c>
      <c r="J155" s="54">
        <v>9</v>
      </c>
      <c r="K155" s="54" t="s">
        <v>2</v>
      </c>
      <c r="L155" s="54" t="s">
        <v>950</v>
      </c>
      <c r="M155" s="54" t="s">
        <v>777</v>
      </c>
      <c r="N155" s="54" t="s">
        <v>1095</v>
      </c>
      <c r="O155" s="54">
        <v>63</v>
      </c>
      <c r="P155" s="54">
        <v>61</v>
      </c>
      <c r="Q155" s="56">
        <v>124</v>
      </c>
      <c r="Z155" s="336">
        <v>0</v>
      </c>
      <c r="AA155" s="336">
        <v>0</v>
      </c>
      <c r="AB155" s="336">
        <v>0</v>
      </c>
      <c r="AC155" s="336">
        <v>0</v>
      </c>
      <c r="AD155" s="336">
        <v>0</v>
      </c>
      <c r="AE155" s="336">
        <v>0</v>
      </c>
      <c r="AF155" s="336">
        <v>0</v>
      </c>
      <c r="AG155" s="336">
        <v>0</v>
      </c>
      <c r="AH155" s="54" t="s">
        <v>777</v>
      </c>
      <c r="AI155" s="57">
        <v>106</v>
      </c>
      <c r="AJ155" s="337">
        <v>16918</v>
      </c>
      <c r="AK155" s="336">
        <v>876.08998208200001</v>
      </c>
      <c r="AL155" s="54">
        <v>146</v>
      </c>
      <c r="AM155" s="336">
        <v>894.02982982000003</v>
      </c>
      <c r="AN155" s="54">
        <v>153</v>
      </c>
      <c r="AO155" s="54" t="s">
        <v>777</v>
      </c>
      <c r="AQ155" s="338">
        <f t="shared" ca="1" si="4"/>
        <v>79.898630136986299</v>
      </c>
    </row>
    <row r="156" spans="1:43" ht="20.100000000000001" customHeight="1">
      <c r="A156" s="54" t="s">
        <v>1115</v>
      </c>
      <c r="B156" s="54" t="s">
        <v>794</v>
      </c>
      <c r="C156" s="54" t="s">
        <v>488</v>
      </c>
      <c r="D156" s="54" t="s">
        <v>283</v>
      </c>
      <c r="E156" s="55" t="s">
        <v>1116</v>
      </c>
      <c r="F156" s="55" t="s">
        <v>1117</v>
      </c>
      <c r="G156" s="54" t="s">
        <v>0</v>
      </c>
      <c r="H156" s="54" t="s">
        <v>635</v>
      </c>
      <c r="I156" s="58">
        <v>41082</v>
      </c>
      <c r="J156" s="54">
        <v>12</v>
      </c>
      <c r="K156" s="54" t="s">
        <v>7</v>
      </c>
      <c r="L156" s="54" t="s">
        <v>861</v>
      </c>
      <c r="M156" s="54" t="e">
        <v>#DIV/0!</v>
      </c>
      <c r="N156" s="54" t="s">
        <v>1095</v>
      </c>
      <c r="O156" s="54">
        <v>67</v>
      </c>
      <c r="P156" s="54">
        <v>63</v>
      </c>
      <c r="Q156" s="56">
        <v>130</v>
      </c>
      <c r="Z156" s="336">
        <v>0</v>
      </c>
      <c r="AA156" s="336">
        <v>0</v>
      </c>
      <c r="AB156" s="336">
        <v>0</v>
      </c>
      <c r="AC156" s="336">
        <v>0</v>
      </c>
      <c r="AD156" s="336">
        <v>0</v>
      </c>
      <c r="AE156" s="336">
        <v>0</v>
      </c>
      <c r="AF156" s="336">
        <v>0</v>
      </c>
      <c r="AG156" s="336">
        <v>0</v>
      </c>
      <c r="AH156" s="54" t="s">
        <v>777</v>
      </c>
      <c r="AI156" s="57">
        <v>106</v>
      </c>
      <c r="AJ156" s="337">
        <v>41082</v>
      </c>
      <c r="AK156" s="336">
        <v>870.11995791799995</v>
      </c>
      <c r="AL156" s="54">
        <v>175</v>
      </c>
      <c r="AM156" s="336">
        <v>893.99958818000005</v>
      </c>
      <c r="AN156" s="54">
        <v>154</v>
      </c>
      <c r="AO156" s="54" t="s">
        <v>777</v>
      </c>
      <c r="AQ156" s="338">
        <f t="shared" ca="1" si="4"/>
        <v>13.695890410958905</v>
      </c>
    </row>
    <row r="157" spans="1:43" ht="20.100000000000001" customHeight="1">
      <c r="A157" s="54" t="s">
        <v>131</v>
      </c>
      <c r="B157" s="54" t="s">
        <v>418</v>
      </c>
      <c r="C157" s="54" t="s">
        <v>1</v>
      </c>
      <c r="D157" s="54" t="s">
        <v>418</v>
      </c>
      <c r="E157" s="55" t="s">
        <v>43</v>
      </c>
      <c r="F157" s="55" t="s">
        <v>132</v>
      </c>
      <c r="G157" s="54" t="s">
        <v>0</v>
      </c>
      <c r="H157" s="54" t="s">
        <v>654</v>
      </c>
      <c r="I157" s="58">
        <v>16582</v>
      </c>
      <c r="J157" s="54">
        <v>4</v>
      </c>
      <c r="K157" s="54" t="s">
        <v>8</v>
      </c>
      <c r="L157" s="54" t="s">
        <v>950</v>
      </c>
      <c r="M157" s="54" t="s">
        <v>862</v>
      </c>
      <c r="N157" s="54" t="s">
        <v>1095</v>
      </c>
      <c r="O157" s="54">
        <v>56</v>
      </c>
      <c r="P157" s="54">
        <v>59</v>
      </c>
      <c r="Q157" s="56">
        <v>115</v>
      </c>
      <c r="Z157" s="336">
        <v>0</v>
      </c>
      <c r="AA157" s="336">
        <v>0</v>
      </c>
      <c r="AB157" s="336">
        <v>0</v>
      </c>
      <c r="AC157" s="336">
        <v>0</v>
      </c>
      <c r="AD157" s="336">
        <v>0</v>
      </c>
      <c r="AE157" s="336">
        <v>0</v>
      </c>
      <c r="AF157" s="336">
        <v>0</v>
      </c>
      <c r="AG157" s="336">
        <v>0</v>
      </c>
      <c r="AH157" s="54" t="s">
        <v>777</v>
      </c>
      <c r="AI157" s="57">
        <v>107</v>
      </c>
      <c r="AJ157" s="337">
        <v>16582</v>
      </c>
      <c r="AK157" s="336">
        <v>885.03998241800002</v>
      </c>
      <c r="AL157" s="54">
        <v>101</v>
      </c>
      <c r="AM157" s="336">
        <v>893.07983318000004</v>
      </c>
      <c r="AN157" s="54">
        <v>155</v>
      </c>
      <c r="AO157" s="54" t="s">
        <v>777</v>
      </c>
      <c r="AQ157" s="338">
        <f t="shared" ca="1" si="4"/>
        <v>80.819178082191783</v>
      </c>
    </row>
    <row r="158" spans="1:43" ht="20.100000000000001" customHeight="1">
      <c r="A158" s="54" t="s">
        <v>38</v>
      </c>
      <c r="B158" s="54" t="s">
        <v>490</v>
      </c>
      <c r="C158" s="54" t="s">
        <v>1</v>
      </c>
      <c r="D158" s="54" t="s">
        <v>490</v>
      </c>
      <c r="E158" s="55" t="s">
        <v>23</v>
      </c>
      <c r="F158" s="55" t="s">
        <v>39</v>
      </c>
      <c r="G158" s="54" t="s">
        <v>6</v>
      </c>
      <c r="H158" s="54" t="s">
        <v>635</v>
      </c>
      <c r="I158" s="58">
        <v>15977</v>
      </c>
      <c r="J158" s="54">
        <v>5</v>
      </c>
      <c r="K158" s="54" t="s">
        <v>8</v>
      </c>
      <c r="L158" s="54" t="s">
        <v>950</v>
      </c>
      <c r="M158" s="54" t="s">
        <v>862</v>
      </c>
      <c r="N158" s="54" t="s">
        <v>1095</v>
      </c>
      <c r="O158" s="54">
        <v>58</v>
      </c>
      <c r="P158" s="54">
        <v>59</v>
      </c>
      <c r="Q158" s="56">
        <v>117</v>
      </c>
      <c r="Z158" s="336">
        <v>0</v>
      </c>
      <c r="AA158" s="336">
        <v>0</v>
      </c>
      <c r="AB158" s="336">
        <v>0</v>
      </c>
      <c r="AC158" s="336">
        <v>0</v>
      </c>
      <c r="AD158" s="336">
        <v>0</v>
      </c>
      <c r="AE158" s="336">
        <v>0</v>
      </c>
      <c r="AF158" s="336">
        <v>0</v>
      </c>
      <c r="AG158" s="336">
        <v>0</v>
      </c>
      <c r="AH158" s="54" t="s">
        <v>777</v>
      </c>
      <c r="AI158" s="57">
        <v>107</v>
      </c>
      <c r="AJ158" s="337">
        <v>15977</v>
      </c>
      <c r="AK158" s="336">
        <v>883.04998302299998</v>
      </c>
      <c r="AL158" s="54">
        <v>110</v>
      </c>
      <c r="AM158" s="336">
        <v>893.06983923000007</v>
      </c>
      <c r="AN158" s="54">
        <v>156</v>
      </c>
      <c r="AO158" s="54" t="s">
        <v>777</v>
      </c>
      <c r="AQ158" s="338">
        <f t="shared" ca="1" si="4"/>
        <v>82.476712328767121</v>
      </c>
    </row>
    <row r="159" spans="1:43" ht="20.100000000000001" customHeight="1">
      <c r="A159" s="54" t="s">
        <v>781</v>
      </c>
      <c r="B159" s="54" t="s">
        <v>491</v>
      </c>
      <c r="C159" s="54" t="s">
        <v>1</v>
      </c>
      <c r="D159" s="54" t="s">
        <v>491</v>
      </c>
      <c r="E159" s="55" t="s">
        <v>697</v>
      </c>
      <c r="F159" s="55" t="s">
        <v>186</v>
      </c>
      <c r="G159" s="54" t="s">
        <v>0</v>
      </c>
      <c r="H159" s="54" t="s">
        <v>644</v>
      </c>
      <c r="I159" s="58">
        <v>17411</v>
      </c>
      <c r="J159" s="54">
        <v>5</v>
      </c>
      <c r="K159" s="54" t="s">
        <v>8</v>
      </c>
      <c r="L159" s="54" t="s">
        <v>950</v>
      </c>
      <c r="M159" s="54" t="s">
        <v>862</v>
      </c>
      <c r="N159" s="54" t="s">
        <v>1095</v>
      </c>
      <c r="O159" s="54">
        <v>62</v>
      </c>
      <c r="P159" s="54">
        <v>55</v>
      </c>
      <c r="Q159" s="56">
        <v>117</v>
      </c>
      <c r="Z159" s="336">
        <v>0</v>
      </c>
      <c r="AA159" s="336">
        <v>0</v>
      </c>
      <c r="AB159" s="336">
        <v>0</v>
      </c>
      <c r="AC159" s="336">
        <v>0</v>
      </c>
      <c r="AD159" s="336">
        <v>0</v>
      </c>
      <c r="AE159" s="336">
        <v>0</v>
      </c>
      <c r="AF159" s="336">
        <v>0</v>
      </c>
      <c r="AG159" s="336">
        <v>0</v>
      </c>
      <c r="AH159" s="54" t="s">
        <v>777</v>
      </c>
      <c r="AI159" s="57">
        <v>107</v>
      </c>
      <c r="AJ159" s="337">
        <v>17411</v>
      </c>
      <c r="AK159" s="336">
        <v>883.04998158899991</v>
      </c>
      <c r="AL159" s="54">
        <v>111</v>
      </c>
      <c r="AM159" s="336">
        <v>893.06982489000006</v>
      </c>
      <c r="AN159" s="54">
        <v>157</v>
      </c>
      <c r="AO159" s="54" t="s">
        <v>777</v>
      </c>
      <c r="AQ159" s="338">
        <f t="shared" ca="1" si="4"/>
        <v>78.547945205479451</v>
      </c>
    </row>
    <row r="160" spans="1:43" ht="20.100000000000001" customHeight="1">
      <c r="A160" s="54" t="s">
        <v>102</v>
      </c>
      <c r="B160" s="54" t="s">
        <v>283</v>
      </c>
      <c r="C160" s="54" t="s">
        <v>1</v>
      </c>
      <c r="D160" s="54" t="s">
        <v>283</v>
      </c>
      <c r="E160" s="55" t="s">
        <v>103</v>
      </c>
      <c r="F160" s="55" t="s">
        <v>104</v>
      </c>
      <c r="G160" s="54" t="s">
        <v>0</v>
      </c>
      <c r="H160" s="54" t="s">
        <v>675</v>
      </c>
      <c r="I160" s="58">
        <v>13681</v>
      </c>
      <c r="J160" s="54">
        <v>6</v>
      </c>
      <c r="K160" s="54" t="s">
        <v>8</v>
      </c>
      <c r="L160" s="54" t="s">
        <v>994</v>
      </c>
      <c r="M160" s="54" t="s">
        <v>862</v>
      </c>
      <c r="N160" s="54" t="s">
        <v>1095</v>
      </c>
      <c r="O160" s="54">
        <v>59</v>
      </c>
      <c r="P160" s="54">
        <v>60</v>
      </c>
      <c r="Q160" s="56">
        <v>119</v>
      </c>
      <c r="Z160" s="336">
        <v>0</v>
      </c>
      <c r="AA160" s="336">
        <v>0</v>
      </c>
      <c r="AB160" s="336">
        <v>0</v>
      </c>
      <c r="AC160" s="336">
        <v>0</v>
      </c>
      <c r="AD160" s="336">
        <v>0</v>
      </c>
      <c r="AE160" s="336">
        <v>0</v>
      </c>
      <c r="AF160" s="336">
        <v>0</v>
      </c>
      <c r="AG160" s="336">
        <v>0</v>
      </c>
      <c r="AH160" s="54" t="s">
        <v>777</v>
      </c>
      <c r="AI160" s="57">
        <v>107</v>
      </c>
      <c r="AJ160" s="337">
        <v>13681</v>
      </c>
      <c r="AK160" s="336">
        <v>881.05998531899991</v>
      </c>
      <c r="AL160" s="54">
        <v>124</v>
      </c>
      <c r="AM160" s="336">
        <v>893.05986218999999</v>
      </c>
      <c r="AN160" s="54">
        <v>158</v>
      </c>
      <c r="AO160" s="54" t="s">
        <v>777</v>
      </c>
      <c r="AQ160" s="338">
        <f t="shared" ca="1" si="4"/>
        <v>88.767123287671239</v>
      </c>
    </row>
    <row r="161" spans="1:43" ht="20.100000000000001" customHeight="1">
      <c r="A161" s="54" t="s">
        <v>444</v>
      </c>
      <c r="B161" s="54" t="s">
        <v>875</v>
      </c>
      <c r="C161" s="54" t="s">
        <v>1</v>
      </c>
      <c r="D161" s="54" t="s">
        <v>417</v>
      </c>
      <c r="E161" s="55" t="s">
        <v>443</v>
      </c>
      <c r="F161" s="55" t="s">
        <v>250</v>
      </c>
      <c r="G161" s="54" t="s">
        <v>6</v>
      </c>
      <c r="H161" s="54" t="s">
        <v>644</v>
      </c>
      <c r="I161" s="58">
        <v>14124</v>
      </c>
      <c r="J161" s="54">
        <v>9</v>
      </c>
      <c r="K161" s="54" t="s">
        <v>2</v>
      </c>
      <c r="L161" s="54" t="s">
        <v>994</v>
      </c>
      <c r="M161" s="54" t="s">
        <v>777</v>
      </c>
      <c r="N161" s="54" t="s">
        <v>1095</v>
      </c>
      <c r="O161" s="54">
        <v>63</v>
      </c>
      <c r="P161" s="54">
        <v>62</v>
      </c>
      <c r="Q161" s="56">
        <v>125</v>
      </c>
      <c r="Z161" s="336">
        <v>0</v>
      </c>
      <c r="AA161" s="336">
        <v>0</v>
      </c>
      <c r="AB161" s="336">
        <v>0</v>
      </c>
      <c r="AC161" s="336">
        <v>0</v>
      </c>
      <c r="AD161" s="336">
        <v>0</v>
      </c>
      <c r="AE161" s="336">
        <v>0</v>
      </c>
      <c r="AF161" s="336">
        <v>0</v>
      </c>
      <c r="AG161" s="336">
        <v>0</v>
      </c>
      <c r="AH161" s="54" t="s">
        <v>777</v>
      </c>
      <c r="AI161" s="57">
        <v>107</v>
      </c>
      <c r="AJ161" s="337">
        <v>14124</v>
      </c>
      <c r="AK161" s="336">
        <v>875.08998487600002</v>
      </c>
      <c r="AL161" s="54">
        <v>150</v>
      </c>
      <c r="AM161" s="336">
        <v>893.02985776000003</v>
      </c>
      <c r="AN161" s="54">
        <v>159</v>
      </c>
      <c r="AO161" s="54" t="s">
        <v>777</v>
      </c>
      <c r="AQ161" s="338">
        <f t="shared" ca="1" si="4"/>
        <v>87.553424657534251</v>
      </c>
    </row>
    <row r="162" spans="1:43" ht="20.100000000000001" customHeight="1">
      <c r="A162" s="54" t="s">
        <v>762</v>
      </c>
      <c r="B162" s="54" t="s">
        <v>803</v>
      </c>
      <c r="C162" s="54" t="s">
        <v>1</v>
      </c>
      <c r="D162" s="54" t="s">
        <v>149</v>
      </c>
      <c r="E162" s="55" t="s">
        <v>133</v>
      </c>
      <c r="F162" s="55" t="s">
        <v>763</v>
      </c>
      <c r="G162" s="54" t="s">
        <v>0</v>
      </c>
      <c r="H162" s="54" t="s">
        <v>670</v>
      </c>
      <c r="I162" s="58">
        <v>17605</v>
      </c>
      <c r="J162" s="54">
        <v>9</v>
      </c>
      <c r="K162" s="54" t="s">
        <v>2</v>
      </c>
      <c r="L162" s="54" t="s">
        <v>950</v>
      </c>
      <c r="M162" s="54" t="s">
        <v>777</v>
      </c>
      <c r="N162" s="54" t="s">
        <v>1095</v>
      </c>
      <c r="O162" s="54">
        <v>61</v>
      </c>
      <c r="P162" s="54">
        <v>64</v>
      </c>
      <c r="Q162" s="56">
        <v>125</v>
      </c>
      <c r="Z162" s="336">
        <v>0</v>
      </c>
      <c r="AA162" s="336">
        <v>0</v>
      </c>
      <c r="AB162" s="336">
        <v>0</v>
      </c>
      <c r="AC162" s="336">
        <v>0</v>
      </c>
      <c r="AD162" s="336">
        <v>0</v>
      </c>
      <c r="AE162" s="336">
        <v>0</v>
      </c>
      <c r="AF162" s="336">
        <v>0</v>
      </c>
      <c r="AG162" s="336">
        <v>0</v>
      </c>
      <c r="AH162" s="54" t="s">
        <v>777</v>
      </c>
      <c r="AI162" s="57">
        <v>107</v>
      </c>
      <c r="AJ162" s="337">
        <v>17605</v>
      </c>
      <c r="AK162" s="336">
        <v>875.089981395</v>
      </c>
      <c r="AL162" s="54">
        <v>151</v>
      </c>
      <c r="AM162" s="336">
        <v>893.02982294999993</v>
      </c>
      <c r="AN162" s="54">
        <v>160</v>
      </c>
      <c r="AO162" s="54" t="s">
        <v>777</v>
      </c>
      <c r="AQ162" s="338">
        <f t="shared" ca="1" si="4"/>
        <v>78.016438356164386</v>
      </c>
    </row>
    <row r="163" spans="1:43" ht="20.100000000000001" customHeight="1">
      <c r="A163" s="54" t="s">
        <v>221</v>
      </c>
      <c r="B163" s="54" t="s">
        <v>880</v>
      </c>
      <c r="C163" s="54" t="s">
        <v>488</v>
      </c>
      <c r="D163" s="54" t="s">
        <v>257</v>
      </c>
      <c r="E163" s="55" t="s">
        <v>133</v>
      </c>
      <c r="F163" s="55" t="s">
        <v>222</v>
      </c>
      <c r="G163" s="54" t="s">
        <v>6</v>
      </c>
      <c r="H163" s="54" t="s">
        <v>644</v>
      </c>
      <c r="I163" s="58">
        <v>19169</v>
      </c>
      <c r="J163" s="54">
        <v>9</v>
      </c>
      <c r="K163" s="54" t="s">
        <v>2</v>
      </c>
      <c r="L163" s="54" t="s">
        <v>861</v>
      </c>
      <c r="M163" s="54" t="s">
        <v>777</v>
      </c>
      <c r="N163" s="54" t="s">
        <v>1095</v>
      </c>
      <c r="O163" s="54">
        <v>62</v>
      </c>
      <c r="P163" s="54">
        <v>63</v>
      </c>
      <c r="Q163" s="56">
        <v>125</v>
      </c>
      <c r="Z163" s="336">
        <v>0</v>
      </c>
      <c r="AA163" s="336">
        <v>0</v>
      </c>
      <c r="AB163" s="336">
        <v>0</v>
      </c>
      <c r="AC163" s="336">
        <v>0</v>
      </c>
      <c r="AD163" s="336">
        <v>0</v>
      </c>
      <c r="AE163" s="336">
        <v>0</v>
      </c>
      <c r="AF163" s="336">
        <v>0</v>
      </c>
      <c r="AG163" s="336">
        <v>0</v>
      </c>
      <c r="AH163" s="54" t="s">
        <v>777</v>
      </c>
      <c r="AI163" s="57">
        <v>107</v>
      </c>
      <c r="AJ163" s="337">
        <v>19169</v>
      </c>
      <c r="AK163" s="336">
        <v>875.08997983100005</v>
      </c>
      <c r="AL163" s="54">
        <v>152</v>
      </c>
      <c r="AM163" s="336">
        <v>893.02980731000002</v>
      </c>
      <c r="AN163" s="54">
        <v>161</v>
      </c>
      <c r="AO163" s="54" t="s">
        <v>777</v>
      </c>
      <c r="AQ163" s="338">
        <f t="shared" ref="AQ163:AQ199" ca="1" si="5">(TODAY()-I163)/365</f>
        <v>73.731506849315068</v>
      </c>
    </row>
    <row r="164" spans="1:43" ht="20.100000000000001" customHeight="1">
      <c r="A164" s="54" t="s">
        <v>46</v>
      </c>
      <c r="B164" s="54" t="s">
        <v>789</v>
      </c>
      <c r="C164" s="54" t="s">
        <v>488</v>
      </c>
      <c r="D164" s="54" t="s">
        <v>149</v>
      </c>
      <c r="E164" s="55" t="s">
        <v>45</v>
      </c>
      <c r="F164" s="55" t="s">
        <v>47</v>
      </c>
      <c r="G164" s="54" t="s">
        <v>0</v>
      </c>
      <c r="H164" s="54" t="s">
        <v>635</v>
      </c>
      <c r="I164" s="58">
        <v>29247</v>
      </c>
      <c r="J164" s="54">
        <v>9</v>
      </c>
      <c r="K164" s="54" t="s">
        <v>2</v>
      </c>
      <c r="L164" s="54" t="s">
        <v>861</v>
      </c>
      <c r="M164" s="54" t="s">
        <v>862</v>
      </c>
      <c r="N164" s="54" t="s">
        <v>1095</v>
      </c>
      <c r="O164" s="54">
        <v>63</v>
      </c>
      <c r="P164" s="54">
        <v>62</v>
      </c>
      <c r="Q164" s="56">
        <v>125</v>
      </c>
      <c r="Z164" s="336">
        <v>0</v>
      </c>
      <c r="AA164" s="336">
        <v>0</v>
      </c>
      <c r="AB164" s="336">
        <v>0</v>
      </c>
      <c r="AC164" s="336">
        <v>0</v>
      </c>
      <c r="AD164" s="336">
        <v>0</v>
      </c>
      <c r="AE164" s="336">
        <v>0</v>
      </c>
      <c r="AF164" s="336">
        <v>0</v>
      </c>
      <c r="AG164" s="336">
        <v>0</v>
      </c>
      <c r="AH164" s="54" t="s">
        <v>777</v>
      </c>
      <c r="AI164" s="57">
        <v>107</v>
      </c>
      <c r="AJ164" s="337">
        <v>29247</v>
      </c>
      <c r="AK164" s="336">
        <v>875.08996975299999</v>
      </c>
      <c r="AL164" s="54">
        <v>153</v>
      </c>
      <c r="AM164" s="336">
        <v>893.02970653</v>
      </c>
      <c r="AN164" s="54">
        <v>162</v>
      </c>
      <c r="AO164" s="54" t="s">
        <v>777</v>
      </c>
      <c r="AQ164" s="338">
        <f t="shared" ca="1" si="5"/>
        <v>46.12054794520548</v>
      </c>
    </row>
    <row r="165" spans="1:43" ht="20.100000000000001" customHeight="1">
      <c r="A165" s="54" t="s">
        <v>908</v>
      </c>
      <c r="B165" s="54" t="s">
        <v>805</v>
      </c>
      <c r="C165" s="54" t="s">
        <v>1</v>
      </c>
      <c r="D165" s="54" t="s">
        <v>283</v>
      </c>
      <c r="E165" s="55" t="s">
        <v>909</v>
      </c>
      <c r="F165" s="55" t="s">
        <v>910</v>
      </c>
      <c r="G165" s="54" t="s">
        <v>6</v>
      </c>
      <c r="H165" s="54" t="s">
        <v>640</v>
      </c>
      <c r="I165" s="58">
        <v>13844</v>
      </c>
      <c r="J165" s="54">
        <v>12</v>
      </c>
      <c r="K165" s="54" t="s">
        <v>7</v>
      </c>
      <c r="L165" s="54" t="s">
        <v>994</v>
      </c>
      <c r="M165" s="54" t="s">
        <v>777</v>
      </c>
      <c r="N165" s="54" t="s">
        <v>1095</v>
      </c>
      <c r="O165" s="54">
        <v>69</v>
      </c>
      <c r="P165" s="54">
        <v>62</v>
      </c>
      <c r="Q165" s="56">
        <v>131</v>
      </c>
      <c r="Z165" s="336">
        <v>0</v>
      </c>
      <c r="AA165" s="336">
        <v>0</v>
      </c>
      <c r="AB165" s="336">
        <v>0</v>
      </c>
      <c r="AC165" s="336">
        <v>0</v>
      </c>
      <c r="AD165" s="336">
        <v>0</v>
      </c>
      <c r="AE165" s="336">
        <v>0</v>
      </c>
      <c r="AF165" s="336">
        <v>0</v>
      </c>
      <c r="AG165" s="336">
        <v>0</v>
      </c>
      <c r="AH165" s="54" t="s">
        <v>777</v>
      </c>
      <c r="AI165" s="57">
        <v>107</v>
      </c>
      <c r="AJ165" s="337">
        <v>13844</v>
      </c>
      <c r="AK165" s="336">
        <v>869.11998515599998</v>
      </c>
      <c r="AL165" s="54">
        <v>179</v>
      </c>
      <c r="AM165" s="336">
        <v>892.99986056</v>
      </c>
      <c r="AN165" s="54">
        <v>163</v>
      </c>
      <c r="AO165" s="54" t="s">
        <v>777</v>
      </c>
      <c r="AQ165" s="338">
        <f t="shared" ca="1" si="5"/>
        <v>88.320547945205476</v>
      </c>
    </row>
    <row r="166" spans="1:43" ht="20.100000000000001" customHeight="1">
      <c r="A166" s="54" t="s">
        <v>971</v>
      </c>
      <c r="B166" s="54" t="s">
        <v>801</v>
      </c>
      <c r="C166" s="54" t="s">
        <v>488</v>
      </c>
      <c r="D166" s="54" t="s">
        <v>418</v>
      </c>
      <c r="E166" s="55" t="s">
        <v>1013</v>
      </c>
      <c r="F166" s="55" t="s">
        <v>1014</v>
      </c>
      <c r="G166" s="54" t="s">
        <v>6</v>
      </c>
      <c r="H166" s="54" t="s">
        <v>640</v>
      </c>
      <c r="I166" s="58">
        <v>28169</v>
      </c>
      <c r="J166" s="54">
        <v>12</v>
      </c>
      <c r="K166" s="54" t="s">
        <v>7</v>
      </c>
      <c r="L166" s="54" t="s">
        <v>861</v>
      </c>
      <c r="M166" s="54" t="s">
        <v>777</v>
      </c>
      <c r="N166" s="54" t="s">
        <v>1095</v>
      </c>
      <c r="O166" s="54">
        <v>67</v>
      </c>
      <c r="P166" s="54">
        <v>64</v>
      </c>
      <c r="Q166" s="56">
        <v>131</v>
      </c>
      <c r="Z166" s="336">
        <v>0</v>
      </c>
      <c r="AA166" s="336">
        <v>0</v>
      </c>
      <c r="AB166" s="336">
        <v>0</v>
      </c>
      <c r="AC166" s="336">
        <v>0</v>
      </c>
      <c r="AD166" s="336">
        <v>0</v>
      </c>
      <c r="AE166" s="336">
        <v>0</v>
      </c>
      <c r="AF166" s="336">
        <v>0</v>
      </c>
      <c r="AG166" s="336">
        <v>0</v>
      </c>
      <c r="AH166" s="54" t="s">
        <v>777</v>
      </c>
      <c r="AI166" s="57">
        <v>107</v>
      </c>
      <c r="AJ166" s="337">
        <v>28169</v>
      </c>
      <c r="AK166" s="336">
        <v>869.11997083100005</v>
      </c>
      <c r="AL166" s="54">
        <v>180</v>
      </c>
      <c r="AM166" s="336">
        <v>892.99971731000005</v>
      </c>
      <c r="AN166" s="54">
        <v>164</v>
      </c>
      <c r="AO166" s="54" t="s">
        <v>777</v>
      </c>
      <c r="AQ166" s="338">
        <f t="shared" ca="1" si="5"/>
        <v>49.073972602739723</v>
      </c>
    </row>
    <row r="167" spans="1:43" ht="20.100000000000001" customHeight="1">
      <c r="A167" s="54" t="s">
        <v>110</v>
      </c>
      <c r="B167" s="54" t="s">
        <v>488</v>
      </c>
      <c r="C167" s="54" t="s">
        <v>1</v>
      </c>
      <c r="D167" s="54" t="s">
        <v>488</v>
      </c>
      <c r="E167" s="55" t="s">
        <v>111</v>
      </c>
      <c r="F167" s="55" t="s">
        <v>66</v>
      </c>
      <c r="G167" s="54" t="s">
        <v>6</v>
      </c>
      <c r="H167" s="54" t="s">
        <v>639</v>
      </c>
      <c r="I167" s="58">
        <v>13623</v>
      </c>
      <c r="J167" s="54">
        <v>9</v>
      </c>
      <c r="K167" s="54" t="s">
        <v>2</v>
      </c>
      <c r="L167" s="54" t="s">
        <v>994</v>
      </c>
      <c r="M167" s="54" t="s">
        <v>777</v>
      </c>
      <c r="N167" s="54" t="s">
        <v>1095</v>
      </c>
      <c r="O167" s="54">
        <v>67</v>
      </c>
      <c r="P167" s="54">
        <v>59</v>
      </c>
      <c r="Q167" s="56">
        <v>126</v>
      </c>
      <c r="Z167" s="336">
        <v>0</v>
      </c>
      <c r="AA167" s="336">
        <v>0</v>
      </c>
      <c r="AB167" s="336">
        <v>0</v>
      </c>
      <c r="AC167" s="336">
        <v>0</v>
      </c>
      <c r="AD167" s="336">
        <v>0</v>
      </c>
      <c r="AE167" s="336">
        <v>0</v>
      </c>
      <c r="AF167" s="336">
        <v>0</v>
      </c>
      <c r="AG167" s="336">
        <v>0</v>
      </c>
      <c r="AH167" s="54" t="s">
        <v>777</v>
      </c>
      <c r="AI167" s="57">
        <v>108</v>
      </c>
      <c r="AJ167" s="337">
        <v>13623</v>
      </c>
      <c r="AK167" s="336">
        <v>874.08998537700006</v>
      </c>
      <c r="AL167" s="54">
        <v>155</v>
      </c>
      <c r="AM167" s="336">
        <v>892.02986277000002</v>
      </c>
      <c r="AN167" s="54">
        <v>165</v>
      </c>
      <c r="AO167" s="54" t="s">
        <v>777</v>
      </c>
      <c r="AQ167" s="338">
        <f t="shared" ca="1" si="5"/>
        <v>88.92602739726027</v>
      </c>
    </row>
    <row r="168" spans="1:43" ht="20.100000000000001" customHeight="1">
      <c r="A168" s="54" t="s">
        <v>25</v>
      </c>
      <c r="B168" s="54" t="s">
        <v>802</v>
      </c>
      <c r="C168" s="54" t="s">
        <v>1</v>
      </c>
      <c r="D168" s="54" t="s">
        <v>51</v>
      </c>
      <c r="E168" s="55" t="s">
        <v>26</v>
      </c>
      <c r="F168" s="55" t="s">
        <v>27</v>
      </c>
      <c r="G168" s="54" t="s">
        <v>0</v>
      </c>
      <c r="H168" s="54" t="s">
        <v>635</v>
      </c>
      <c r="I168" s="58">
        <v>15479</v>
      </c>
      <c r="J168" s="54">
        <v>9</v>
      </c>
      <c r="K168" s="54" t="s">
        <v>2</v>
      </c>
      <c r="L168" s="54" t="s">
        <v>950</v>
      </c>
      <c r="M168" s="54" t="s">
        <v>777</v>
      </c>
      <c r="N168" s="54" t="s">
        <v>1095</v>
      </c>
      <c r="O168" s="54">
        <v>67</v>
      </c>
      <c r="P168" s="54">
        <v>59</v>
      </c>
      <c r="Q168" s="56">
        <v>126</v>
      </c>
      <c r="Z168" s="336">
        <v>0</v>
      </c>
      <c r="AA168" s="336">
        <v>0</v>
      </c>
      <c r="AB168" s="336">
        <v>0</v>
      </c>
      <c r="AC168" s="336">
        <v>0</v>
      </c>
      <c r="AD168" s="336">
        <v>0</v>
      </c>
      <c r="AE168" s="336">
        <v>0</v>
      </c>
      <c r="AF168" s="336">
        <v>0</v>
      </c>
      <c r="AG168" s="336">
        <v>0</v>
      </c>
      <c r="AH168" s="54" t="s">
        <v>777</v>
      </c>
      <c r="AI168" s="57">
        <v>108</v>
      </c>
      <c r="AJ168" s="337">
        <v>15479</v>
      </c>
      <c r="AK168" s="336">
        <v>874.08998352100002</v>
      </c>
      <c r="AL168" s="54">
        <v>156</v>
      </c>
      <c r="AM168" s="336">
        <v>892.02984420999996</v>
      </c>
      <c r="AN168" s="54">
        <v>166</v>
      </c>
      <c r="AO168" s="54" t="s">
        <v>777</v>
      </c>
      <c r="AQ168" s="338">
        <f t="shared" ca="1" si="5"/>
        <v>83.841095890410955</v>
      </c>
    </row>
    <row r="169" spans="1:43" ht="20.100000000000001" customHeight="1">
      <c r="A169" s="54" t="s">
        <v>546</v>
      </c>
      <c r="B169" s="54" t="s">
        <v>807</v>
      </c>
      <c r="C169" s="54" t="s">
        <v>1</v>
      </c>
      <c r="D169" s="54" t="s">
        <v>393</v>
      </c>
      <c r="E169" s="55" t="s">
        <v>547</v>
      </c>
      <c r="F169" s="55" t="s">
        <v>548</v>
      </c>
      <c r="G169" s="54" t="s">
        <v>6</v>
      </c>
      <c r="H169" s="54" t="s">
        <v>664</v>
      </c>
      <c r="I169" s="58">
        <v>19916</v>
      </c>
      <c r="J169" s="54">
        <v>9</v>
      </c>
      <c r="K169" s="54" t="s">
        <v>2</v>
      </c>
      <c r="L169" s="54" t="s">
        <v>861</v>
      </c>
      <c r="M169" s="54" t="s">
        <v>777</v>
      </c>
      <c r="N169" s="54" t="s">
        <v>1095</v>
      </c>
      <c r="O169" s="54">
        <v>63</v>
      </c>
      <c r="P169" s="54">
        <v>63</v>
      </c>
      <c r="Q169" s="56">
        <v>126</v>
      </c>
      <c r="Z169" s="336">
        <v>0</v>
      </c>
      <c r="AA169" s="336">
        <v>0</v>
      </c>
      <c r="AB169" s="336">
        <v>0</v>
      </c>
      <c r="AC169" s="336">
        <v>0</v>
      </c>
      <c r="AD169" s="336">
        <v>0</v>
      </c>
      <c r="AE169" s="336">
        <v>0</v>
      </c>
      <c r="AF169" s="336">
        <v>0</v>
      </c>
      <c r="AG169" s="336">
        <v>0</v>
      </c>
      <c r="AH169" s="54" t="s">
        <v>777</v>
      </c>
      <c r="AI169" s="57">
        <v>108</v>
      </c>
      <c r="AJ169" s="337">
        <v>19916</v>
      </c>
      <c r="AK169" s="336">
        <v>874.08997908399999</v>
      </c>
      <c r="AL169" s="54">
        <v>157</v>
      </c>
      <c r="AM169" s="336">
        <v>892.02979984000001</v>
      </c>
      <c r="AN169" s="54">
        <v>167</v>
      </c>
      <c r="AO169" s="54" t="s">
        <v>777</v>
      </c>
      <c r="AQ169" s="338">
        <f t="shared" ca="1" si="5"/>
        <v>71.68493150684931</v>
      </c>
    </row>
    <row r="170" spans="1:43" ht="20.100000000000001" customHeight="1">
      <c r="A170" s="54" t="s">
        <v>979</v>
      </c>
      <c r="B170" s="54" t="s">
        <v>795</v>
      </c>
      <c r="C170" s="54" t="s">
        <v>488</v>
      </c>
      <c r="D170" s="54" t="s">
        <v>358</v>
      </c>
      <c r="E170" s="55" t="s">
        <v>1026</v>
      </c>
      <c r="F170" s="55" t="s">
        <v>1027</v>
      </c>
      <c r="G170" s="54" t="s">
        <v>6</v>
      </c>
      <c r="H170" s="54" t="s">
        <v>644</v>
      </c>
      <c r="I170" s="58">
        <v>16988</v>
      </c>
      <c r="J170" s="54">
        <v>12</v>
      </c>
      <c r="K170" s="54" t="s">
        <v>7</v>
      </c>
      <c r="L170" s="54" t="s">
        <v>950</v>
      </c>
      <c r="M170" s="54" t="s">
        <v>777</v>
      </c>
      <c r="N170" s="54" t="s">
        <v>1095</v>
      </c>
      <c r="O170" s="54">
        <v>71</v>
      </c>
      <c r="P170" s="54">
        <v>61</v>
      </c>
      <c r="Q170" s="56">
        <v>132</v>
      </c>
      <c r="Z170" s="336">
        <v>0</v>
      </c>
      <c r="AA170" s="336">
        <v>0</v>
      </c>
      <c r="AB170" s="336">
        <v>0</v>
      </c>
      <c r="AC170" s="336">
        <v>0</v>
      </c>
      <c r="AD170" s="336">
        <v>0</v>
      </c>
      <c r="AE170" s="336">
        <v>0</v>
      </c>
      <c r="AF170" s="336">
        <v>0</v>
      </c>
      <c r="AG170" s="336">
        <v>0</v>
      </c>
      <c r="AH170" s="54" t="s">
        <v>777</v>
      </c>
      <c r="AI170" s="57">
        <v>108</v>
      </c>
      <c r="AJ170" s="337">
        <v>16988</v>
      </c>
      <c r="AK170" s="336">
        <v>868.11998201200004</v>
      </c>
      <c r="AL170" s="54">
        <v>182</v>
      </c>
      <c r="AM170" s="336">
        <v>891.99982911999996</v>
      </c>
      <c r="AN170" s="54">
        <v>168</v>
      </c>
      <c r="AO170" s="54" t="s">
        <v>777</v>
      </c>
      <c r="AQ170" s="338">
        <f t="shared" ca="1" si="5"/>
        <v>79.706849315068496</v>
      </c>
    </row>
    <row r="171" spans="1:43" ht="20.100000000000001" customHeight="1">
      <c r="A171" s="54" t="s">
        <v>1168</v>
      </c>
      <c r="B171" s="54" t="s">
        <v>1</v>
      </c>
      <c r="C171" s="54" t="s">
        <v>1</v>
      </c>
      <c r="D171" s="54" t="s">
        <v>1</v>
      </c>
      <c r="E171" s="55" t="s">
        <v>71</v>
      </c>
      <c r="F171" s="55" t="s">
        <v>1169</v>
      </c>
      <c r="G171" s="54" t="s">
        <v>0</v>
      </c>
      <c r="H171" s="54" t="s">
        <v>675</v>
      </c>
      <c r="I171" s="58">
        <v>27163</v>
      </c>
      <c r="J171" s="54">
        <v>2</v>
      </c>
      <c r="K171" s="54" t="s">
        <v>20</v>
      </c>
      <c r="L171" s="54" t="s">
        <v>861</v>
      </c>
      <c r="M171" s="54" t="s">
        <v>777</v>
      </c>
      <c r="N171" s="54" t="s">
        <v>1095</v>
      </c>
      <c r="O171" s="54">
        <v>54</v>
      </c>
      <c r="P171" s="54">
        <v>59</v>
      </c>
      <c r="Q171" s="56">
        <v>113</v>
      </c>
      <c r="Z171" s="336">
        <v>0</v>
      </c>
      <c r="AA171" s="336">
        <v>0</v>
      </c>
      <c r="AB171" s="336">
        <v>0</v>
      </c>
      <c r="AC171" s="336">
        <v>0</v>
      </c>
      <c r="AD171" s="336">
        <v>0</v>
      </c>
      <c r="AE171" s="336">
        <v>0</v>
      </c>
      <c r="AF171" s="336">
        <v>0</v>
      </c>
      <c r="AG171" s="336">
        <v>0</v>
      </c>
      <c r="AH171" s="54" t="s">
        <v>777</v>
      </c>
      <c r="AI171" s="57">
        <v>109</v>
      </c>
      <c r="AJ171" s="337">
        <v>27163</v>
      </c>
      <c r="AK171" s="336">
        <v>887.01997183699996</v>
      </c>
      <c r="AL171" s="54">
        <v>82</v>
      </c>
      <c r="AM171" s="336">
        <v>891.09972736999998</v>
      </c>
      <c r="AN171" s="54">
        <v>169</v>
      </c>
      <c r="AO171" s="54" t="s">
        <v>777</v>
      </c>
      <c r="AQ171" s="338">
        <f t="shared" ca="1" si="5"/>
        <v>51.830136986301369</v>
      </c>
    </row>
    <row r="172" spans="1:43" ht="20.100000000000001" customHeight="1">
      <c r="A172" s="54" t="s">
        <v>368</v>
      </c>
      <c r="B172" s="54" t="s">
        <v>801</v>
      </c>
      <c r="C172" s="54" t="s">
        <v>488</v>
      </c>
      <c r="D172" s="54" t="s">
        <v>418</v>
      </c>
      <c r="E172" s="55" t="s">
        <v>369</v>
      </c>
      <c r="F172" s="55" t="s">
        <v>370</v>
      </c>
      <c r="G172" s="54" t="s">
        <v>0</v>
      </c>
      <c r="H172" s="54" t="s">
        <v>654</v>
      </c>
      <c r="I172" s="58">
        <v>14496</v>
      </c>
      <c r="J172" s="54">
        <v>9</v>
      </c>
      <c r="K172" s="54" t="s">
        <v>2</v>
      </c>
      <c r="L172" s="54" t="s">
        <v>994</v>
      </c>
      <c r="M172" s="54" t="s">
        <v>777</v>
      </c>
      <c r="N172" s="54" t="s">
        <v>1095</v>
      </c>
      <c r="O172" s="54">
        <v>62</v>
      </c>
      <c r="P172" s="54">
        <v>65</v>
      </c>
      <c r="Q172" s="56">
        <v>127</v>
      </c>
      <c r="Z172" s="336">
        <v>0</v>
      </c>
      <c r="AA172" s="336">
        <v>0</v>
      </c>
      <c r="AB172" s="336">
        <v>0</v>
      </c>
      <c r="AC172" s="336">
        <v>0</v>
      </c>
      <c r="AD172" s="336">
        <v>0</v>
      </c>
      <c r="AE172" s="336">
        <v>0</v>
      </c>
      <c r="AF172" s="336">
        <v>0</v>
      </c>
      <c r="AG172" s="336">
        <v>0</v>
      </c>
      <c r="AH172" s="54" t="s">
        <v>777</v>
      </c>
      <c r="AI172" s="57">
        <v>109</v>
      </c>
      <c r="AJ172" s="337">
        <v>14496</v>
      </c>
      <c r="AK172" s="336">
        <v>873.08998450400009</v>
      </c>
      <c r="AL172" s="54">
        <v>161</v>
      </c>
      <c r="AM172" s="336">
        <v>891.02985404000003</v>
      </c>
      <c r="AN172" s="54">
        <v>170</v>
      </c>
      <c r="AO172" s="54" t="s">
        <v>777</v>
      </c>
      <c r="AQ172" s="338">
        <f t="shared" ca="1" si="5"/>
        <v>86.534246575342465</v>
      </c>
    </row>
    <row r="173" spans="1:43" ht="20.100000000000001" customHeight="1">
      <c r="A173" s="54" t="s">
        <v>364</v>
      </c>
      <c r="B173" s="54" t="s">
        <v>876</v>
      </c>
      <c r="C173" s="54" t="s">
        <v>488</v>
      </c>
      <c r="D173" s="54" t="s">
        <v>1</v>
      </c>
      <c r="E173" s="55" t="s">
        <v>365</v>
      </c>
      <c r="F173" s="55" t="s">
        <v>67</v>
      </c>
      <c r="G173" s="54" t="s">
        <v>0</v>
      </c>
      <c r="H173" s="54" t="s">
        <v>664</v>
      </c>
      <c r="I173" s="58">
        <v>14590</v>
      </c>
      <c r="J173" s="54">
        <v>9</v>
      </c>
      <c r="K173" s="54" t="s">
        <v>2</v>
      </c>
      <c r="L173" s="54" t="s">
        <v>994</v>
      </c>
      <c r="M173" s="54" t="s">
        <v>777</v>
      </c>
      <c r="N173" s="54" t="s">
        <v>1095</v>
      </c>
      <c r="O173" s="54">
        <v>62</v>
      </c>
      <c r="P173" s="54">
        <v>65</v>
      </c>
      <c r="Q173" s="56">
        <v>127</v>
      </c>
      <c r="Z173" s="336">
        <v>0</v>
      </c>
      <c r="AA173" s="336">
        <v>0</v>
      </c>
      <c r="AB173" s="336">
        <v>0</v>
      </c>
      <c r="AC173" s="336">
        <v>0</v>
      </c>
      <c r="AD173" s="336">
        <v>0</v>
      </c>
      <c r="AE173" s="336">
        <v>0</v>
      </c>
      <c r="AF173" s="336">
        <v>0</v>
      </c>
      <c r="AG173" s="336">
        <v>0</v>
      </c>
      <c r="AH173" s="54" t="s">
        <v>777</v>
      </c>
      <c r="AI173" s="57">
        <v>109</v>
      </c>
      <c r="AJ173" s="337">
        <v>14590</v>
      </c>
      <c r="AK173" s="336">
        <v>873.08998441000006</v>
      </c>
      <c r="AL173" s="54">
        <v>162</v>
      </c>
      <c r="AM173" s="336">
        <v>891.02985309999997</v>
      </c>
      <c r="AN173" s="54">
        <v>171</v>
      </c>
      <c r="AO173" s="54" t="s">
        <v>777</v>
      </c>
      <c r="AQ173" s="338">
        <f t="shared" ca="1" si="5"/>
        <v>86.276712328767118</v>
      </c>
    </row>
    <row r="174" spans="1:43" ht="20.100000000000001" customHeight="1">
      <c r="A174" s="54" t="s">
        <v>434</v>
      </c>
      <c r="B174" s="54" t="s">
        <v>875</v>
      </c>
      <c r="C174" s="54" t="s">
        <v>1</v>
      </c>
      <c r="D174" s="54" t="s">
        <v>417</v>
      </c>
      <c r="E174" s="55" t="s">
        <v>446</v>
      </c>
      <c r="F174" s="55" t="s">
        <v>66</v>
      </c>
      <c r="G174" s="54" t="s">
        <v>6</v>
      </c>
      <c r="H174" s="54" t="s">
        <v>640</v>
      </c>
      <c r="I174" s="58">
        <v>18129</v>
      </c>
      <c r="J174" s="54">
        <v>9</v>
      </c>
      <c r="K174" s="54" t="s">
        <v>2</v>
      </c>
      <c r="L174" s="54" t="s">
        <v>950</v>
      </c>
      <c r="M174" s="54" t="s">
        <v>777</v>
      </c>
      <c r="N174" s="54" t="s">
        <v>1095</v>
      </c>
      <c r="O174" s="54">
        <v>64</v>
      </c>
      <c r="P174" s="54">
        <v>63</v>
      </c>
      <c r="Q174" s="56">
        <v>127</v>
      </c>
      <c r="Z174" s="336">
        <v>0</v>
      </c>
      <c r="AA174" s="336">
        <v>0</v>
      </c>
      <c r="AB174" s="336">
        <v>0</v>
      </c>
      <c r="AC174" s="336">
        <v>0</v>
      </c>
      <c r="AD174" s="336">
        <v>0</v>
      </c>
      <c r="AE174" s="336">
        <v>0</v>
      </c>
      <c r="AF174" s="336">
        <v>0</v>
      </c>
      <c r="AG174" s="336">
        <v>0</v>
      </c>
      <c r="AH174" s="54" t="s">
        <v>777</v>
      </c>
      <c r="AI174" s="57">
        <v>109</v>
      </c>
      <c r="AJ174" s="337">
        <v>18129</v>
      </c>
      <c r="AK174" s="336">
        <v>873.08998087100008</v>
      </c>
      <c r="AL174" s="54">
        <v>163</v>
      </c>
      <c r="AM174" s="336">
        <v>891.02981770999997</v>
      </c>
      <c r="AN174" s="54">
        <v>172</v>
      </c>
      <c r="AO174" s="54" t="s">
        <v>777</v>
      </c>
      <c r="AQ174" s="338">
        <f t="shared" ca="1" si="5"/>
        <v>76.580821917808223</v>
      </c>
    </row>
    <row r="175" spans="1:43" ht="20.100000000000001" customHeight="1">
      <c r="A175" s="54" t="s">
        <v>107</v>
      </c>
      <c r="B175" s="54" t="s">
        <v>797</v>
      </c>
      <c r="C175" s="54" t="s">
        <v>488</v>
      </c>
      <c r="D175" s="54" t="s">
        <v>491</v>
      </c>
      <c r="E175" s="55" t="s">
        <v>108</v>
      </c>
      <c r="F175" s="55" t="s">
        <v>109</v>
      </c>
      <c r="G175" s="54" t="s">
        <v>0</v>
      </c>
      <c r="H175" s="54" t="s">
        <v>639</v>
      </c>
      <c r="I175" s="58">
        <v>14124</v>
      </c>
      <c r="J175" s="54">
        <v>12</v>
      </c>
      <c r="K175" s="54" t="s">
        <v>7</v>
      </c>
      <c r="L175" s="54" t="s">
        <v>994</v>
      </c>
      <c r="M175" s="54" t="s">
        <v>777</v>
      </c>
      <c r="N175" s="54" t="s">
        <v>1095</v>
      </c>
      <c r="O175" s="54">
        <v>66</v>
      </c>
      <c r="P175" s="54">
        <v>67</v>
      </c>
      <c r="Q175" s="56">
        <v>133</v>
      </c>
      <c r="Z175" s="336">
        <v>0</v>
      </c>
      <c r="AA175" s="336">
        <v>0</v>
      </c>
      <c r="AB175" s="336">
        <v>0</v>
      </c>
      <c r="AC175" s="336">
        <v>0</v>
      </c>
      <c r="AD175" s="336">
        <v>0</v>
      </c>
      <c r="AE175" s="336">
        <v>0</v>
      </c>
      <c r="AF175" s="336">
        <v>0</v>
      </c>
      <c r="AG175" s="336">
        <v>0</v>
      </c>
      <c r="AH175" s="54" t="s">
        <v>777</v>
      </c>
      <c r="AI175" s="57">
        <v>109</v>
      </c>
      <c r="AJ175" s="337">
        <v>14124</v>
      </c>
      <c r="AK175" s="336">
        <v>867.11998487599999</v>
      </c>
      <c r="AL175" s="54">
        <v>187</v>
      </c>
      <c r="AM175" s="336">
        <v>890.99985776000005</v>
      </c>
      <c r="AN175" s="54">
        <v>173</v>
      </c>
      <c r="AO175" s="54" t="s">
        <v>777</v>
      </c>
      <c r="AQ175" s="338">
        <f t="shared" ca="1" si="5"/>
        <v>87.553424657534251</v>
      </c>
    </row>
    <row r="176" spans="1:43" ht="20.100000000000001" customHeight="1">
      <c r="A176" s="54" t="s">
        <v>190</v>
      </c>
      <c r="B176" s="54" t="s">
        <v>800</v>
      </c>
      <c r="C176" s="54" t="s">
        <v>488</v>
      </c>
      <c r="D176" s="54" t="s">
        <v>417</v>
      </c>
      <c r="E176" s="55" t="s">
        <v>13</v>
      </c>
      <c r="F176" s="55" t="s">
        <v>191</v>
      </c>
      <c r="G176" s="54" t="s">
        <v>6</v>
      </c>
      <c r="H176" s="54" t="s">
        <v>640</v>
      </c>
      <c r="I176" s="58">
        <v>20147</v>
      </c>
      <c r="J176" s="54">
        <v>12</v>
      </c>
      <c r="K176" s="54" t="s">
        <v>7</v>
      </c>
      <c r="L176" s="54" t="s">
        <v>861</v>
      </c>
      <c r="M176" s="54" t="s">
        <v>777</v>
      </c>
      <c r="N176" s="54" t="s">
        <v>1095</v>
      </c>
      <c r="O176" s="54">
        <v>68</v>
      </c>
      <c r="P176" s="54">
        <v>65</v>
      </c>
      <c r="Q176" s="56">
        <v>133</v>
      </c>
      <c r="Z176" s="336">
        <v>0</v>
      </c>
      <c r="AA176" s="336">
        <v>0</v>
      </c>
      <c r="AB176" s="336">
        <v>0</v>
      </c>
      <c r="AC176" s="336">
        <v>0</v>
      </c>
      <c r="AD176" s="336">
        <v>0</v>
      </c>
      <c r="AE176" s="336">
        <v>0</v>
      </c>
      <c r="AF176" s="336">
        <v>0</v>
      </c>
      <c r="AG176" s="336">
        <v>0</v>
      </c>
      <c r="AH176" s="54" t="s">
        <v>777</v>
      </c>
      <c r="AI176" s="57">
        <v>109</v>
      </c>
      <c r="AJ176" s="337">
        <v>20147</v>
      </c>
      <c r="AK176" s="336">
        <v>867.11997885300002</v>
      </c>
      <c r="AL176" s="54">
        <v>188</v>
      </c>
      <c r="AM176" s="336">
        <v>890.99979753000002</v>
      </c>
      <c r="AN176" s="54">
        <v>174</v>
      </c>
      <c r="AO176" s="54" t="s">
        <v>777</v>
      </c>
      <c r="AQ176" s="338">
        <f t="shared" ca="1" si="5"/>
        <v>71.052054794520544</v>
      </c>
    </row>
    <row r="177" spans="1:43" ht="20.100000000000001" customHeight="1">
      <c r="A177" s="54" t="s">
        <v>780</v>
      </c>
      <c r="B177" s="54" t="s">
        <v>204</v>
      </c>
      <c r="C177" s="54" t="s">
        <v>1</v>
      </c>
      <c r="D177" s="54" t="s">
        <v>204</v>
      </c>
      <c r="E177" s="55" t="s">
        <v>45</v>
      </c>
      <c r="F177" s="55" t="s">
        <v>205</v>
      </c>
      <c r="G177" s="54" t="s">
        <v>0</v>
      </c>
      <c r="H177" s="54" t="s">
        <v>644</v>
      </c>
      <c r="I177" s="58">
        <v>15220</v>
      </c>
      <c r="J177" s="54">
        <v>3</v>
      </c>
      <c r="K177" s="54" t="s">
        <v>20</v>
      </c>
      <c r="L177" s="54" t="s">
        <v>994</v>
      </c>
      <c r="M177" s="54" t="s">
        <v>777</v>
      </c>
      <c r="N177" s="54" t="s">
        <v>1095</v>
      </c>
      <c r="O177" s="54">
        <v>62</v>
      </c>
      <c r="P177" s="54">
        <v>54</v>
      </c>
      <c r="Q177" s="56">
        <v>116</v>
      </c>
      <c r="Z177" s="336">
        <v>0</v>
      </c>
      <c r="AA177" s="336">
        <v>0</v>
      </c>
      <c r="AB177" s="336">
        <v>0</v>
      </c>
      <c r="AC177" s="336">
        <v>0</v>
      </c>
      <c r="AD177" s="336">
        <v>0</v>
      </c>
      <c r="AE177" s="336">
        <v>0</v>
      </c>
      <c r="AF177" s="336">
        <v>0</v>
      </c>
      <c r="AG177" s="336">
        <v>0</v>
      </c>
      <c r="AH177" s="54" t="s">
        <v>777</v>
      </c>
      <c r="AI177" s="57">
        <v>110</v>
      </c>
      <c r="AJ177" s="337">
        <v>15220</v>
      </c>
      <c r="AK177" s="336">
        <v>884.02998377999995</v>
      </c>
      <c r="AL177" s="54">
        <v>105</v>
      </c>
      <c r="AM177" s="336">
        <v>890.08984680000003</v>
      </c>
      <c r="AN177" s="54">
        <v>175</v>
      </c>
      <c r="AO177" s="54" t="s">
        <v>777</v>
      </c>
      <c r="AQ177" s="338">
        <f t="shared" ca="1" si="5"/>
        <v>84.550684931506851</v>
      </c>
    </row>
    <row r="178" spans="1:43" ht="20.100000000000001" customHeight="1">
      <c r="A178" s="54" t="s">
        <v>403</v>
      </c>
      <c r="B178" s="54" t="s">
        <v>787</v>
      </c>
      <c r="C178" s="54" t="s">
        <v>488</v>
      </c>
      <c r="D178" s="54" t="s">
        <v>489</v>
      </c>
      <c r="E178" s="55" t="s">
        <v>345</v>
      </c>
      <c r="F178" s="55" t="s">
        <v>289</v>
      </c>
      <c r="G178" s="54" t="s">
        <v>6</v>
      </c>
      <c r="H178" s="54" t="s">
        <v>670</v>
      </c>
      <c r="I178" s="58">
        <v>17976</v>
      </c>
      <c r="J178" s="54">
        <v>9</v>
      </c>
      <c r="K178" s="54" t="s">
        <v>2</v>
      </c>
      <c r="L178" s="54" t="s">
        <v>950</v>
      </c>
      <c r="M178" s="54" t="s">
        <v>777</v>
      </c>
      <c r="N178" s="54" t="s">
        <v>1095</v>
      </c>
      <c r="O178" s="54">
        <v>66</v>
      </c>
      <c r="P178" s="54">
        <v>62</v>
      </c>
      <c r="Q178" s="56">
        <v>128</v>
      </c>
      <c r="Z178" s="336">
        <v>0</v>
      </c>
      <c r="AA178" s="336">
        <v>0</v>
      </c>
      <c r="AB178" s="336">
        <v>0</v>
      </c>
      <c r="AC178" s="336">
        <v>0</v>
      </c>
      <c r="AD178" s="336">
        <v>0</v>
      </c>
      <c r="AE178" s="336">
        <v>0</v>
      </c>
      <c r="AF178" s="336">
        <v>0</v>
      </c>
      <c r="AG178" s="336">
        <v>0</v>
      </c>
      <c r="AH178" s="54" t="s">
        <v>777</v>
      </c>
      <c r="AI178" s="57">
        <v>110</v>
      </c>
      <c r="AJ178" s="337">
        <v>17976</v>
      </c>
      <c r="AK178" s="336">
        <v>872.08998102400005</v>
      </c>
      <c r="AL178" s="54">
        <v>167</v>
      </c>
      <c r="AM178" s="336">
        <v>890.02981923999994</v>
      </c>
      <c r="AN178" s="54">
        <v>176</v>
      </c>
      <c r="AO178" s="54" t="s">
        <v>777</v>
      </c>
      <c r="AQ178" s="338">
        <f t="shared" ca="1" si="5"/>
        <v>77</v>
      </c>
    </row>
    <row r="179" spans="1:43" ht="20.100000000000001" customHeight="1">
      <c r="A179" s="54" t="s">
        <v>599</v>
      </c>
      <c r="B179" s="54" t="s">
        <v>882</v>
      </c>
      <c r="C179" s="54" t="s">
        <v>488</v>
      </c>
      <c r="D179" s="54" t="s">
        <v>490</v>
      </c>
      <c r="E179" s="55" t="s">
        <v>317</v>
      </c>
      <c r="F179" s="55" t="s">
        <v>600</v>
      </c>
      <c r="G179" s="54" t="s">
        <v>0</v>
      </c>
      <c r="H179" s="54" t="s">
        <v>640</v>
      </c>
      <c r="I179" s="58">
        <v>14088</v>
      </c>
      <c r="J179" s="54">
        <v>9</v>
      </c>
      <c r="K179" s="54" t="s">
        <v>2</v>
      </c>
      <c r="L179" s="54" t="s">
        <v>994</v>
      </c>
      <c r="M179" s="54" t="s">
        <v>777</v>
      </c>
      <c r="N179" s="54" t="s">
        <v>1095</v>
      </c>
      <c r="O179" s="54">
        <v>64</v>
      </c>
      <c r="P179" s="54">
        <v>65</v>
      </c>
      <c r="Q179" s="56">
        <v>129</v>
      </c>
      <c r="Z179" s="336">
        <v>0</v>
      </c>
      <c r="AA179" s="336">
        <v>0</v>
      </c>
      <c r="AB179" s="336">
        <v>0</v>
      </c>
      <c r="AC179" s="336">
        <v>0</v>
      </c>
      <c r="AD179" s="336">
        <v>0</v>
      </c>
      <c r="AE179" s="336">
        <v>0</v>
      </c>
      <c r="AF179" s="336">
        <v>0</v>
      </c>
      <c r="AG179" s="336">
        <v>0</v>
      </c>
      <c r="AH179" s="54" t="s">
        <v>777</v>
      </c>
      <c r="AI179" s="57">
        <v>111</v>
      </c>
      <c r="AJ179" s="337">
        <v>14088</v>
      </c>
      <c r="AK179" s="336">
        <v>871.08998491200009</v>
      </c>
      <c r="AL179" s="54">
        <v>173</v>
      </c>
      <c r="AM179" s="336">
        <v>889.02985811999997</v>
      </c>
      <c r="AN179" s="54">
        <v>177</v>
      </c>
      <c r="AO179" s="54" t="s">
        <v>777</v>
      </c>
      <c r="AQ179" s="338">
        <f t="shared" ca="1" si="5"/>
        <v>87.652054794520552</v>
      </c>
    </row>
    <row r="180" spans="1:43" ht="20.100000000000001" customHeight="1">
      <c r="A180" s="54" t="s">
        <v>1135</v>
      </c>
      <c r="B180" s="54" t="s">
        <v>803</v>
      </c>
      <c r="C180" s="54" t="s">
        <v>1</v>
      </c>
      <c r="D180" s="54" t="s">
        <v>149</v>
      </c>
      <c r="E180" s="55" t="s">
        <v>1136</v>
      </c>
      <c r="F180" s="55" t="s">
        <v>1137</v>
      </c>
      <c r="G180" s="54" t="s">
        <v>6</v>
      </c>
      <c r="H180" s="54" t="s">
        <v>640</v>
      </c>
      <c r="I180" s="58">
        <v>20185</v>
      </c>
      <c r="J180" s="54">
        <v>12</v>
      </c>
      <c r="K180" s="54" t="s">
        <v>7</v>
      </c>
      <c r="L180" s="54" t="s">
        <v>861</v>
      </c>
      <c r="M180" s="54" t="e">
        <v>#DIV/0!</v>
      </c>
      <c r="N180" s="54" t="s">
        <v>1095</v>
      </c>
      <c r="O180" s="54">
        <v>73</v>
      </c>
      <c r="P180" s="54">
        <v>62</v>
      </c>
      <c r="Q180" s="56">
        <v>135</v>
      </c>
      <c r="Z180" s="336">
        <v>0</v>
      </c>
      <c r="AA180" s="336">
        <v>0</v>
      </c>
      <c r="AB180" s="336">
        <v>0</v>
      </c>
      <c r="AC180" s="336">
        <v>0</v>
      </c>
      <c r="AD180" s="336">
        <v>0</v>
      </c>
      <c r="AE180" s="336">
        <v>0</v>
      </c>
      <c r="AF180" s="336">
        <v>0</v>
      </c>
      <c r="AG180" s="336">
        <v>0</v>
      </c>
      <c r="AH180" s="54" t="s">
        <v>777</v>
      </c>
      <c r="AI180" s="57">
        <v>111</v>
      </c>
      <c r="AJ180" s="337">
        <v>20185</v>
      </c>
      <c r="AK180" s="336">
        <v>865.11997881499997</v>
      </c>
      <c r="AL180" s="54">
        <v>189</v>
      </c>
      <c r="AM180" s="336">
        <v>888.99979714999995</v>
      </c>
      <c r="AN180" s="54">
        <v>178</v>
      </c>
      <c r="AO180" s="54" t="s">
        <v>777</v>
      </c>
      <c r="AQ180" s="338">
        <f t="shared" ca="1" si="5"/>
        <v>70.947945205479456</v>
      </c>
    </row>
    <row r="181" spans="1:43" ht="20.100000000000001" customHeight="1">
      <c r="A181" s="54" t="s">
        <v>433</v>
      </c>
      <c r="B181" s="54" t="s">
        <v>806</v>
      </c>
      <c r="C181" s="54" t="s">
        <v>1</v>
      </c>
      <c r="D181" s="54" t="s">
        <v>490</v>
      </c>
      <c r="E181" s="55" t="s">
        <v>446</v>
      </c>
      <c r="F181" s="55" t="s">
        <v>82</v>
      </c>
      <c r="G181" s="54" t="s">
        <v>0</v>
      </c>
      <c r="H181" s="54" t="s">
        <v>640</v>
      </c>
      <c r="I181" s="58">
        <v>12082</v>
      </c>
      <c r="J181" s="54">
        <v>8</v>
      </c>
      <c r="K181" s="54" t="s">
        <v>2</v>
      </c>
      <c r="L181" s="54" t="s">
        <v>994</v>
      </c>
      <c r="M181" s="54" t="s">
        <v>777</v>
      </c>
      <c r="N181" s="54" t="s">
        <v>1098</v>
      </c>
      <c r="O181" s="54">
        <v>68</v>
      </c>
      <c r="P181" s="54">
        <v>60</v>
      </c>
      <c r="Q181" s="56">
        <v>128</v>
      </c>
      <c r="Z181" s="336">
        <v>0</v>
      </c>
      <c r="AA181" s="336">
        <v>0</v>
      </c>
      <c r="AB181" s="336">
        <v>0</v>
      </c>
      <c r="AC181" s="336">
        <v>0</v>
      </c>
      <c r="AD181" s="336">
        <v>0</v>
      </c>
      <c r="AE181" s="336">
        <v>0</v>
      </c>
      <c r="AF181" s="336">
        <v>0</v>
      </c>
      <c r="AG181" s="336">
        <v>0</v>
      </c>
      <c r="AH181" s="54" t="s">
        <v>777</v>
      </c>
      <c r="AI181" s="57">
        <v>112</v>
      </c>
      <c r="AJ181" s="337">
        <v>12082</v>
      </c>
      <c r="AK181" s="336">
        <v>872.07998691800003</v>
      </c>
      <c r="AL181" s="54">
        <v>168</v>
      </c>
      <c r="AM181" s="336">
        <v>888.03987817999996</v>
      </c>
      <c r="AN181" s="54">
        <v>179</v>
      </c>
      <c r="AO181" s="54" t="s">
        <v>777</v>
      </c>
      <c r="AQ181" s="338">
        <f t="shared" ca="1" si="5"/>
        <v>93.147945205479445</v>
      </c>
    </row>
    <row r="182" spans="1:43" ht="20.100000000000001" customHeight="1">
      <c r="A182" s="54" t="s">
        <v>354</v>
      </c>
      <c r="B182" s="54" t="s">
        <v>149</v>
      </c>
      <c r="C182" s="54" t="s">
        <v>1</v>
      </c>
      <c r="D182" s="54" t="s">
        <v>149</v>
      </c>
      <c r="E182" s="55" t="s">
        <v>355</v>
      </c>
      <c r="F182" s="55" t="s">
        <v>170</v>
      </c>
      <c r="G182" s="54" t="s">
        <v>6</v>
      </c>
      <c r="H182" s="54" t="s">
        <v>654</v>
      </c>
      <c r="I182" s="58">
        <v>17840</v>
      </c>
      <c r="J182" s="54">
        <v>9</v>
      </c>
      <c r="K182" s="54" t="s">
        <v>2</v>
      </c>
      <c r="L182" s="54" t="s">
        <v>950</v>
      </c>
      <c r="M182" s="54" t="s">
        <v>777</v>
      </c>
      <c r="N182" s="54" t="s">
        <v>1095</v>
      </c>
      <c r="O182" s="54">
        <v>69</v>
      </c>
      <c r="P182" s="54">
        <v>61</v>
      </c>
      <c r="Q182" s="56">
        <v>130</v>
      </c>
      <c r="Z182" s="336">
        <v>0</v>
      </c>
      <c r="AA182" s="336">
        <v>0</v>
      </c>
      <c r="AB182" s="336">
        <v>0</v>
      </c>
      <c r="AC182" s="336">
        <v>0</v>
      </c>
      <c r="AD182" s="336">
        <v>0</v>
      </c>
      <c r="AE182" s="336">
        <v>0</v>
      </c>
      <c r="AF182" s="336">
        <v>0</v>
      </c>
      <c r="AG182" s="336">
        <v>0</v>
      </c>
      <c r="AH182" s="54" t="s">
        <v>777</v>
      </c>
      <c r="AI182" s="57">
        <v>112</v>
      </c>
      <c r="AJ182" s="337">
        <v>17840</v>
      </c>
      <c r="AK182" s="336">
        <v>870.08998115999998</v>
      </c>
      <c r="AL182" s="54">
        <v>176</v>
      </c>
      <c r="AM182" s="336">
        <v>888.02982059999999</v>
      </c>
      <c r="AN182" s="54">
        <v>180</v>
      </c>
      <c r="AO182" s="54" t="s">
        <v>777</v>
      </c>
      <c r="AQ182" s="338">
        <f t="shared" ca="1" si="5"/>
        <v>77.372602739726034</v>
      </c>
    </row>
    <row r="183" spans="1:43" ht="20.100000000000001" customHeight="1">
      <c r="A183" s="54" t="s">
        <v>385</v>
      </c>
      <c r="B183" s="54" t="s">
        <v>242</v>
      </c>
      <c r="C183" s="54" t="s">
        <v>1</v>
      </c>
      <c r="D183" s="54" t="s">
        <v>242</v>
      </c>
      <c r="E183" s="55" t="s">
        <v>386</v>
      </c>
      <c r="F183" s="55" t="s">
        <v>387</v>
      </c>
      <c r="G183" s="54" t="s">
        <v>0</v>
      </c>
      <c r="H183" s="54" t="s">
        <v>664</v>
      </c>
      <c r="I183" s="58">
        <v>17868</v>
      </c>
      <c r="J183" s="54">
        <v>9</v>
      </c>
      <c r="K183" s="54" t="s">
        <v>2</v>
      </c>
      <c r="L183" s="54" t="s">
        <v>950</v>
      </c>
      <c r="M183" s="54" t="s">
        <v>862</v>
      </c>
      <c r="N183" s="54" t="s">
        <v>1095</v>
      </c>
      <c r="O183" s="54">
        <v>67</v>
      </c>
      <c r="P183" s="54">
        <v>63</v>
      </c>
      <c r="Q183" s="56">
        <v>130</v>
      </c>
      <c r="Z183" s="336">
        <v>0</v>
      </c>
      <c r="AA183" s="336">
        <v>0</v>
      </c>
      <c r="AB183" s="336">
        <v>0</v>
      </c>
      <c r="AC183" s="336">
        <v>0</v>
      </c>
      <c r="AD183" s="336">
        <v>0</v>
      </c>
      <c r="AE183" s="336">
        <v>0</v>
      </c>
      <c r="AF183" s="336">
        <v>0</v>
      </c>
      <c r="AG183" s="336">
        <v>0</v>
      </c>
      <c r="AH183" s="54" t="s">
        <v>777</v>
      </c>
      <c r="AI183" s="57">
        <v>112</v>
      </c>
      <c r="AJ183" s="337">
        <v>17868</v>
      </c>
      <c r="AK183" s="336">
        <v>870.08998113200005</v>
      </c>
      <c r="AL183" s="54">
        <v>177</v>
      </c>
      <c r="AM183" s="336">
        <v>888.02982032</v>
      </c>
      <c r="AN183" s="54">
        <v>181</v>
      </c>
      <c r="AO183" s="54" t="s">
        <v>777</v>
      </c>
      <c r="AQ183" s="338">
        <f t="shared" ca="1" si="5"/>
        <v>77.295890410958904</v>
      </c>
    </row>
    <row r="184" spans="1:43" ht="20.100000000000001" customHeight="1">
      <c r="A184" s="54" t="s">
        <v>892</v>
      </c>
      <c r="B184" s="54" t="s">
        <v>956</v>
      </c>
      <c r="C184" s="54" t="s">
        <v>488</v>
      </c>
      <c r="D184" s="54" t="s">
        <v>393</v>
      </c>
      <c r="E184" s="55" t="s">
        <v>911</v>
      </c>
      <c r="F184" s="55" t="s">
        <v>912</v>
      </c>
      <c r="G184" s="54" t="s">
        <v>0</v>
      </c>
      <c r="H184" s="54" t="s">
        <v>640</v>
      </c>
      <c r="I184" s="58">
        <v>20205</v>
      </c>
      <c r="J184" s="54">
        <v>9</v>
      </c>
      <c r="K184" s="54" t="s">
        <v>2</v>
      </c>
      <c r="L184" s="54" t="s">
        <v>861</v>
      </c>
      <c r="M184" s="54" t="s">
        <v>777</v>
      </c>
      <c r="N184" s="54" t="s">
        <v>1095</v>
      </c>
      <c r="O184" s="54">
        <v>69</v>
      </c>
      <c r="P184" s="54">
        <v>61</v>
      </c>
      <c r="Q184" s="56">
        <v>130</v>
      </c>
      <c r="Z184" s="336">
        <v>0</v>
      </c>
      <c r="AA184" s="336">
        <v>0</v>
      </c>
      <c r="AB184" s="336">
        <v>0</v>
      </c>
      <c r="AC184" s="336">
        <v>0</v>
      </c>
      <c r="AD184" s="336">
        <v>0</v>
      </c>
      <c r="AE184" s="336">
        <v>0</v>
      </c>
      <c r="AF184" s="336">
        <v>0</v>
      </c>
      <c r="AG184" s="336">
        <v>0</v>
      </c>
      <c r="AH184" s="54" t="s">
        <v>777</v>
      </c>
      <c r="AI184" s="57">
        <v>112</v>
      </c>
      <c r="AJ184" s="337">
        <v>20205</v>
      </c>
      <c r="AK184" s="336">
        <v>870.08997879499998</v>
      </c>
      <c r="AL184" s="54">
        <v>178</v>
      </c>
      <c r="AM184" s="336">
        <v>888.02979694999999</v>
      </c>
      <c r="AN184" s="54">
        <v>182</v>
      </c>
      <c r="AO184" s="54" t="s">
        <v>777</v>
      </c>
      <c r="AQ184" s="338">
        <f t="shared" ca="1" si="5"/>
        <v>70.893150684931513</v>
      </c>
    </row>
    <row r="185" spans="1:43" ht="20.100000000000001" customHeight="1">
      <c r="A185" s="54" t="s">
        <v>1170</v>
      </c>
      <c r="B185" s="54" t="s">
        <v>789</v>
      </c>
      <c r="C185" s="54" t="s">
        <v>488</v>
      </c>
      <c r="D185" s="54" t="s">
        <v>149</v>
      </c>
      <c r="E185" s="55" t="s">
        <v>1171</v>
      </c>
      <c r="F185" s="55" t="s">
        <v>1172</v>
      </c>
      <c r="G185" s="54" t="s">
        <v>0</v>
      </c>
      <c r="H185" s="54" t="s">
        <v>651</v>
      </c>
      <c r="I185" s="58">
        <v>21219</v>
      </c>
      <c r="J185" s="54">
        <v>10</v>
      </c>
      <c r="K185" s="54" t="s">
        <v>7</v>
      </c>
      <c r="L185" s="54" t="s">
        <v>861</v>
      </c>
      <c r="M185" s="54" t="s">
        <v>777</v>
      </c>
      <c r="N185" s="54" t="s">
        <v>1095</v>
      </c>
      <c r="O185" s="54">
        <v>65</v>
      </c>
      <c r="P185" s="54">
        <v>67</v>
      </c>
      <c r="Q185" s="56">
        <v>132</v>
      </c>
      <c r="Z185" s="336">
        <v>0</v>
      </c>
      <c r="AA185" s="336">
        <v>0</v>
      </c>
      <c r="AB185" s="336">
        <v>0</v>
      </c>
      <c r="AC185" s="336">
        <v>0</v>
      </c>
      <c r="AD185" s="336">
        <v>0</v>
      </c>
      <c r="AE185" s="336">
        <v>0</v>
      </c>
      <c r="AF185" s="336">
        <v>0</v>
      </c>
      <c r="AG185" s="336">
        <v>0</v>
      </c>
      <c r="AH185" s="54" t="s">
        <v>777</v>
      </c>
      <c r="AI185" s="57">
        <v>112</v>
      </c>
      <c r="AJ185" s="337">
        <v>21219</v>
      </c>
      <c r="AK185" s="336">
        <v>868.09997778100001</v>
      </c>
      <c r="AL185" s="54">
        <v>183</v>
      </c>
      <c r="AM185" s="336">
        <v>888.01978681000003</v>
      </c>
      <c r="AN185" s="54">
        <v>183</v>
      </c>
      <c r="AO185" s="54" t="s">
        <v>777</v>
      </c>
      <c r="AQ185" s="338">
        <f t="shared" ca="1" si="5"/>
        <v>68.115068493150687</v>
      </c>
    </row>
    <row r="186" spans="1:43" ht="20.100000000000001" customHeight="1">
      <c r="A186" s="54" t="s">
        <v>968</v>
      </c>
      <c r="B186" s="54" t="s">
        <v>879</v>
      </c>
      <c r="C186" s="54" t="s">
        <v>488</v>
      </c>
      <c r="D186" s="54" t="s">
        <v>204</v>
      </c>
      <c r="E186" s="55" t="s">
        <v>1008</v>
      </c>
      <c r="F186" s="55" t="s">
        <v>58</v>
      </c>
      <c r="G186" s="54" t="s">
        <v>0</v>
      </c>
      <c r="H186" s="54" t="s">
        <v>640</v>
      </c>
      <c r="I186" s="58">
        <v>17410</v>
      </c>
      <c r="J186" s="54">
        <v>12</v>
      </c>
      <c r="K186" s="54" t="s">
        <v>7</v>
      </c>
      <c r="L186" s="54" t="s">
        <v>950</v>
      </c>
      <c r="M186" s="54" t="s">
        <v>777</v>
      </c>
      <c r="N186" s="54" t="s">
        <v>1095</v>
      </c>
      <c r="O186" s="54">
        <v>67</v>
      </c>
      <c r="P186" s="54">
        <v>69</v>
      </c>
      <c r="Q186" s="56">
        <v>136</v>
      </c>
      <c r="Z186" s="336">
        <v>0</v>
      </c>
      <c r="AA186" s="336">
        <v>0</v>
      </c>
      <c r="AB186" s="336">
        <v>0</v>
      </c>
      <c r="AC186" s="336">
        <v>0</v>
      </c>
      <c r="AD186" s="336">
        <v>0</v>
      </c>
      <c r="AE186" s="336">
        <v>0</v>
      </c>
      <c r="AF186" s="336">
        <v>0</v>
      </c>
      <c r="AG186" s="336">
        <v>0</v>
      </c>
      <c r="AH186" s="54" t="s">
        <v>777</v>
      </c>
      <c r="AI186" s="57">
        <v>112</v>
      </c>
      <c r="AJ186" s="337">
        <v>17410</v>
      </c>
      <c r="AK186" s="336">
        <v>864.11998158999995</v>
      </c>
      <c r="AL186" s="54">
        <v>190</v>
      </c>
      <c r="AM186" s="336">
        <v>887.99982490000002</v>
      </c>
      <c r="AN186" s="54">
        <v>184</v>
      </c>
      <c r="AO186" s="54" t="s">
        <v>777</v>
      </c>
      <c r="AQ186" s="338">
        <f t="shared" ca="1" si="5"/>
        <v>78.550684931506851</v>
      </c>
    </row>
    <row r="187" spans="1:43" ht="20.100000000000001" customHeight="1">
      <c r="A187" s="54" t="s">
        <v>893</v>
      </c>
      <c r="B187" s="54" t="s">
        <v>789</v>
      </c>
      <c r="C187" s="54" t="s">
        <v>488</v>
      </c>
      <c r="D187" s="54" t="s">
        <v>149</v>
      </c>
      <c r="E187" s="55" t="s">
        <v>909</v>
      </c>
      <c r="F187" s="55" t="s">
        <v>917</v>
      </c>
      <c r="G187" s="54" t="s">
        <v>6</v>
      </c>
      <c r="H187" s="54" t="s">
        <v>640</v>
      </c>
      <c r="I187" s="58">
        <v>23351</v>
      </c>
      <c r="J187" s="54">
        <v>12</v>
      </c>
      <c r="K187" s="54" t="s">
        <v>7</v>
      </c>
      <c r="L187" s="54" t="s">
        <v>861</v>
      </c>
      <c r="M187" s="54" t="s">
        <v>777</v>
      </c>
      <c r="N187" s="54" t="s">
        <v>1095</v>
      </c>
      <c r="O187" s="54">
        <v>71</v>
      </c>
      <c r="P187" s="54">
        <v>65</v>
      </c>
      <c r="Q187" s="56">
        <v>136</v>
      </c>
      <c r="Z187" s="336">
        <v>0</v>
      </c>
      <c r="AA187" s="336">
        <v>0</v>
      </c>
      <c r="AB187" s="336">
        <v>0</v>
      </c>
      <c r="AC187" s="336">
        <v>0</v>
      </c>
      <c r="AD187" s="336">
        <v>0</v>
      </c>
      <c r="AE187" s="336">
        <v>0</v>
      </c>
      <c r="AF187" s="336">
        <v>0</v>
      </c>
      <c r="AG187" s="336">
        <v>0</v>
      </c>
      <c r="AH187" s="54" t="s">
        <v>777</v>
      </c>
      <c r="AI187" s="57">
        <v>112</v>
      </c>
      <c r="AJ187" s="337">
        <v>23351</v>
      </c>
      <c r="AK187" s="336">
        <v>864.11997564900003</v>
      </c>
      <c r="AL187" s="54">
        <v>191</v>
      </c>
      <c r="AM187" s="336">
        <v>887.99976548999996</v>
      </c>
      <c r="AN187" s="54">
        <v>185</v>
      </c>
      <c r="AO187" s="54" t="s">
        <v>777</v>
      </c>
      <c r="AQ187" s="338">
        <f t="shared" ca="1" si="5"/>
        <v>62.273972602739725</v>
      </c>
    </row>
    <row r="188" spans="1:43" ht="20.100000000000001" customHeight="1">
      <c r="A188" s="54" t="s">
        <v>665</v>
      </c>
      <c r="B188" s="54" t="s">
        <v>797</v>
      </c>
      <c r="C188" s="54" t="s">
        <v>488</v>
      </c>
      <c r="D188" s="54" t="s">
        <v>491</v>
      </c>
      <c r="E188" s="55" t="s">
        <v>666</v>
      </c>
      <c r="F188" s="55" t="s">
        <v>667</v>
      </c>
      <c r="G188" s="54" t="s">
        <v>0</v>
      </c>
      <c r="H188" s="54" t="s">
        <v>664</v>
      </c>
      <c r="I188" s="58">
        <v>18911</v>
      </c>
      <c r="J188" s="54">
        <v>9</v>
      </c>
      <c r="K188" s="54" t="s">
        <v>2</v>
      </c>
      <c r="L188" s="54" t="s">
        <v>950</v>
      </c>
      <c r="M188" s="54" t="s">
        <v>777</v>
      </c>
      <c r="N188" s="54" t="s">
        <v>1095</v>
      </c>
      <c r="O188" s="54">
        <v>73</v>
      </c>
      <c r="P188" s="54">
        <v>58</v>
      </c>
      <c r="Q188" s="56">
        <v>131</v>
      </c>
      <c r="Z188" s="336">
        <v>0</v>
      </c>
      <c r="AA188" s="336">
        <v>0</v>
      </c>
      <c r="AB188" s="336">
        <v>0</v>
      </c>
      <c r="AC188" s="336">
        <v>0</v>
      </c>
      <c r="AD188" s="336">
        <v>0</v>
      </c>
      <c r="AE188" s="336">
        <v>0</v>
      </c>
      <c r="AF188" s="336">
        <v>0</v>
      </c>
      <c r="AG188" s="336">
        <v>0</v>
      </c>
      <c r="AH188" s="54" t="s">
        <v>777</v>
      </c>
      <c r="AI188" s="57">
        <v>113</v>
      </c>
      <c r="AJ188" s="337">
        <v>18911</v>
      </c>
      <c r="AK188" s="336">
        <v>869.08998008900005</v>
      </c>
      <c r="AL188" s="54">
        <v>181</v>
      </c>
      <c r="AM188" s="336">
        <v>887.02980989000002</v>
      </c>
      <c r="AN188" s="54">
        <v>186</v>
      </c>
      <c r="AO188" s="54" t="s">
        <v>777</v>
      </c>
      <c r="AQ188" s="338">
        <f t="shared" ca="1" si="5"/>
        <v>74.438356164383563</v>
      </c>
    </row>
    <row r="189" spans="1:43" ht="20.100000000000001" customHeight="1">
      <c r="A189" s="54" t="s">
        <v>281</v>
      </c>
      <c r="B189" s="54" t="s">
        <v>283</v>
      </c>
      <c r="C189" s="54" t="s">
        <v>1</v>
      </c>
      <c r="D189" s="54" t="s">
        <v>283</v>
      </c>
      <c r="E189" s="55" t="s">
        <v>282</v>
      </c>
      <c r="F189" s="55" t="s">
        <v>55</v>
      </c>
      <c r="G189" s="54" t="s">
        <v>0</v>
      </c>
      <c r="H189" s="54" t="s">
        <v>654</v>
      </c>
      <c r="I189" s="58">
        <v>16818</v>
      </c>
      <c r="J189" s="54">
        <v>6</v>
      </c>
      <c r="K189" s="54" t="s">
        <v>8</v>
      </c>
      <c r="L189" s="54" t="s">
        <v>950</v>
      </c>
      <c r="M189" s="54" t="s">
        <v>777</v>
      </c>
      <c r="N189" s="54" t="s">
        <v>1095</v>
      </c>
      <c r="O189" s="54">
        <v>66</v>
      </c>
      <c r="P189" s="54">
        <v>60</v>
      </c>
      <c r="Q189" s="56">
        <v>126</v>
      </c>
      <c r="Z189" s="336">
        <v>0</v>
      </c>
      <c r="AA189" s="336">
        <v>0</v>
      </c>
      <c r="AB189" s="336">
        <v>0</v>
      </c>
      <c r="AC189" s="336">
        <v>0</v>
      </c>
      <c r="AD189" s="336">
        <v>0</v>
      </c>
      <c r="AE189" s="336">
        <v>0</v>
      </c>
      <c r="AF189" s="336">
        <v>0</v>
      </c>
      <c r="AG189" s="336">
        <v>0</v>
      </c>
      <c r="AH189" s="54" t="s">
        <v>777</v>
      </c>
      <c r="AI189" s="57">
        <v>114</v>
      </c>
      <c r="AJ189" s="337">
        <v>16818</v>
      </c>
      <c r="AK189" s="336">
        <v>874.059982182</v>
      </c>
      <c r="AL189" s="54">
        <v>158</v>
      </c>
      <c r="AM189" s="336">
        <v>886.05983082</v>
      </c>
      <c r="AN189" s="54">
        <v>187</v>
      </c>
      <c r="AO189" s="54" t="s">
        <v>777</v>
      </c>
      <c r="AQ189" s="338">
        <f t="shared" ca="1" si="5"/>
        <v>80.172602739726031</v>
      </c>
    </row>
    <row r="190" spans="1:43" ht="20.100000000000001" customHeight="1">
      <c r="A190" s="54" t="s">
        <v>420</v>
      </c>
      <c r="B190" s="54" t="s">
        <v>795</v>
      </c>
      <c r="C190" s="54" t="s">
        <v>488</v>
      </c>
      <c r="D190" s="54" t="s">
        <v>358</v>
      </c>
      <c r="E190" s="55" t="s">
        <v>421</v>
      </c>
      <c r="F190" s="55" t="s">
        <v>81</v>
      </c>
      <c r="G190" s="54" t="s">
        <v>6</v>
      </c>
      <c r="H190" s="54" t="s">
        <v>675</v>
      </c>
      <c r="I190" s="58">
        <v>14991</v>
      </c>
      <c r="J190" s="54">
        <v>9</v>
      </c>
      <c r="K190" s="54" t="s">
        <v>2</v>
      </c>
      <c r="L190" s="54" t="s">
        <v>994</v>
      </c>
      <c r="M190" s="54" t="s">
        <v>777</v>
      </c>
      <c r="N190" s="54" t="s">
        <v>1095</v>
      </c>
      <c r="O190" s="54">
        <v>65</v>
      </c>
      <c r="P190" s="54">
        <v>67</v>
      </c>
      <c r="Q190" s="56">
        <v>132</v>
      </c>
      <c r="Z190" s="336">
        <v>0</v>
      </c>
      <c r="AA190" s="336">
        <v>0</v>
      </c>
      <c r="AB190" s="336">
        <v>0</v>
      </c>
      <c r="AC190" s="336">
        <v>0</v>
      </c>
      <c r="AD190" s="336">
        <v>0</v>
      </c>
      <c r="AE190" s="336">
        <v>0</v>
      </c>
      <c r="AF190" s="336">
        <v>0</v>
      </c>
      <c r="AG190" s="336">
        <v>0</v>
      </c>
      <c r="AH190" s="54" t="s">
        <v>777</v>
      </c>
      <c r="AI190" s="57">
        <v>114</v>
      </c>
      <c r="AJ190" s="337">
        <v>14991</v>
      </c>
      <c r="AK190" s="336">
        <v>868.08998400900009</v>
      </c>
      <c r="AL190" s="54">
        <v>184</v>
      </c>
      <c r="AM190" s="336">
        <v>886.02984908999997</v>
      </c>
      <c r="AN190" s="54">
        <v>188</v>
      </c>
      <c r="AO190" s="54" t="s">
        <v>777</v>
      </c>
      <c r="AQ190" s="338">
        <f t="shared" ca="1" si="5"/>
        <v>85.178082191780817</v>
      </c>
    </row>
    <row r="191" spans="1:43" ht="20.100000000000001" customHeight="1">
      <c r="A191" s="54" t="s">
        <v>80</v>
      </c>
      <c r="B191" s="54" t="s">
        <v>789</v>
      </c>
      <c r="C191" s="54" t="s">
        <v>488</v>
      </c>
      <c r="D191" s="54" t="s">
        <v>149</v>
      </c>
      <c r="E191" s="55" t="s">
        <v>76</v>
      </c>
      <c r="F191" s="55" t="s">
        <v>81</v>
      </c>
      <c r="G191" s="54" t="s">
        <v>6</v>
      </c>
      <c r="H191" s="54" t="s">
        <v>639</v>
      </c>
      <c r="I191" s="58">
        <v>16167</v>
      </c>
      <c r="J191" s="54">
        <v>9</v>
      </c>
      <c r="K191" s="54" t="s">
        <v>2</v>
      </c>
      <c r="L191" s="54" t="s">
        <v>950</v>
      </c>
      <c r="M191" s="54" t="s">
        <v>862</v>
      </c>
      <c r="N191" s="54" t="s">
        <v>1095</v>
      </c>
      <c r="O191" s="54">
        <v>65</v>
      </c>
      <c r="P191" s="54">
        <v>67</v>
      </c>
      <c r="Q191" s="56">
        <v>132</v>
      </c>
      <c r="Z191" s="336">
        <v>0</v>
      </c>
      <c r="AA191" s="336">
        <v>0</v>
      </c>
      <c r="AB191" s="336">
        <v>0</v>
      </c>
      <c r="AC191" s="336">
        <v>0</v>
      </c>
      <c r="AD191" s="336">
        <v>0</v>
      </c>
      <c r="AE191" s="336">
        <v>0</v>
      </c>
      <c r="AF191" s="336">
        <v>0</v>
      </c>
      <c r="AG191" s="336">
        <v>0</v>
      </c>
      <c r="AH191" s="54" t="s">
        <v>777</v>
      </c>
      <c r="AI191" s="57">
        <v>114</v>
      </c>
      <c r="AJ191" s="337">
        <v>16167</v>
      </c>
      <c r="AK191" s="336">
        <v>868.08998283300002</v>
      </c>
      <c r="AL191" s="54">
        <v>185</v>
      </c>
      <c r="AM191" s="336">
        <v>886.02983732999996</v>
      </c>
      <c r="AN191" s="54">
        <v>189</v>
      </c>
      <c r="AO191" s="54" t="s">
        <v>777</v>
      </c>
      <c r="AQ191" s="338">
        <f t="shared" ca="1" si="5"/>
        <v>81.956164383561642</v>
      </c>
    </row>
    <row r="192" spans="1:43" ht="20.100000000000001" customHeight="1">
      <c r="A192" s="54" t="s">
        <v>298</v>
      </c>
      <c r="B192" s="54" t="s">
        <v>488</v>
      </c>
      <c r="C192" s="54" t="s">
        <v>1</v>
      </c>
      <c r="D192" s="54" t="s">
        <v>488</v>
      </c>
      <c r="E192" s="55" t="s">
        <v>296</v>
      </c>
      <c r="F192" s="55" t="s">
        <v>243</v>
      </c>
      <c r="G192" s="54" t="s">
        <v>0</v>
      </c>
      <c r="H192" s="54" t="s">
        <v>654</v>
      </c>
      <c r="I192" s="58">
        <v>18980</v>
      </c>
      <c r="J192" s="54">
        <v>9</v>
      </c>
      <c r="K192" s="54" t="s">
        <v>2</v>
      </c>
      <c r="L192" s="54" t="s">
        <v>950</v>
      </c>
      <c r="M192" s="54" t="s">
        <v>777</v>
      </c>
      <c r="N192" s="54" t="s">
        <v>1095</v>
      </c>
      <c r="O192" s="54">
        <v>66</v>
      </c>
      <c r="P192" s="54">
        <v>66</v>
      </c>
      <c r="Q192" s="56">
        <v>132</v>
      </c>
      <c r="Z192" s="336">
        <v>0</v>
      </c>
      <c r="AA192" s="336">
        <v>0</v>
      </c>
      <c r="AB192" s="336">
        <v>0</v>
      </c>
      <c r="AC192" s="336">
        <v>0</v>
      </c>
      <c r="AD192" s="336">
        <v>0</v>
      </c>
      <c r="AE192" s="336">
        <v>0</v>
      </c>
      <c r="AF192" s="336">
        <v>0</v>
      </c>
      <c r="AG192" s="336">
        <v>0</v>
      </c>
      <c r="AH192" s="54" t="s">
        <v>777</v>
      </c>
      <c r="AI192" s="57">
        <v>114</v>
      </c>
      <c r="AJ192" s="337">
        <v>18980</v>
      </c>
      <c r="AK192" s="336">
        <v>868.08998001999998</v>
      </c>
      <c r="AL192" s="54">
        <v>186</v>
      </c>
      <c r="AM192" s="336">
        <v>886.02980919999993</v>
      </c>
      <c r="AN192" s="54">
        <v>190</v>
      </c>
      <c r="AO192" s="54" t="s">
        <v>777</v>
      </c>
      <c r="AQ192" s="338">
        <f t="shared" ca="1" si="5"/>
        <v>74.249315068493146</v>
      </c>
    </row>
    <row r="193" spans="1:43" ht="20.100000000000001" customHeight="1">
      <c r="A193" s="54" t="s">
        <v>918</v>
      </c>
      <c r="B193" s="54" t="s">
        <v>791</v>
      </c>
      <c r="C193" s="54" t="s">
        <v>488</v>
      </c>
      <c r="D193" s="54" t="s">
        <v>242</v>
      </c>
      <c r="E193" s="55" t="s">
        <v>914</v>
      </c>
      <c r="F193" s="55" t="s">
        <v>135</v>
      </c>
      <c r="G193" s="54" t="s">
        <v>0</v>
      </c>
      <c r="H193" s="54" t="s">
        <v>640</v>
      </c>
      <c r="I193" s="58">
        <v>15013</v>
      </c>
      <c r="J193" s="54">
        <v>7</v>
      </c>
      <c r="K193" s="54" t="s">
        <v>2</v>
      </c>
      <c r="L193" s="54" t="s">
        <v>994</v>
      </c>
      <c r="M193" s="54" t="s">
        <v>862</v>
      </c>
      <c r="N193" s="54" t="s">
        <v>1095</v>
      </c>
      <c r="O193" s="54">
        <v>63</v>
      </c>
      <c r="P193" s="54">
        <v>66</v>
      </c>
      <c r="Q193" s="56">
        <v>129</v>
      </c>
      <c r="Z193" s="336">
        <v>0</v>
      </c>
      <c r="AA193" s="336">
        <v>0</v>
      </c>
      <c r="AB193" s="336">
        <v>0</v>
      </c>
      <c r="AC193" s="336">
        <v>0</v>
      </c>
      <c r="AD193" s="336">
        <v>0</v>
      </c>
      <c r="AE193" s="336">
        <v>0</v>
      </c>
      <c r="AF193" s="336">
        <v>0</v>
      </c>
      <c r="AG193" s="336">
        <v>0</v>
      </c>
      <c r="AH193" s="54" t="s">
        <v>777</v>
      </c>
      <c r="AI193" s="57">
        <v>115</v>
      </c>
      <c r="AJ193" s="337">
        <v>15013</v>
      </c>
      <c r="AK193" s="336">
        <v>871.069983987</v>
      </c>
      <c r="AL193" s="54">
        <v>174</v>
      </c>
      <c r="AM193" s="336">
        <v>885.04984887000001</v>
      </c>
      <c r="AN193" s="54">
        <v>191</v>
      </c>
      <c r="AO193" s="54" t="s">
        <v>777</v>
      </c>
      <c r="AQ193" s="338">
        <f t="shared" ca="1" si="5"/>
        <v>85.117808219178087</v>
      </c>
    </row>
    <row r="194" spans="1:43" ht="20.100000000000001" customHeight="1">
      <c r="A194" s="54" t="s">
        <v>889</v>
      </c>
      <c r="B194" s="54" t="s">
        <v>797</v>
      </c>
      <c r="C194" s="54" t="s">
        <v>488</v>
      </c>
      <c r="D194" s="54" t="s">
        <v>491</v>
      </c>
      <c r="E194" s="55" t="s">
        <v>946</v>
      </c>
      <c r="F194" s="55" t="s">
        <v>947</v>
      </c>
      <c r="G194" s="54" t="s">
        <v>6</v>
      </c>
      <c r="H194" s="54" t="s">
        <v>675</v>
      </c>
      <c r="I194" s="58">
        <v>19630</v>
      </c>
      <c r="J194" s="54">
        <v>12</v>
      </c>
      <c r="K194" s="54" t="s">
        <v>7</v>
      </c>
      <c r="L194" s="54" t="s">
        <v>861</v>
      </c>
      <c r="M194" s="54" t="s">
        <v>777</v>
      </c>
      <c r="N194" s="54" t="s">
        <v>1095</v>
      </c>
      <c r="O194" s="54">
        <v>71</v>
      </c>
      <c r="P194" s="54">
        <v>70</v>
      </c>
      <c r="Q194" s="56">
        <v>141</v>
      </c>
      <c r="Z194" s="336">
        <v>0</v>
      </c>
      <c r="AA194" s="336">
        <v>0</v>
      </c>
      <c r="AB194" s="336">
        <v>0</v>
      </c>
      <c r="AC194" s="336">
        <v>0</v>
      </c>
      <c r="AD194" s="336">
        <v>0</v>
      </c>
      <c r="AE194" s="336">
        <v>0</v>
      </c>
      <c r="AF194" s="336">
        <v>0</v>
      </c>
      <c r="AG194" s="336">
        <v>0</v>
      </c>
      <c r="AH194" s="54" t="s">
        <v>777</v>
      </c>
      <c r="AI194" s="57">
        <v>117</v>
      </c>
      <c r="AJ194" s="337">
        <v>19630</v>
      </c>
      <c r="AK194" s="336">
        <v>859.11997937000001</v>
      </c>
      <c r="AL194" s="54">
        <v>193</v>
      </c>
      <c r="AM194" s="336">
        <v>882.99980270000003</v>
      </c>
      <c r="AN194" s="54">
        <v>192</v>
      </c>
      <c r="AO194" s="54" t="s">
        <v>777</v>
      </c>
      <c r="AQ194" s="338">
        <f t="shared" ca="1" si="5"/>
        <v>72.468493150684935</v>
      </c>
    </row>
    <row r="195" spans="1:43" ht="20.100000000000001" customHeight="1">
      <c r="A195" s="54" t="s">
        <v>1127</v>
      </c>
      <c r="B195" s="54" t="s">
        <v>788</v>
      </c>
      <c r="C195" s="54" t="s">
        <v>488</v>
      </c>
      <c r="D195" s="54" t="s">
        <v>124</v>
      </c>
      <c r="E195" s="55" t="s">
        <v>1128</v>
      </c>
      <c r="F195" s="55" t="s">
        <v>1129</v>
      </c>
      <c r="G195" s="54" t="s">
        <v>6</v>
      </c>
      <c r="H195" s="54" t="s">
        <v>640</v>
      </c>
      <c r="I195" s="58">
        <v>21451</v>
      </c>
      <c r="J195" s="54">
        <v>12</v>
      </c>
      <c r="K195" s="54" t="s">
        <v>7</v>
      </c>
      <c r="L195" s="54" t="s">
        <v>861</v>
      </c>
      <c r="M195" s="54" t="e">
        <v>#DIV/0!</v>
      </c>
      <c r="N195" s="54" t="s">
        <v>1095</v>
      </c>
      <c r="O195" s="54">
        <v>69</v>
      </c>
      <c r="P195" s="54">
        <v>72</v>
      </c>
      <c r="Q195" s="56">
        <v>141</v>
      </c>
      <c r="Z195" s="336">
        <v>0</v>
      </c>
      <c r="AA195" s="336">
        <v>0</v>
      </c>
      <c r="AB195" s="336">
        <v>0</v>
      </c>
      <c r="AC195" s="336">
        <v>0</v>
      </c>
      <c r="AD195" s="336">
        <v>0</v>
      </c>
      <c r="AE195" s="336">
        <v>0</v>
      </c>
      <c r="AF195" s="336">
        <v>0</v>
      </c>
      <c r="AG195" s="336">
        <v>0</v>
      </c>
      <c r="AH195" s="54" t="s">
        <v>777</v>
      </c>
      <c r="AI195" s="57">
        <v>117</v>
      </c>
      <c r="AJ195" s="337">
        <v>21451</v>
      </c>
      <c r="AK195" s="336">
        <v>859.11997754900005</v>
      </c>
      <c r="AL195" s="54">
        <v>194</v>
      </c>
      <c r="AM195" s="336">
        <v>882.99978449000002</v>
      </c>
      <c r="AN195" s="54">
        <v>193</v>
      </c>
      <c r="AO195" s="54" t="s">
        <v>777</v>
      </c>
      <c r="AQ195" s="338">
        <f t="shared" ca="1" si="5"/>
        <v>67.479452054794521</v>
      </c>
    </row>
    <row r="196" spans="1:43" ht="20.100000000000001" customHeight="1">
      <c r="A196" s="54" t="s">
        <v>60</v>
      </c>
      <c r="B196" s="54" t="s">
        <v>877</v>
      </c>
      <c r="C196" s="54" t="s">
        <v>488</v>
      </c>
      <c r="D196" s="54" t="s">
        <v>51</v>
      </c>
      <c r="E196" s="55" t="s">
        <v>61</v>
      </c>
      <c r="F196" s="55" t="s">
        <v>62</v>
      </c>
      <c r="G196" s="54" t="s">
        <v>0</v>
      </c>
      <c r="H196" s="54" t="s">
        <v>639</v>
      </c>
      <c r="I196" s="58">
        <v>15076</v>
      </c>
      <c r="J196" s="54">
        <v>9</v>
      </c>
      <c r="K196" s="54" t="s">
        <v>2</v>
      </c>
      <c r="L196" s="54" t="s">
        <v>994</v>
      </c>
      <c r="M196" s="54" t="s">
        <v>777</v>
      </c>
      <c r="N196" s="54" t="s">
        <v>1095</v>
      </c>
      <c r="O196" s="54">
        <v>64</v>
      </c>
      <c r="P196" s="54">
        <v>72</v>
      </c>
      <c r="Q196" s="56">
        <v>136</v>
      </c>
      <c r="Z196" s="336">
        <v>0</v>
      </c>
      <c r="AA196" s="336">
        <v>0</v>
      </c>
      <c r="AB196" s="336">
        <v>0</v>
      </c>
      <c r="AC196" s="336">
        <v>0</v>
      </c>
      <c r="AD196" s="336">
        <v>0</v>
      </c>
      <c r="AE196" s="336">
        <v>0</v>
      </c>
      <c r="AF196" s="336">
        <v>0</v>
      </c>
      <c r="AG196" s="336">
        <v>0</v>
      </c>
      <c r="AH196" s="54" t="s">
        <v>777</v>
      </c>
      <c r="AI196" s="57">
        <v>118</v>
      </c>
      <c r="AJ196" s="337">
        <v>15076</v>
      </c>
      <c r="AK196" s="336">
        <v>864.08998392400008</v>
      </c>
      <c r="AL196" s="54">
        <v>192</v>
      </c>
      <c r="AM196" s="336">
        <v>882.02984823999998</v>
      </c>
      <c r="AN196" s="54">
        <v>194</v>
      </c>
      <c r="AO196" s="54" t="s">
        <v>777</v>
      </c>
      <c r="AQ196" s="338">
        <f t="shared" ca="1" si="5"/>
        <v>84.945205479452056</v>
      </c>
    </row>
    <row r="197" spans="1:43" ht="20.100000000000001" customHeight="1">
      <c r="A197" s="54" t="s">
        <v>890</v>
      </c>
      <c r="B197" s="54" t="s">
        <v>267</v>
      </c>
      <c r="C197" s="54" t="s">
        <v>1</v>
      </c>
      <c r="D197" s="54" t="s">
        <v>267</v>
      </c>
      <c r="E197" s="55" t="s">
        <v>946</v>
      </c>
      <c r="F197" s="55" t="s">
        <v>207</v>
      </c>
      <c r="G197" s="54" t="s">
        <v>6</v>
      </c>
      <c r="H197" s="54" t="s">
        <v>675</v>
      </c>
      <c r="I197" s="58">
        <v>20800</v>
      </c>
      <c r="J197" s="54">
        <v>12</v>
      </c>
      <c r="K197" s="54" t="s">
        <v>7</v>
      </c>
      <c r="L197" s="54" t="s">
        <v>861</v>
      </c>
      <c r="M197" s="54" t="s">
        <v>777</v>
      </c>
      <c r="N197" s="54" t="s">
        <v>1095</v>
      </c>
      <c r="O197" s="54">
        <v>73</v>
      </c>
      <c r="P197" s="54">
        <v>71</v>
      </c>
      <c r="Q197" s="56">
        <v>144</v>
      </c>
      <c r="Z197" s="336">
        <v>0</v>
      </c>
      <c r="AA197" s="336">
        <v>0</v>
      </c>
      <c r="AB197" s="336">
        <v>0</v>
      </c>
      <c r="AC197" s="336">
        <v>0</v>
      </c>
      <c r="AD197" s="336">
        <v>0</v>
      </c>
      <c r="AE197" s="336">
        <v>0</v>
      </c>
      <c r="AF197" s="336">
        <v>0</v>
      </c>
      <c r="AG197" s="336">
        <v>0</v>
      </c>
      <c r="AH197" s="54" t="s">
        <v>777</v>
      </c>
      <c r="AI197" s="57">
        <v>120</v>
      </c>
      <c r="AJ197" s="337">
        <v>20800</v>
      </c>
      <c r="AK197" s="336">
        <v>856.11997819999999</v>
      </c>
      <c r="AL197" s="54">
        <v>195</v>
      </c>
      <c r="AM197" s="336">
        <v>879.99979099999996</v>
      </c>
      <c r="AN197" s="54">
        <v>195</v>
      </c>
      <c r="AO197" s="54" t="s">
        <v>777</v>
      </c>
      <c r="AQ197" s="338">
        <f t="shared" ca="1" si="5"/>
        <v>69.263013698630132</v>
      </c>
    </row>
    <row r="198" spans="1:43" ht="20.100000000000001" customHeight="1">
      <c r="A198" s="54" t="s">
        <v>278</v>
      </c>
      <c r="B198" s="54" t="s">
        <v>802</v>
      </c>
      <c r="C198" s="54" t="s">
        <v>1</v>
      </c>
      <c r="D198" s="54" t="s">
        <v>51</v>
      </c>
      <c r="E198" s="55" t="s">
        <v>279</v>
      </c>
      <c r="F198" s="55" t="s">
        <v>280</v>
      </c>
      <c r="G198" s="54" t="s">
        <v>0</v>
      </c>
      <c r="H198" s="54" t="s">
        <v>653</v>
      </c>
      <c r="I198" s="58">
        <v>17592</v>
      </c>
      <c r="J198" s="54">
        <v>12</v>
      </c>
      <c r="K198" s="54" t="s">
        <v>7</v>
      </c>
      <c r="L198" s="54" t="s">
        <v>950</v>
      </c>
      <c r="M198" s="54" t="s">
        <v>777</v>
      </c>
      <c r="N198" s="54" t="s">
        <v>1095</v>
      </c>
      <c r="O198" s="54">
        <v>80</v>
      </c>
      <c r="P198" s="54">
        <v>66</v>
      </c>
      <c r="Q198" s="56">
        <v>146</v>
      </c>
      <c r="Z198" s="336">
        <v>0</v>
      </c>
      <c r="AA198" s="336">
        <v>0</v>
      </c>
      <c r="AB198" s="336">
        <v>0</v>
      </c>
      <c r="AC198" s="336">
        <v>0</v>
      </c>
      <c r="AD198" s="336">
        <v>0</v>
      </c>
      <c r="AE198" s="336">
        <v>0</v>
      </c>
      <c r="AF198" s="336">
        <v>0</v>
      </c>
      <c r="AG198" s="336">
        <v>0</v>
      </c>
      <c r="AH198" s="54" t="s">
        <v>777</v>
      </c>
      <c r="AI198" s="57">
        <v>122</v>
      </c>
      <c r="AJ198" s="337">
        <v>17592</v>
      </c>
      <c r="AK198" s="336">
        <v>854.11998140800006</v>
      </c>
      <c r="AL198" s="54">
        <v>196</v>
      </c>
      <c r="AM198" s="336">
        <v>877.99982308000006</v>
      </c>
      <c r="AN198" s="54">
        <v>196</v>
      </c>
      <c r="AO198" s="54" t="s">
        <v>777</v>
      </c>
      <c r="AQ198" s="338">
        <f t="shared" ca="1" si="5"/>
        <v>78.052054794520544</v>
      </c>
    </row>
    <row r="199" spans="1:43" ht="20.100000000000001" customHeight="1">
      <c r="A199" s="54" t="s">
        <v>948</v>
      </c>
      <c r="B199" s="54" t="s">
        <v>786</v>
      </c>
      <c r="C199" s="54" t="s">
        <v>488</v>
      </c>
      <c r="D199" s="54" t="s">
        <v>51</v>
      </c>
      <c r="E199" s="55" t="s">
        <v>949</v>
      </c>
      <c r="F199" s="55" t="s">
        <v>289</v>
      </c>
      <c r="G199" s="54" t="s">
        <v>6</v>
      </c>
      <c r="H199" s="54" t="s">
        <v>675</v>
      </c>
      <c r="I199" s="58">
        <v>20897</v>
      </c>
      <c r="J199" s="54">
        <v>12</v>
      </c>
      <c r="K199" s="54" t="s">
        <v>7</v>
      </c>
      <c r="L199" s="54" t="s">
        <v>861</v>
      </c>
      <c r="M199" s="54" t="s">
        <v>777</v>
      </c>
      <c r="N199" s="54" t="s">
        <v>1095</v>
      </c>
      <c r="O199" s="54">
        <v>74</v>
      </c>
      <c r="P199" s="54">
        <v>73</v>
      </c>
      <c r="Q199" s="56">
        <v>147</v>
      </c>
      <c r="Z199" s="336">
        <v>0</v>
      </c>
      <c r="AA199" s="336">
        <v>0</v>
      </c>
      <c r="AB199" s="336">
        <v>0</v>
      </c>
      <c r="AC199" s="336">
        <v>0</v>
      </c>
      <c r="AD199" s="336">
        <v>0</v>
      </c>
      <c r="AE199" s="336">
        <v>0</v>
      </c>
      <c r="AF199" s="336">
        <v>0</v>
      </c>
      <c r="AG199" s="336">
        <v>0</v>
      </c>
      <c r="AH199" s="54" t="s">
        <v>777</v>
      </c>
      <c r="AI199" s="57">
        <v>123</v>
      </c>
      <c r="AJ199" s="337">
        <v>20897</v>
      </c>
      <c r="AK199" s="336">
        <v>853.11997810299999</v>
      </c>
      <c r="AL199" s="54">
        <v>197</v>
      </c>
      <c r="AM199" s="336">
        <v>876.99979002999999</v>
      </c>
      <c r="AN199" s="54">
        <v>197</v>
      </c>
      <c r="AO199" s="54" t="s">
        <v>777</v>
      </c>
      <c r="AQ199" s="338">
        <f t="shared" ca="1" si="5"/>
        <v>68.9972602739726</v>
      </c>
    </row>
  </sheetData>
  <autoFilter ref="A2:AQ199" xr:uid="{AD5E863A-48B5-445B-BDCA-97CC2C738CF6}">
    <filterColumn colId="17" showButton="0"/>
    <filterColumn colId="18" showButton="0"/>
    <filterColumn colId="19" showButton="0"/>
    <filterColumn colId="21" showButton="0"/>
    <filterColumn colId="22" showButton="0"/>
    <filterColumn colId="23" showButton="0"/>
    <filterColumn colId="25" showButton="0"/>
    <filterColumn colId="26" showButton="0"/>
    <filterColumn colId="27" showButton="0"/>
    <filterColumn colId="29" showButton="0"/>
    <filterColumn colId="30" showButton="0"/>
    <filterColumn colId="31" showButton="0"/>
  </autoFilter>
  <mergeCells count="6">
    <mergeCell ref="Z1:AC1"/>
    <mergeCell ref="AD1:AG1"/>
    <mergeCell ref="R2:U2"/>
    <mergeCell ref="V2:Y2"/>
    <mergeCell ref="Z2:AC2"/>
    <mergeCell ref="AD2:AG2"/>
  </mergeCells>
  <hyperlinks>
    <hyperlink ref="H2" r:id="rId1" xr:uid="{88C766B9-7BB0-4E43-AC42-6C80CC0D3CD8}"/>
  </hyperlinks>
  <pageMargins left="0.19685039370078741" right="0.19685039370078741" top="0.19685039370078741" bottom="0.19685039370078741" header="0.31496062992125984" footer="0.31496062992125984"/>
  <pageSetup paperSize="9" scale="82" fitToHeight="0" orientation="landscape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38F6B0-AB0B-4D3C-86B8-E59CC87FC0A9}">
  <sheetPr>
    <tabColor rgb="FFFFFF99"/>
    <pageSetUpPr fitToPage="1"/>
  </sheetPr>
  <dimension ref="A1:AO199"/>
  <sheetViews>
    <sheetView zoomScale="85" zoomScaleNormal="85" workbookViewId="0">
      <pane ySplit="2" topLeftCell="A3" activePane="bottomLeft" state="frozen"/>
      <selection activeCell="AO1" sqref="AO1:AO1048576"/>
      <selection pane="bottomLeft" activeCell="A49" sqref="A49:XFD49"/>
    </sheetView>
  </sheetViews>
  <sheetFormatPr defaultColWidth="9" defaultRowHeight="13.8" outlineLevelCol="1"/>
  <cols>
    <col min="1" max="1" width="6.44140625" style="54" customWidth="1"/>
    <col min="2" max="2" width="5.6640625" style="54" customWidth="1"/>
    <col min="3" max="3" width="6.5546875" style="54" customWidth="1"/>
    <col min="4" max="4" width="5.5546875" style="54" customWidth="1"/>
    <col min="5" max="5" width="19.88671875" style="55" bestFit="1" customWidth="1"/>
    <col min="6" max="6" width="16.44140625" style="55" bestFit="1" customWidth="1"/>
    <col min="7" max="7" width="7" style="54" customWidth="1"/>
    <col min="8" max="8" width="9.6640625" style="54" customWidth="1"/>
    <col min="9" max="9" width="13.5546875" style="58" customWidth="1"/>
    <col min="10" max="10" width="6.44140625" style="54" customWidth="1"/>
    <col min="11" max="11" width="6.6640625" style="54" customWidth="1"/>
    <col min="12" max="12" width="8.6640625" style="54" customWidth="1"/>
    <col min="13" max="13" width="9.88671875" style="54" customWidth="1"/>
    <col min="14" max="14" width="7.33203125" style="54" customWidth="1"/>
    <col min="15" max="16" width="5.33203125" style="54" customWidth="1"/>
    <col min="17" max="17" width="8.33203125" style="56" customWidth="1"/>
    <col min="18" max="18" width="17.44140625" style="59" hidden="1" customWidth="1" outlineLevel="1"/>
    <col min="19" max="19" width="4.5546875" style="59" hidden="1" customWidth="1" outlineLevel="1"/>
    <col min="20" max="21" width="5.109375" style="59" hidden="1" customWidth="1" outlineLevel="1"/>
    <col min="22" max="22" width="17.44140625" style="59" hidden="1" customWidth="1" outlineLevel="1"/>
    <col min="23" max="25" width="5.109375" style="59" hidden="1" customWidth="1" outlineLevel="1"/>
    <col min="26" max="26" width="9.88671875" style="61" hidden="1" customWidth="1" outlineLevel="1"/>
    <col min="27" max="29" width="5.109375" style="61" hidden="1" customWidth="1" outlineLevel="1"/>
    <col min="30" max="30" width="9.88671875" style="61" hidden="1" customWidth="1" outlineLevel="1"/>
    <col min="31" max="33" width="6.33203125" style="61" hidden="1" customWidth="1" outlineLevel="1"/>
    <col min="34" max="34" width="6.88671875" style="54" hidden="1" customWidth="1" outlineLevel="1"/>
    <col min="35" max="35" width="7.88671875" style="57" hidden="1" customWidth="1" outlineLevel="1"/>
    <col min="36" max="36" width="10.5546875" style="60" hidden="1" customWidth="1" outlineLevel="1"/>
    <col min="37" max="37" width="11.5546875" style="61" hidden="1" customWidth="1" outlineLevel="1"/>
    <col min="38" max="38" width="19" style="54" customWidth="1" collapsed="1"/>
    <col min="39" max="39" width="11.5546875" style="61" hidden="1" customWidth="1" outlineLevel="1"/>
    <col min="40" max="40" width="16.88671875" style="54" hidden="1" customWidth="1" outlineLevel="1"/>
    <col min="41" max="41" width="11.44140625" style="54" customWidth="1" collapsed="1"/>
    <col min="42" max="16384" width="9" style="54"/>
  </cols>
  <sheetData>
    <row r="1" spans="1:41" s="76" customFormat="1" ht="36.6" customHeight="1">
      <c r="A1" s="70" t="s">
        <v>703</v>
      </c>
      <c r="E1" s="70"/>
      <c r="F1" s="70"/>
      <c r="I1" s="107" t="s">
        <v>525</v>
      </c>
      <c r="K1" s="70" t="s">
        <v>816</v>
      </c>
      <c r="Q1" s="74"/>
      <c r="R1" s="78"/>
      <c r="S1" s="78"/>
      <c r="T1" s="78"/>
      <c r="U1" s="78"/>
      <c r="V1" s="78"/>
      <c r="W1" s="78"/>
      <c r="X1" s="78"/>
      <c r="Y1" s="78"/>
      <c r="Z1" s="354" t="s">
        <v>531</v>
      </c>
      <c r="AA1" s="354"/>
      <c r="AB1" s="354"/>
      <c r="AC1" s="354"/>
      <c r="AD1" s="354" t="s">
        <v>531</v>
      </c>
      <c r="AE1" s="354"/>
      <c r="AF1" s="354"/>
      <c r="AG1" s="354"/>
      <c r="AI1" s="75"/>
      <c r="AJ1" s="175" t="s">
        <v>531</v>
      </c>
      <c r="AK1" s="175" t="s">
        <v>531</v>
      </c>
      <c r="AL1" s="106">
        <v>46075</v>
      </c>
      <c r="AM1" s="175" t="s">
        <v>531</v>
      </c>
      <c r="AN1" s="106"/>
    </row>
    <row r="2" spans="1:41" s="69" customFormat="1" ht="33.75" customHeight="1">
      <c r="A2" s="277" t="s">
        <v>517</v>
      </c>
      <c r="B2" s="277" t="s">
        <v>556</v>
      </c>
      <c r="C2" s="277" t="s">
        <v>558</v>
      </c>
      <c r="D2" s="277" t="s">
        <v>557</v>
      </c>
      <c r="E2" s="277" t="s">
        <v>461</v>
      </c>
      <c r="F2" s="277" t="s">
        <v>518</v>
      </c>
      <c r="G2" s="277" t="s">
        <v>463</v>
      </c>
      <c r="H2" s="277" t="s">
        <v>528</v>
      </c>
      <c r="I2" s="278" t="s">
        <v>465</v>
      </c>
      <c r="J2" s="277" t="s">
        <v>519</v>
      </c>
      <c r="K2" s="277" t="s">
        <v>520</v>
      </c>
      <c r="L2" s="277" t="s">
        <v>680</v>
      </c>
      <c r="M2" s="277" t="s">
        <v>521</v>
      </c>
      <c r="N2" s="277" t="s">
        <v>522</v>
      </c>
      <c r="O2" s="279" t="s">
        <v>523</v>
      </c>
      <c r="P2" s="279" t="s">
        <v>524</v>
      </c>
      <c r="Q2" s="280" t="s">
        <v>525</v>
      </c>
      <c r="R2" s="281" t="s">
        <v>515</v>
      </c>
      <c r="S2" s="281" t="s">
        <v>862</v>
      </c>
      <c r="T2" s="281" t="s">
        <v>1195</v>
      </c>
      <c r="U2" s="281" t="s">
        <v>1196</v>
      </c>
      <c r="V2" s="281" t="s">
        <v>516</v>
      </c>
      <c r="W2" s="281" t="s">
        <v>1197</v>
      </c>
      <c r="X2" s="281" t="s">
        <v>1198</v>
      </c>
      <c r="Y2" s="281" t="s">
        <v>1199</v>
      </c>
      <c r="Z2" s="282" t="s">
        <v>513</v>
      </c>
      <c r="AA2" s="282" t="s">
        <v>1200</v>
      </c>
      <c r="AB2" s="282" t="s">
        <v>1201</v>
      </c>
      <c r="AC2" s="282" t="s">
        <v>1202</v>
      </c>
      <c r="AD2" s="282" t="s">
        <v>514</v>
      </c>
      <c r="AE2" s="282" t="s">
        <v>1203</v>
      </c>
      <c r="AF2" s="282" t="s">
        <v>1204</v>
      </c>
      <c r="AG2" s="282" t="s">
        <v>1205</v>
      </c>
      <c r="AH2" s="283" t="s">
        <v>494</v>
      </c>
      <c r="AI2" s="284" t="s">
        <v>510</v>
      </c>
      <c r="AJ2" s="285" t="s">
        <v>1206</v>
      </c>
      <c r="AK2" s="286" t="s">
        <v>1207</v>
      </c>
      <c r="AL2" s="283" t="s">
        <v>526</v>
      </c>
      <c r="AM2" s="286" t="s">
        <v>1208</v>
      </c>
      <c r="AN2" s="283" t="s">
        <v>527</v>
      </c>
      <c r="AO2" s="283" t="s">
        <v>529</v>
      </c>
    </row>
    <row r="3" spans="1:41">
      <c r="A3" s="321" t="s">
        <v>574</v>
      </c>
      <c r="B3" s="321" t="s">
        <v>790</v>
      </c>
      <c r="C3" s="321" t="s">
        <v>488</v>
      </c>
      <c r="D3" s="321" t="s">
        <v>204</v>
      </c>
      <c r="E3" s="328" t="s">
        <v>404</v>
      </c>
      <c r="F3" s="328" t="s">
        <v>854</v>
      </c>
      <c r="G3" s="321" t="s">
        <v>0</v>
      </c>
      <c r="H3" s="321" t="s">
        <v>654</v>
      </c>
      <c r="I3" s="329">
        <v>16973</v>
      </c>
      <c r="J3" s="321">
        <v>1</v>
      </c>
      <c r="K3" s="321" t="s">
        <v>20</v>
      </c>
      <c r="L3" s="321" t="s">
        <v>950</v>
      </c>
      <c r="M3" s="321" t="s">
        <v>862</v>
      </c>
      <c r="N3" s="321" t="s">
        <v>1095</v>
      </c>
      <c r="O3" s="321">
        <v>49</v>
      </c>
      <c r="P3" s="321">
        <v>45</v>
      </c>
      <c r="Q3" s="330">
        <v>94</v>
      </c>
      <c r="R3" s="331"/>
      <c r="S3" s="331"/>
      <c r="T3" s="331"/>
      <c r="U3" s="331"/>
      <c r="V3" s="331"/>
      <c r="W3" s="331"/>
      <c r="X3" s="331"/>
      <c r="Y3" s="331"/>
      <c r="Z3" s="332">
        <v>0</v>
      </c>
      <c r="AA3" s="332">
        <v>0</v>
      </c>
      <c r="AB3" s="332">
        <v>0</v>
      </c>
      <c r="AC3" s="332">
        <v>0</v>
      </c>
      <c r="AD3" s="332">
        <v>0</v>
      </c>
      <c r="AE3" s="332">
        <v>0</v>
      </c>
      <c r="AF3" s="332">
        <v>0</v>
      </c>
      <c r="AG3" s="332">
        <v>0</v>
      </c>
      <c r="AH3" s="321" t="s">
        <v>777</v>
      </c>
      <c r="AI3" s="333">
        <v>92</v>
      </c>
      <c r="AJ3" s="334">
        <v>16973</v>
      </c>
      <c r="AK3" s="332">
        <v>906.00998202699998</v>
      </c>
      <c r="AL3" s="321">
        <v>1</v>
      </c>
      <c r="AM3" s="332">
        <v>908.10982926999998</v>
      </c>
      <c r="AN3" s="321">
        <v>9</v>
      </c>
      <c r="AO3" s="321" t="s">
        <v>777</v>
      </c>
    </row>
    <row r="4" spans="1:41">
      <c r="A4" s="54" t="s">
        <v>413</v>
      </c>
      <c r="B4" s="54" t="s">
        <v>1</v>
      </c>
      <c r="C4" s="54" t="s">
        <v>1</v>
      </c>
      <c r="D4" s="54" t="s">
        <v>1</v>
      </c>
      <c r="E4" s="55" t="s">
        <v>1044</v>
      </c>
      <c r="F4" s="55" t="s">
        <v>1045</v>
      </c>
      <c r="G4" s="54" t="s">
        <v>0</v>
      </c>
      <c r="H4" s="54" t="s">
        <v>673</v>
      </c>
      <c r="I4" s="58">
        <v>19749</v>
      </c>
      <c r="J4" s="54">
        <v>1</v>
      </c>
      <c r="K4" s="54" t="s">
        <v>20</v>
      </c>
      <c r="L4" s="54" t="s">
        <v>861</v>
      </c>
      <c r="M4" s="54" t="s">
        <v>777</v>
      </c>
      <c r="N4" s="54" t="s">
        <v>1095</v>
      </c>
      <c r="O4" s="54">
        <v>51</v>
      </c>
      <c r="P4" s="54">
        <v>43</v>
      </c>
      <c r="Q4" s="56">
        <v>94</v>
      </c>
      <c r="V4" s="59">
        <v>4</v>
      </c>
      <c r="Z4" s="61">
        <v>0</v>
      </c>
      <c r="AA4" s="61">
        <v>0</v>
      </c>
      <c r="AB4" s="61">
        <v>0</v>
      </c>
      <c r="AC4" s="61">
        <v>0</v>
      </c>
      <c r="AD4" s="61">
        <v>3</v>
      </c>
      <c r="AE4" s="61">
        <v>0</v>
      </c>
      <c r="AF4" s="61">
        <v>0</v>
      </c>
      <c r="AG4" s="61">
        <v>0</v>
      </c>
      <c r="AH4" s="54">
        <v>3</v>
      </c>
      <c r="AI4" s="57">
        <v>92</v>
      </c>
      <c r="AJ4" s="60">
        <v>19749</v>
      </c>
      <c r="AK4" s="61">
        <v>906.009979251</v>
      </c>
      <c r="AL4" s="54">
        <v>2</v>
      </c>
      <c r="AM4" s="61">
        <v>908.10980151000001</v>
      </c>
      <c r="AN4" s="54">
        <v>10</v>
      </c>
      <c r="AO4" s="54">
        <v>1</v>
      </c>
    </row>
    <row r="5" spans="1:41">
      <c r="A5" s="54" t="s">
        <v>562</v>
      </c>
      <c r="B5" s="54" t="s">
        <v>204</v>
      </c>
      <c r="C5" s="54" t="s">
        <v>1</v>
      </c>
      <c r="D5" s="54" t="s">
        <v>204</v>
      </c>
      <c r="E5" s="55" t="s">
        <v>321</v>
      </c>
      <c r="F5" s="55" t="s">
        <v>563</v>
      </c>
      <c r="G5" s="54" t="s">
        <v>0</v>
      </c>
      <c r="H5" s="54" t="s">
        <v>654</v>
      </c>
      <c r="I5" s="58">
        <v>17495</v>
      </c>
      <c r="J5" s="54">
        <v>4</v>
      </c>
      <c r="K5" s="54" t="s">
        <v>8</v>
      </c>
      <c r="L5" s="54" t="s">
        <v>950</v>
      </c>
      <c r="M5" s="54" t="s">
        <v>777</v>
      </c>
      <c r="N5" s="54" t="s">
        <v>1095</v>
      </c>
      <c r="O5" s="54">
        <v>47</v>
      </c>
      <c r="P5" s="54">
        <v>49</v>
      </c>
      <c r="Q5" s="56">
        <v>96</v>
      </c>
      <c r="Z5" s="61">
        <v>0</v>
      </c>
      <c r="AA5" s="61">
        <v>0</v>
      </c>
      <c r="AB5" s="61">
        <v>0</v>
      </c>
      <c r="AC5" s="61">
        <v>0</v>
      </c>
      <c r="AD5" s="61">
        <v>0</v>
      </c>
      <c r="AE5" s="61">
        <v>0</v>
      </c>
      <c r="AF5" s="61">
        <v>0</v>
      </c>
      <c r="AG5" s="61">
        <v>0</v>
      </c>
      <c r="AH5" s="54" t="s">
        <v>777</v>
      </c>
      <c r="AI5" s="57">
        <v>88</v>
      </c>
      <c r="AJ5" s="60">
        <v>17495</v>
      </c>
      <c r="AK5" s="61">
        <v>904.03998150500001</v>
      </c>
      <c r="AL5" s="54">
        <v>3</v>
      </c>
      <c r="AM5" s="61">
        <v>912.07982405000007</v>
      </c>
      <c r="AN5" s="54">
        <v>3</v>
      </c>
      <c r="AO5" s="54" t="s">
        <v>777</v>
      </c>
    </row>
    <row r="6" spans="1:41">
      <c r="A6" s="54" t="s">
        <v>554</v>
      </c>
      <c r="B6" s="54" t="s">
        <v>876</v>
      </c>
      <c r="C6" s="54" t="s">
        <v>488</v>
      </c>
      <c r="D6" s="54" t="s">
        <v>1</v>
      </c>
      <c r="E6" s="55" t="s">
        <v>416</v>
      </c>
      <c r="F6" s="55" t="s">
        <v>555</v>
      </c>
      <c r="G6" s="54" t="s">
        <v>0</v>
      </c>
      <c r="H6" s="54" t="s">
        <v>673</v>
      </c>
      <c r="I6" s="58">
        <v>21818</v>
      </c>
      <c r="J6" s="54">
        <v>7</v>
      </c>
      <c r="K6" s="54" t="s">
        <v>2</v>
      </c>
      <c r="L6" s="54" t="s">
        <v>861</v>
      </c>
      <c r="M6" s="54" t="s">
        <v>862</v>
      </c>
      <c r="N6" s="54" t="s">
        <v>1095</v>
      </c>
      <c r="O6" s="54">
        <v>50</v>
      </c>
      <c r="P6" s="54">
        <v>47</v>
      </c>
      <c r="Q6" s="56">
        <v>97</v>
      </c>
      <c r="Z6" s="61">
        <v>0</v>
      </c>
      <c r="AA6" s="61">
        <v>0</v>
      </c>
      <c r="AB6" s="61">
        <v>0</v>
      </c>
      <c r="AC6" s="61">
        <v>0</v>
      </c>
      <c r="AD6" s="61">
        <v>0</v>
      </c>
      <c r="AE6" s="61">
        <v>0</v>
      </c>
      <c r="AF6" s="61">
        <v>0</v>
      </c>
      <c r="AG6" s="61">
        <v>0</v>
      </c>
      <c r="AH6" s="54" t="s">
        <v>777</v>
      </c>
      <c r="AI6" s="57">
        <v>83</v>
      </c>
      <c r="AJ6" s="60">
        <v>21818</v>
      </c>
      <c r="AK6" s="61">
        <v>903.069977182</v>
      </c>
      <c r="AL6" s="54">
        <v>4</v>
      </c>
      <c r="AM6" s="61">
        <v>917.04978081999991</v>
      </c>
      <c r="AN6" s="54">
        <v>1</v>
      </c>
      <c r="AO6" s="54" t="s">
        <v>777</v>
      </c>
    </row>
    <row r="7" spans="1:41">
      <c r="A7" s="54" t="s">
        <v>3</v>
      </c>
      <c r="B7" s="54" t="s">
        <v>798</v>
      </c>
      <c r="C7" s="54" t="s">
        <v>488</v>
      </c>
      <c r="D7" s="54" t="s">
        <v>393</v>
      </c>
      <c r="E7" s="55" t="s">
        <v>4</v>
      </c>
      <c r="F7" s="55" t="s">
        <v>5</v>
      </c>
      <c r="G7" s="54" t="s">
        <v>0</v>
      </c>
      <c r="H7" s="54" t="s">
        <v>635</v>
      </c>
      <c r="I7" s="58">
        <v>24985</v>
      </c>
      <c r="J7" s="54">
        <v>4</v>
      </c>
      <c r="K7" s="54" t="s">
        <v>8</v>
      </c>
      <c r="L7" s="54" t="s">
        <v>861</v>
      </c>
      <c r="M7" s="54" t="s">
        <v>777</v>
      </c>
      <c r="N7" s="54" t="s">
        <v>1095</v>
      </c>
      <c r="O7" s="54">
        <v>47</v>
      </c>
      <c r="P7" s="54">
        <v>50</v>
      </c>
      <c r="Q7" s="56">
        <v>97</v>
      </c>
      <c r="Z7" s="61">
        <v>0</v>
      </c>
      <c r="AA7" s="61">
        <v>0</v>
      </c>
      <c r="AB7" s="61">
        <v>0</v>
      </c>
      <c r="AC7" s="61">
        <v>0</v>
      </c>
      <c r="AD7" s="61">
        <v>0</v>
      </c>
      <c r="AE7" s="61">
        <v>0</v>
      </c>
      <c r="AF7" s="61">
        <v>0</v>
      </c>
      <c r="AG7" s="61">
        <v>0</v>
      </c>
      <c r="AH7" s="54" t="s">
        <v>777</v>
      </c>
      <c r="AI7" s="57">
        <v>89</v>
      </c>
      <c r="AJ7" s="60">
        <v>24985</v>
      </c>
      <c r="AK7" s="61">
        <v>903.03997401499998</v>
      </c>
      <c r="AL7" s="54">
        <v>5</v>
      </c>
      <c r="AM7" s="61">
        <v>911.07974915</v>
      </c>
      <c r="AN7" s="54">
        <v>6</v>
      </c>
      <c r="AO7" s="54" t="s">
        <v>777</v>
      </c>
    </row>
    <row r="8" spans="1:41">
      <c r="A8" s="54" t="s">
        <v>270</v>
      </c>
      <c r="B8" s="54" t="s">
        <v>124</v>
      </c>
      <c r="C8" s="54" t="s">
        <v>1</v>
      </c>
      <c r="D8" s="54" t="s">
        <v>124</v>
      </c>
      <c r="E8" s="55" t="s">
        <v>268</v>
      </c>
      <c r="F8" s="55" t="s">
        <v>271</v>
      </c>
      <c r="G8" s="54" t="s">
        <v>0</v>
      </c>
      <c r="H8" s="54" t="s">
        <v>653</v>
      </c>
      <c r="I8" s="58">
        <v>21219</v>
      </c>
      <c r="J8" s="54">
        <v>2</v>
      </c>
      <c r="K8" s="54" t="s">
        <v>20</v>
      </c>
      <c r="L8" s="54" t="s">
        <v>861</v>
      </c>
      <c r="M8" s="54" t="s">
        <v>862</v>
      </c>
      <c r="N8" s="54" t="s">
        <v>1095</v>
      </c>
      <c r="O8" s="54">
        <v>50</v>
      </c>
      <c r="P8" s="54">
        <v>47</v>
      </c>
      <c r="Q8" s="56">
        <v>97</v>
      </c>
      <c r="Z8" s="61">
        <v>0</v>
      </c>
      <c r="AA8" s="61">
        <v>0</v>
      </c>
      <c r="AB8" s="61">
        <v>0</v>
      </c>
      <c r="AC8" s="61">
        <v>0</v>
      </c>
      <c r="AD8" s="61">
        <v>0</v>
      </c>
      <c r="AE8" s="61">
        <v>0</v>
      </c>
      <c r="AF8" s="61">
        <v>0</v>
      </c>
      <c r="AG8" s="61">
        <v>0</v>
      </c>
      <c r="AH8" s="54" t="s">
        <v>777</v>
      </c>
      <c r="AI8" s="57">
        <v>93</v>
      </c>
      <c r="AJ8" s="60">
        <v>21219</v>
      </c>
      <c r="AK8" s="61">
        <v>903.01997778099997</v>
      </c>
      <c r="AL8" s="54">
        <v>6</v>
      </c>
      <c r="AM8" s="61">
        <v>907.09978681000007</v>
      </c>
      <c r="AN8" s="54">
        <v>15</v>
      </c>
      <c r="AO8" s="54" t="s">
        <v>777</v>
      </c>
    </row>
    <row r="9" spans="1:41">
      <c r="A9" s="54" t="s">
        <v>717</v>
      </c>
      <c r="B9" s="54" t="s">
        <v>418</v>
      </c>
      <c r="C9" s="54" t="s">
        <v>1</v>
      </c>
      <c r="D9" s="54" t="s">
        <v>418</v>
      </c>
      <c r="E9" s="55" t="s">
        <v>718</v>
      </c>
      <c r="F9" s="55" t="s">
        <v>719</v>
      </c>
      <c r="G9" s="54" t="s">
        <v>0</v>
      </c>
      <c r="H9" s="54" t="s">
        <v>639</v>
      </c>
      <c r="I9" s="58">
        <v>29849</v>
      </c>
      <c r="J9" s="54">
        <v>2</v>
      </c>
      <c r="K9" s="54" t="s">
        <v>20</v>
      </c>
      <c r="L9" s="54" t="s">
        <v>861</v>
      </c>
      <c r="M9" s="54" t="s">
        <v>862</v>
      </c>
      <c r="N9" s="54" t="s">
        <v>1095</v>
      </c>
      <c r="O9" s="54">
        <v>46</v>
      </c>
      <c r="P9" s="54">
        <v>52</v>
      </c>
      <c r="Q9" s="56">
        <v>98</v>
      </c>
      <c r="Z9" s="61">
        <v>0</v>
      </c>
      <c r="AA9" s="61">
        <v>0</v>
      </c>
      <c r="AB9" s="61">
        <v>0</v>
      </c>
      <c r="AC9" s="61">
        <v>0</v>
      </c>
      <c r="AD9" s="61">
        <v>0</v>
      </c>
      <c r="AE9" s="61">
        <v>0</v>
      </c>
      <c r="AF9" s="61">
        <v>0</v>
      </c>
      <c r="AG9" s="61">
        <v>0</v>
      </c>
      <c r="AH9" s="54" t="s">
        <v>777</v>
      </c>
      <c r="AI9" s="57">
        <v>94</v>
      </c>
      <c r="AJ9" s="60">
        <v>29849</v>
      </c>
      <c r="AK9" s="61">
        <v>902.01996915099994</v>
      </c>
      <c r="AL9" s="54">
        <v>7</v>
      </c>
      <c r="AM9" s="61">
        <v>906.09970051000005</v>
      </c>
      <c r="AN9" s="54">
        <v>20</v>
      </c>
      <c r="AO9" s="54" t="s">
        <v>777</v>
      </c>
    </row>
    <row r="10" spans="1:41">
      <c r="A10" s="54" t="s">
        <v>406</v>
      </c>
      <c r="B10" s="54" t="s">
        <v>358</v>
      </c>
      <c r="C10" s="54" t="s">
        <v>1</v>
      </c>
      <c r="D10" s="54" t="s">
        <v>358</v>
      </c>
      <c r="E10" s="55" t="s">
        <v>405</v>
      </c>
      <c r="F10" s="55" t="s">
        <v>407</v>
      </c>
      <c r="G10" s="54" t="s">
        <v>0</v>
      </c>
      <c r="H10" s="54" t="s">
        <v>670</v>
      </c>
      <c r="I10" s="58">
        <v>24950</v>
      </c>
      <c r="J10" s="54">
        <v>0</v>
      </c>
      <c r="K10" s="54" t="s">
        <v>20</v>
      </c>
      <c r="L10" s="54" t="s">
        <v>861</v>
      </c>
      <c r="M10" s="54" t="s">
        <v>777</v>
      </c>
      <c r="N10" s="54" t="s">
        <v>1095</v>
      </c>
      <c r="O10" s="54">
        <v>49</v>
      </c>
      <c r="P10" s="54">
        <v>50</v>
      </c>
      <c r="Q10" s="56">
        <v>99</v>
      </c>
      <c r="Z10" s="61">
        <v>0</v>
      </c>
      <c r="AA10" s="61">
        <v>0</v>
      </c>
      <c r="AB10" s="61">
        <v>0</v>
      </c>
      <c r="AC10" s="61">
        <v>0</v>
      </c>
      <c r="AD10" s="61">
        <v>0</v>
      </c>
      <c r="AE10" s="61">
        <v>0</v>
      </c>
      <c r="AF10" s="61">
        <v>0</v>
      </c>
      <c r="AG10" s="61">
        <v>0</v>
      </c>
      <c r="AH10" s="54" t="s">
        <v>777</v>
      </c>
      <c r="AI10" s="57">
        <v>99</v>
      </c>
      <c r="AJ10" s="60">
        <v>24950</v>
      </c>
      <c r="AK10" s="61">
        <v>900.99997404999999</v>
      </c>
      <c r="AL10" s="54">
        <v>8</v>
      </c>
      <c r="AM10" s="61">
        <v>901.11974950000001</v>
      </c>
      <c r="AN10" s="54">
        <v>58</v>
      </c>
      <c r="AO10" s="54" t="s">
        <v>777</v>
      </c>
    </row>
    <row r="11" spans="1:41">
      <c r="A11" s="321" t="s">
        <v>575</v>
      </c>
      <c r="B11" s="321" t="s">
        <v>794</v>
      </c>
      <c r="C11" s="321" t="s">
        <v>488</v>
      </c>
      <c r="D11" s="321" t="s">
        <v>283</v>
      </c>
      <c r="E11" s="328" t="s">
        <v>576</v>
      </c>
      <c r="F11" s="328" t="s">
        <v>577</v>
      </c>
      <c r="G11" s="321" t="s">
        <v>6</v>
      </c>
      <c r="H11" s="321" t="s">
        <v>654</v>
      </c>
      <c r="I11" s="329">
        <v>22219</v>
      </c>
      <c r="J11" s="321">
        <v>1</v>
      </c>
      <c r="K11" s="321" t="s">
        <v>20</v>
      </c>
      <c r="L11" s="321" t="s">
        <v>861</v>
      </c>
      <c r="M11" s="321" t="s">
        <v>862</v>
      </c>
      <c r="N11" s="321" t="s">
        <v>1095</v>
      </c>
      <c r="O11" s="321">
        <v>50</v>
      </c>
      <c r="P11" s="321">
        <v>50</v>
      </c>
      <c r="Q11" s="330">
        <v>100</v>
      </c>
      <c r="R11" s="331"/>
      <c r="S11" s="331"/>
      <c r="T11" s="331"/>
      <c r="U11" s="331"/>
      <c r="V11" s="331"/>
      <c r="W11" s="331"/>
      <c r="X11" s="331"/>
      <c r="Y11" s="331"/>
      <c r="Z11" s="332">
        <v>0</v>
      </c>
      <c r="AA11" s="332">
        <v>0</v>
      </c>
      <c r="AB11" s="332">
        <v>0</v>
      </c>
      <c r="AC11" s="332">
        <v>0</v>
      </c>
      <c r="AD11" s="332">
        <v>0</v>
      </c>
      <c r="AE11" s="332">
        <v>0</v>
      </c>
      <c r="AF11" s="332">
        <v>0</v>
      </c>
      <c r="AG11" s="332">
        <v>0</v>
      </c>
      <c r="AH11" s="321" t="s">
        <v>777</v>
      </c>
      <c r="AI11" s="333">
        <v>98</v>
      </c>
      <c r="AJ11" s="334">
        <v>22219</v>
      </c>
      <c r="AK11" s="332">
        <v>900.00997678099998</v>
      </c>
      <c r="AL11" s="321">
        <v>9</v>
      </c>
      <c r="AM11" s="332">
        <v>902.10977680999997</v>
      </c>
      <c r="AN11" s="321">
        <v>48</v>
      </c>
      <c r="AO11" s="321" t="s">
        <v>777</v>
      </c>
    </row>
    <row r="12" spans="1:41">
      <c r="A12" s="54" t="s">
        <v>585</v>
      </c>
      <c r="B12" s="54" t="s">
        <v>790</v>
      </c>
      <c r="C12" s="54" t="s">
        <v>488</v>
      </c>
      <c r="D12" s="54" t="s">
        <v>204</v>
      </c>
      <c r="E12" s="55" t="s">
        <v>90</v>
      </c>
      <c r="F12" s="55" t="s">
        <v>586</v>
      </c>
      <c r="G12" s="54" t="s">
        <v>0</v>
      </c>
      <c r="H12" s="54" t="s">
        <v>635</v>
      </c>
      <c r="I12" s="58" t="s">
        <v>808</v>
      </c>
      <c r="J12" s="54">
        <v>4</v>
      </c>
      <c r="K12" s="54" t="s">
        <v>8</v>
      </c>
      <c r="L12" s="54" t="s">
        <v>861</v>
      </c>
      <c r="M12" s="54" t="s">
        <v>777</v>
      </c>
      <c r="N12" s="54" t="s">
        <v>1095</v>
      </c>
      <c r="O12" s="54">
        <v>53</v>
      </c>
      <c r="P12" s="54">
        <v>48</v>
      </c>
      <c r="Q12" s="56">
        <v>101</v>
      </c>
      <c r="V12" s="59">
        <v>16</v>
      </c>
      <c r="Z12" s="61">
        <v>0</v>
      </c>
      <c r="AA12" s="61">
        <v>0</v>
      </c>
      <c r="AB12" s="61">
        <v>0</v>
      </c>
      <c r="AC12" s="61">
        <v>0</v>
      </c>
      <c r="AD12" s="61">
        <v>11</v>
      </c>
      <c r="AE12" s="61">
        <v>0</v>
      </c>
      <c r="AF12" s="61">
        <v>0</v>
      </c>
      <c r="AG12" s="61">
        <v>0</v>
      </c>
      <c r="AH12" s="54">
        <v>11</v>
      </c>
      <c r="AI12" s="57">
        <v>93</v>
      </c>
      <c r="AJ12" s="60" t="s">
        <v>808</v>
      </c>
      <c r="AK12" s="61">
        <v>899.03997688799996</v>
      </c>
      <c r="AL12" s="54">
        <v>10</v>
      </c>
      <c r="AM12" s="61">
        <v>907.07977788000005</v>
      </c>
      <c r="AN12" s="54">
        <v>16</v>
      </c>
      <c r="AO12" s="54">
        <v>1</v>
      </c>
    </row>
    <row r="13" spans="1:41">
      <c r="A13" s="54" t="s">
        <v>284</v>
      </c>
      <c r="B13" s="54" t="s">
        <v>799</v>
      </c>
      <c r="C13" s="54" t="s">
        <v>488</v>
      </c>
      <c r="D13" s="54" t="s">
        <v>411</v>
      </c>
      <c r="E13" s="55" t="s">
        <v>282</v>
      </c>
      <c r="F13" s="55" t="s">
        <v>285</v>
      </c>
      <c r="G13" s="54" t="s">
        <v>0</v>
      </c>
      <c r="H13" s="54" t="s">
        <v>654</v>
      </c>
      <c r="I13" s="58">
        <v>17962</v>
      </c>
      <c r="J13" s="54">
        <v>2</v>
      </c>
      <c r="K13" s="54" t="s">
        <v>20</v>
      </c>
      <c r="L13" s="54" t="s">
        <v>950</v>
      </c>
      <c r="M13" s="54" t="s">
        <v>777</v>
      </c>
      <c r="N13" s="54" t="s">
        <v>1095</v>
      </c>
      <c r="O13" s="54">
        <v>53</v>
      </c>
      <c r="P13" s="54">
        <v>48</v>
      </c>
      <c r="Q13" s="56">
        <v>101</v>
      </c>
      <c r="Z13" s="61">
        <v>0</v>
      </c>
      <c r="AA13" s="61">
        <v>0</v>
      </c>
      <c r="AB13" s="61">
        <v>0</v>
      </c>
      <c r="AC13" s="61">
        <v>0</v>
      </c>
      <c r="AD13" s="61">
        <v>0</v>
      </c>
      <c r="AE13" s="61">
        <v>0</v>
      </c>
      <c r="AF13" s="61">
        <v>0</v>
      </c>
      <c r="AG13" s="61">
        <v>0</v>
      </c>
      <c r="AH13" s="54" t="s">
        <v>777</v>
      </c>
      <c r="AI13" s="57">
        <v>97</v>
      </c>
      <c r="AJ13" s="60">
        <v>17962</v>
      </c>
      <c r="AK13" s="61">
        <v>899.01998103799997</v>
      </c>
      <c r="AL13" s="54">
        <v>11</v>
      </c>
      <c r="AM13" s="61">
        <v>903.09981937999999</v>
      </c>
      <c r="AN13" s="54">
        <v>41</v>
      </c>
      <c r="AO13" s="54" t="s">
        <v>777</v>
      </c>
    </row>
    <row r="14" spans="1:41">
      <c r="A14" s="54" t="s">
        <v>225</v>
      </c>
      <c r="B14" s="54" t="s">
        <v>417</v>
      </c>
      <c r="C14" s="54" t="s">
        <v>1</v>
      </c>
      <c r="D14" s="54" t="s">
        <v>417</v>
      </c>
      <c r="E14" s="55" t="s">
        <v>226</v>
      </c>
      <c r="F14" s="55" t="s">
        <v>227</v>
      </c>
      <c r="G14" s="54" t="s">
        <v>6</v>
      </c>
      <c r="H14" s="54" t="s">
        <v>644</v>
      </c>
      <c r="I14" s="58">
        <v>21468</v>
      </c>
      <c r="J14" s="54">
        <v>2</v>
      </c>
      <c r="K14" s="54" t="s">
        <v>20</v>
      </c>
      <c r="L14" s="54" t="s">
        <v>861</v>
      </c>
      <c r="M14" s="54" t="s">
        <v>862</v>
      </c>
      <c r="N14" s="54" t="s">
        <v>1095</v>
      </c>
      <c r="O14" s="54">
        <v>49</v>
      </c>
      <c r="P14" s="54">
        <v>52</v>
      </c>
      <c r="Q14" s="56">
        <v>101</v>
      </c>
      <c r="Z14" s="61">
        <v>0</v>
      </c>
      <c r="AA14" s="61">
        <v>0</v>
      </c>
      <c r="AB14" s="61">
        <v>0</v>
      </c>
      <c r="AC14" s="61">
        <v>0</v>
      </c>
      <c r="AD14" s="61">
        <v>0</v>
      </c>
      <c r="AE14" s="61">
        <v>0</v>
      </c>
      <c r="AF14" s="61">
        <v>0</v>
      </c>
      <c r="AG14" s="61">
        <v>0</v>
      </c>
      <c r="AH14" s="54" t="s">
        <v>777</v>
      </c>
      <c r="AI14" s="57">
        <v>97</v>
      </c>
      <c r="AJ14" s="60">
        <v>21468</v>
      </c>
      <c r="AK14" s="61">
        <v>899.01997753199998</v>
      </c>
      <c r="AL14" s="54">
        <v>12</v>
      </c>
      <c r="AM14" s="61">
        <v>903.09978432000003</v>
      </c>
      <c r="AN14" s="54">
        <v>42</v>
      </c>
      <c r="AO14" s="54" t="s">
        <v>777</v>
      </c>
    </row>
    <row r="15" spans="1:41">
      <c r="A15" s="54" t="s">
        <v>774</v>
      </c>
      <c r="B15" s="54" t="s">
        <v>489</v>
      </c>
      <c r="C15" s="54" t="s">
        <v>1</v>
      </c>
      <c r="D15" s="54" t="s">
        <v>489</v>
      </c>
      <c r="E15" s="55" t="s">
        <v>809</v>
      </c>
      <c r="F15" s="55" t="s">
        <v>810</v>
      </c>
      <c r="G15" s="54" t="s">
        <v>0</v>
      </c>
      <c r="H15" s="54" t="s">
        <v>673</v>
      </c>
      <c r="I15" s="58">
        <v>27041</v>
      </c>
      <c r="J15" s="54">
        <v>5</v>
      </c>
      <c r="K15" s="54" t="s">
        <v>8</v>
      </c>
      <c r="L15" s="54" t="s">
        <v>861</v>
      </c>
      <c r="M15" s="54" t="s">
        <v>862</v>
      </c>
      <c r="N15" s="54" t="s">
        <v>1095</v>
      </c>
      <c r="O15" s="54">
        <v>54</v>
      </c>
      <c r="P15" s="54">
        <v>48</v>
      </c>
      <c r="Q15" s="56">
        <v>102</v>
      </c>
      <c r="Z15" s="61">
        <v>0</v>
      </c>
      <c r="AA15" s="61">
        <v>0</v>
      </c>
      <c r="AB15" s="61">
        <v>0</v>
      </c>
      <c r="AC15" s="61">
        <v>0</v>
      </c>
      <c r="AD15" s="61">
        <v>0</v>
      </c>
      <c r="AE15" s="61">
        <v>0</v>
      </c>
      <c r="AF15" s="61">
        <v>0</v>
      </c>
      <c r="AG15" s="61">
        <v>0</v>
      </c>
      <c r="AH15" s="54" t="s">
        <v>777</v>
      </c>
      <c r="AI15" s="57">
        <v>92</v>
      </c>
      <c r="AJ15" s="60">
        <v>27041</v>
      </c>
      <c r="AK15" s="61">
        <v>898.049971959</v>
      </c>
      <c r="AL15" s="54">
        <v>13</v>
      </c>
      <c r="AM15" s="61">
        <v>908.06972859000007</v>
      </c>
      <c r="AN15" s="54">
        <v>11</v>
      </c>
      <c r="AO15" s="54" t="s">
        <v>777</v>
      </c>
    </row>
    <row r="16" spans="1:41">
      <c r="A16" s="54" t="s">
        <v>426</v>
      </c>
      <c r="B16" s="54" t="s">
        <v>257</v>
      </c>
      <c r="C16" s="54" t="s">
        <v>1</v>
      </c>
      <c r="D16" s="54" t="s">
        <v>257</v>
      </c>
      <c r="E16" s="55" t="s">
        <v>254</v>
      </c>
      <c r="F16" s="55" t="s">
        <v>445</v>
      </c>
      <c r="G16" s="54" t="s">
        <v>0</v>
      </c>
      <c r="H16" s="54" t="s">
        <v>651</v>
      </c>
      <c r="I16" s="58">
        <v>25717</v>
      </c>
      <c r="J16" s="54">
        <v>3</v>
      </c>
      <c r="K16" s="54" t="s">
        <v>20</v>
      </c>
      <c r="L16" s="54" t="s">
        <v>861</v>
      </c>
      <c r="M16" s="54" t="s">
        <v>862</v>
      </c>
      <c r="N16" s="54" t="s">
        <v>1095</v>
      </c>
      <c r="O16" s="54">
        <v>52</v>
      </c>
      <c r="P16" s="54">
        <v>50</v>
      </c>
      <c r="Q16" s="56">
        <v>102</v>
      </c>
      <c r="Z16" s="61">
        <v>0</v>
      </c>
      <c r="AA16" s="61">
        <v>0</v>
      </c>
      <c r="AB16" s="61">
        <v>0</v>
      </c>
      <c r="AC16" s="61">
        <v>0</v>
      </c>
      <c r="AD16" s="61">
        <v>0</v>
      </c>
      <c r="AE16" s="61">
        <v>0</v>
      </c>
      <c r="AF16" s="61">
        <v>0</v>
      </c>
      <c r="AG16" s="61">
        <v>0</v>
      </c>
      <c r="AH16" s="54" t="s">
        <v>777</v>
      </c>
      <c r="AI16" s="57">
        <v>96</v>
      </c>
      <c r="AJ16" s="60">
        <v>25717</v>
      </c>
      <c r="AK16" s="61">
        <v>898.029973283</v>
      </c>
      <c r="AL16" s="54">
        <v>14</v>
      </c>
      <c r="AM16" s="61">
        <v>904.08974182999998</v>
      </c>
      <c r="AN16" s="54">
        <v>28</v>
      </c>
      <c r="AO16" s="54" t="s">
        <v>777</v>
      </c>
    </row>
    <row r="17" spans="1:41">
      <c r="A17" s="54" t="s">
        <v>292</v>
      </c>
      <c r="B17" s="54" t="s">
        <v>796</v>
      </c>
      <c r="C17" s="54" t="s">
        <v>488</v>
      </c>
      <c r="D17" s="54" t="s">
        <v>490</v>
      </c>
      <c r="E17" s="55" t="s">
        <v>293</v>
      </c>
      <c r="F17" s="55" t="s">
        <v>294</v>
      </c>
      <c r="G17" s="54" t="s">
        <v>0</v>
      </c>
      <c r="H17" s="54" t="s">
        <v>654</v>
      </c>
      <c r="I17" s="58">
        <v>19194</v>
      </c>
      <c r="J17" s="54">
        <v>0</v>
      </c>
      <c r="K17" s="54" t="s">
        <v>20</v>
      </c>
      <c r="L17" s="54" t="s">
        <v>861</v>
      </c>
      <c r="M17" s="54" t="s">
        <v>777</v>
      </c>
      <c r="N17" s="54" t="s">
        <v>1095</v>
      </c>
      <c r="O17" s="54">
        <v>49</v>
      </c>
      <c r="P17" s="54">
        <v>53</v>
      </c>
      <c r="Q17" s="56">
        <v>102</v>
      </c>
      <c r="Z17" s="61">
        <v>0</v>
      </c>
      <c r="AA17" s="61">
        <v>0</v>
      </c>
      <c r="AB17" s="61">
        <v>0</v>
      </c>
      <c r="AC17" s="61">
        <v>0</v>
      </c>
      <c r="AD17" s="61">
        <v>0</v>
      </c>
      <c r="AE17" s="61">
        <v>0</v>
      </c>
      <c r="AF17" s="61">
        <v>0</v>
      </c>
      <c r="AG17" s="61">
        <v>0</v>
      </c>
      <c r="AH17" s="54" t="s">
        <v>777</v>
      </c>
      <c r="AI17" s="57">
        <v>102</v>
      </c>
      <c r="AJ17" s="60">
        <v>19194</v>
      </c>
      <c r="AK17" s="61">
        <v>897.99997980600006</v>
      </c>
      <c r="AL17" s="54">
        <v>15</v>
      </c>
      <c r="AM17" s="61">
        <v>898.11980705999997</v>
      </c>
      <c r="AN17" s="54">
        <v>107</v>
      </c>
      <c r="AO17" s="54" t="s">
        <v>777</v>
      </c>
    </row>
    <row r="18" spans="1:41">
      <c r="A18" s="54" t="s">
        <v>624</v>
      </c>
      <c r="B18" s="54" t="s">
        <v>358</v>
      </c>
      <c r="C18" s="54" t="s">
        <v>1</v>
      </c>
      <c r="D18" s="54" t="s">
        <v>358</v>
      </c>
      <c r="E18" s="55" t="s">
        <v>625</v>
      </c>
      <c r="F18" s="55" t="s">
        <v>626</v>
      </c>
      <c r="G18" s="54" t="s">
        <v>0</v>
      </c>
      <c r="H18" s="54" t="s">
        <v>654</v>
      </c>
      <c r="I18" s="58">
        <v>19959</v>
      </c>
      <c r="J18" s="54">
        <v>3</v>
      </c>
      <c r="K18" s="54" t="s">
        <v>20</v>
      </c>
      <c r="L18" s="54" t="s">
        <v>861</v>
      </c>
      <c r="M18" s="54" t="s">
        <v>862</v>
      </c>
      <c r="N18" s="54" t="s">
        <v>1095</v>
      </c>
      <c r="O18" s="54">
        <v>52</v>
      </c>
      <c r="P18" s="54">
        <v>51</v>
      </c>
      <c r="Q18" s="56">
        <v>103</v>
      </c>
      <c r="Z18" s="61">
        <v>0</v>
      </c>
      <c r="AA18" s="61">
        <v>0</v>
      </c>
      <c r="AB18" s="61">
        <v>0</v>
      </c>
      <c r="AC18" s="61">
        <v>0</v>
      </c>
      <c r="AD18" s="61">
        <v>0</v>
      </c>
      <c r="AE18" s="61">
        <v>0</v>
      </c>
      <c r="AF18" s="61">
        <v>0</v>
      </c>
      <c r="AG18" s="61">
        <v>0</v>
      </c>
      <c r="AH18" s="54" t="s">
        <v>777</v>
      </c>
      <c r="AI18" s="57">
        <v>97</v>
      </c>
      <c r="AJ18" s="60">
        <v>19959</v>
      </c>
      <c r="AK18" s="61">
        <v>897.02997904099993</v>
      </c>
      <c r="AL18" s="54">
        <v>16</v>
      </c>
      <c r="AM18" s="61">
        <v>903.08979941000007</v>
      </c>
      <c r="AN18" s="54">
        <v>43</v>
      </c>
      <c r="AO18" s="54" t="s">
        <v>777</v>
      </c>
    </row>
    <row r="19" spans="1:41">
      <c r="A19" s="54" t="s">
        <v>16</v>
      </c>
      <c r="B19" s="54" t="s">
        <v>283</v>
      </c>
      <c r="C19" s="54" t="s">
        <v>1</v>
      </c>
      <c r="D19" s="54" t="s">
        <v>283</v>
      </c>
      <c r="E19" s="55" t="s">
        <v>15</v>
      </c>
      <c r="F19" s="55" t="s">
        <v>17</v>
      </c>
      <c r="G19" s="54" t="s">
        <v>6</v>
      </c>
      <c r="H19" s="54" t="s">
        <v>651</v>
      </c>
      <c r="I19" s="58">
        <v>26516</v>
      </c>
      <c r="J19" s="54">
        <v>3</v>
      </c>
      <c r="K19" s="54" t="s">
        <v>20</v>
      </c>
      <c r="L19" s="54" t="s">
        <v>861</v>
      </c>
      <c r="M19" s="54" t="s">
        <v>777</v>
      </c>
      <c r="N19" s="54" t="s">
        <v>1095</v>
      </c>
      <c r="O19" s="54">
        <v>53</v>
      </c>
      <c r="P19" s="54">
        <v>50</v>
      </c>
      <c r="Q19" s="56">
        <v>103</v>
      </c>
      <c r="Z19" s="61">
        <v>0</v>
      </c>
      <c r="AA19" s="61">
        <v>0</v>
      </c>
      <c r="AB19" s="61">
        <v>0</v>
      </c>
      <c r="AC19" s="61">
        <v>0</v>
      </c>
      <c r="AD19" s="61">
        <v>0</v>
      </c>
      <c r="AE19" s="61">
        <v>0</v>
      </c>
      <c r="AF19" s="61">
        <v>0</v>
      </c>
      <c r="AG19" s="61">
        <v>0</v>
      </c>
      <c r="AH19" s="54" t="s">
        <v>777</v>
      </c>
      <c r="AI19" s="57">
        <v>97</v>
      </c>
      <c r="AJ19" s="60">
        <v>26516</v>
      </c>
      <c r="AK19" s="61">
        <v>897.02997248399993</v>
      </c>
      <c r="AL19" s="54">
        <v>17</v>
      </c>
      <c r="AM19" s="61">
        <v>903.08973384000001</v>
      </c>
      <c r="AN19" s="54">
        <v>44</v>
      </c>
      <c r="AO19" s="54" t="s">
        <v>777</v>
      </c>
    </row>
    <row r="20" spans="1:41">
      <c r="A20" s="54" t="s">
        <v>253</v>
      </c>
      <c r="B20" s="54" t="s">
        <v>799</v>
      </c>
      <c r="C20" s="54" t="s">
        <v>488</v>
      </c>
      <c r="D20" s="54" t="s">
        <v>411</v>
      </c>
      <c r="E20" s="55" t="s">
        <v>70</v>
      </c>
      <c r="F20" s="55" t="s">
        <v>145</v>
      </c>
      <c r="G20" s="54" t="s">
        <v>0</v>
      </c>
      <c r="H20" s="54" t="s">
        <v>651</v>
      </c>
      <c r="I20" s="58">
        <v>18070</v>
      </c>
      <c r="J20" s="54">
        <v>0</v>
      </c>
      <c r="K20" s="54" t="s">
        <v>20</v>
      </c>
      <c r="L20" s="54" t="s">
        <v>950</v>
      </c>
      <c r="M20" s="54" t="s">
        <v>777</v>
      </c>
      <c r="N20" s="54" t="s">
        <v>1095</v>
      </c>
      <c r="O20" s="54">
        <v>54</v>
      </c>
      <c r="P20" s="54">
        <v>49</v>
      </c>
      <c r="Q20" s="56">
        <v>103</v>
      </c>
      <c r="Z20" s="61">
        <v>0</v>
      </c>
      <c r="AA20" s="61">
        <v>0</v>
      </c>
      <c r="AB20" s="61">
        <v>0</v>
      </c>
      <c r="AC20" s="61">
        <v>0</v>
      </c>
      <c r="AD20" s="61">
        <v>0</v>
      </c>
      <c r="AE20" s="61">
        <v>0</v>
      </c>
      <c r="AF20" s="61">
        <v>0</v>
      </c>
      <c r="AG20" s="61">
        <v>0</v>
      </c>
      <c r="AH20" s="54" t="s">
        <v>777</v>
      </c>
      <c r="AI20" s="57">
        <v>103</v>
      </c>
      <c r="AJ20" s="60">
        <v>18070</v>
      </c>
      <c r="AK20" s="61">
        <v>896.99998092999999</v>
      </c>
      <c r="AL20" s="54">
        <v>18</v>
      </c>
      <c r="AM20" s="61">
        <v>897.11981830000002</v>
      </c>
      <c r="AN20" s="54">
        <v>116</v>
      </c>
      <c r="AO20" s="54" t="s">
        <v>777</v>
      </c>
    </row>
    <row r="21" spans="1:41">
      <c r="A21" s="54" t="s">
        <v>333</v>
      </c>
      <c r="B21" s="54" t="s">
        <v>803</v>
      </c>
      <c r="C21" s="54" t="s">
        <v>1</v>
      </c>
      <c r="D21" s="54" t="s">
        <v>149</v>
      </c>
      <c r="E21" s="55" t="s">
        <v>334</v>
      </c>
      <c r="F21" s="55" t="s">
        <v>335</v>
      </c>
      <c r="G21" s="54" t="s">
        <v>0</v>
      </c>
      <c r="H21" s="54" t="s">
        <v>654</v>
      </c>
      <c r="I21" s="58">
        <v>16509</v>
      </c>
      <c r="J21" s="54">
        <v>8</v>
      </c>
      <c r="K21" s="54" t="s">
        <v>2</v>
      </c>
      <c r="L21" s="54" t="s">
        <v>950</v>
      </c>
      <c r="M21" s="54" t="s">
        <v>862</v>
      </c>
      <c r="N21" s="54" t="s">
        <v>1095</v>
      </c>
      <c r="O21" s="54">
        <v>54</v>
      </c>
      <c r="P21" s="54">
        <v>50</v>
      </c>
      <c r="Q21" s="56">
        <v>104</v>
      </c>
      <c r="R21" s="59">
        <v>1</v>
      </c>
      <c r="Z21" s="61">
        <v>26</v>
      </c>
      <c r="AA21" s="61">
        <v>0</v>
      </c>
      <c r="AB21" s="61">
        <v>0</v>
      </c>
      <c r="AC21" s="61">
        <v>0</v>
      </c>
      <c r="AD21" s="61">
        <v>0</v>
      </c>
      <c r="AE21" s="61">
        <v>0</v>
      </c>
      <c r="AF21" s="61">
        <v>0</v>
      </c>
      <c r="AG21" s="61">
        <v>0</v>
      </c>
      <c r="AH21" s="54">
        <v>26</v>
      </c>
      <c r="AI21" s="57">
        <v>88</v>
      </c>
      <c r="AJ21" s="60">
        <v>16509</v>
      </c>
      <c r="AK21" s="61">
        <v>896.07998249100001</v>
      </c>
      <c r="AL21" s="54">
        <v>19</v>
      </c>
      <c r="AM21" s="61">
        <v>912.03983390999997</v>
      </c>
      <c r="AN21" s="54">
        <v>4</v>
      </c>
      <c r="AO21" s="54">
        <v>1</v>
      </c>
    </row>
    <row r="22" spans="1:41">
      <c r="A22" s="54" t="s">
        <v>18</v>
      </c>
      <c r="B22" s="54" t="s">
        <v>51</v>
      </c>
      <c r="C22" s="54" t="s">
        <v>1</v>
      </c>
      <c r="D22" s="54" t="s">
        <v>51</v>
      </c>
      <c r="E22" s="55" t="s">
        <v>15</v>
      </c>
      <c r="F22" s="55" t="s">
        <v>19</v>
      </c>
      <c r="G22" s="54" t="s">
        <v>0</v>
      </c>
      <c r="H22" s="54" t="s">
        <v>635</v>
      </c>
      <c r="I22" s="58">
        <v>14323</v>
      </c>
      <c r="J22" s="54">
        <v>6</v>
      </c>
      <c r="K22" s="54" t="s">
        <v>8</v>
      </c>
      <c r="L22" s="54" t="s">
        <v>994</v>
      </c>
      <c r="M22" s="54" t="s">
        <v>862</v>
      </c>
      <c r="N22" s="54" t="s">
        <v>1095</v>
      </c>
      <c r="O22" s="54">
        <v>52</v>
      </c>
      <c r="P22" s="54">
        <v>52</v>
      </c>
      <c r="Q22" s="56">
        <v>104</v>
      </c>
      <c r="Z22" s="61">
        <v>0</v>
      </c>
      <c r="AA22" s="61">
        <v>0</v>
      </c>
      <c r="AB22" s="61">
        <v>0</v>
      </c>
      <c r="AC22" s="61">
        <v>0</v>
      </c>
      <c r="AD22" s="61">
        <v>0</v>
      </c>
      <c r="AE22" s="61">
        <v>0</v>
      </c>
      <c r="AF22" s="61">
        <v>0</v>
      </c>
      <c r="AG22" s="61">
        <v>0</v>
      </c>
      <c r="AH22" s="54" t="s">
        <v>777</v>
      </c>
      <c r="AI22" s="57">
        <v>92</v>
      </c>
      <c r="AJ22" s="60">
        <v>14323</v>
      </c>
      <c r="AK22" s="61">
        <v>896.05998467699999</v>
      </c>
      <c r="AL22" s="54">
        <v>20</v>
      </c>
      <c r="AM22" s="61">
        <v>908.0598557699999</v>
      </c>
      <c r="AN22" s="54">
        <v>12</v>
      </c>
      <c r="AO22" s="54" t="s">
        <v>777</v>
      </c>
    </row>
    <row r="23" spans="1:41">
      <c r="A23" s="54" t="s">
        <v>119</v>
      </c>
      <c r="B23" s="54" t="s">
        <v>51</v>
      </c>
      <c r="C23" s="54" t="s">
        <v>1</v>
      </c>
      <c r="D23" s="54" t="s">
        <v>51</v>
      </c>
      <c r="E23" s="55" t="s">
        <v>115</v>
      </c>
      <c r="F23" s="55" t="s">
        <v>120</v>
      </c>
      <c r="G23" s="54" t="s">
        <v>0</v>
      </c>
      <c r="H23" s="54" t="s">
        <v>639</v>
      </c>
      <c r="I23" s="58">
        <v>16365</v>
      </c>
      <c r="J23" s="54">
        <v>5</v>
      </c>
      <c r="K23" s="54" t="s">
        <v>8</v>
      </c>
      <c r="L23" s="54" t="s">
        <v>950</v>
      </c>
      <c r="M23" s="54" t="s">
        <v>862</v>
      </c>
      <c r="N23" s="54" t="s">
        <v>1095</v>
      </c>
      <c r="O23" s="54">
        <v>50</v>
      </c>
      <c r="P23" s="54">
        <v>54</v>
      </c>
      <c r="Q23" s="56">
        <v>104</v>
      </c>
      <c r="Z23" s="61">
        <v>0</v>
      </c>
      <c r="AA23" s="61">
        <v>0</v>
      </c>
      <c r="AB23" s="61">
        <v>0</v>
      </c>
      <c r="AC23" s="61">
        <v>0</v>
      </c>
      <c r="AD23" s="61">
        <v>0</v>
      </c>
      <c r="AE23" s="61">
        <v>0</v>
      </c>
      <c r="AF23" s="61">
        <v>0</v>
      </c>
      <c r="AG23" s="61">
        <v>0</v>
      </c>
      <c r="AH23" s="54" t="s">
        <v>777</v>
      </c>
      <c r="AI23" s="57">
        <v>94</v>
      </c>
      <c r="AJ23" s="60">
        <v>16365</v>
      </c>
      <c r="AK23" s="61">
        <v>896.04998263499999</v>
      </c>
      <c r="AL23" s="54">
        <v>21</v>
      </c>
      <c r="AM23" s="61">
        <v>906.06983535000006</v>
      </c>
      <c r="AN23" s="54">
        <v>21</v>
      </c>
      <c r="AO23" s="54" t="s">
        <v>777</v>
      </c>
    </row>
    <row r="24" spans="1:41">
      <c r="A24" s="54" t="s">
        <v>350</v>
      </c>
      <c r="B24" s="54" t="s">
        <v>124</v>
      </c>
      <c r="C24" s="54" t="s">
        <v>1</v>
      </c>
      <c r="D24" s="54" t="s">
        <v>124</v>
      </c>
      <c r="E24" s="55" t="s">
        <v>111</v>
      </c>
      <c r="F24" s="55" t="s">
        <v>351</v>
      </c>
      <c r="G24" s="54" t="s">
        <v>6</v>
      </c>
      <c r="H24" s="54" t="s">
        <v>654</v>
      </c>
      <c r="I24" s="58">
        <v>26932</v>
      </c>
      <c r="J24" s="54">
        <v>3</v>
      </c>
      <c r="K24" s="54" t="s">
        <v>20</v>
      </c>
      <c r="L24" s="54" t="s">
        <v>861</v>
      </c>
      <c r="M24" s="54" t="s">
        <v>862</v>
      </c>
      <c r="N24" s="54" t="s">
        <v>1095</v>
      </c>
      <c r="O24" s="54">
        <v>53</v>
      </c>
      <c r="P24" s="54">
        <v>51</v>
      </c>
      <c r="Q24" s="56">
        <v>104</v>
      </c>
      <c r="V24" s="59">
        <v>15</v>
      </c>
      <c r="Z24" s="61">
        <v>0</v>
      </c>
      <c r="AA24" s="61">
        <v>0</v>
      </c>
      <c r="AB24" s="61">
        <v>0</v>
      </c>
      <c r="AC24" s="61">
        <v>0</v>
      </c>
      <c r="AD24" s="61">
        <v>10</v>
      </c>
      <c r="AE24" s="61">
        <v>0</v>
      </c>
      <c r="AF24" s="61">
        <v>0</v>
      </c>
      <c r="AG24" s="61">
        <v>0</v>
      </c>
      <c r="AH24" s="54">
        <v>10</v>
      </c>
      <c r="AI24" s="57">
        <v>98</v>
      </c>
      <c r="AJ24" s="60">
        <v>26932</v>
      </c>
      <c r="AK24" s="61">
        <v>896.02997206800001</v>
      </c>
      <c r="AL24" s="54">
        <v>22</v>
      </c>
      <c r="AM24" s="61">
        <v>902.08972968</v>
      </c>
      <c r="AN24" s="54">
        <v>49</v>
      </c>
      <c r="AO24" s="54">
        <v>1</v>
      </c>
    </row>
    <row r="25" spans="1:41">
      <c r="A25" s="54" t="s">
        <v>261</v>
      </c>
      <c r="B25" s="54" t="s">
        <v>358</v>
      </c>
      <c r="C25" s="54" t="s">
        <v>1</v>
      </c>
      <c r="D25" s="54" t="s">
        <v>358</v>
      </c>
      <c r="E25" s="55" t="s">
        <v>260</v>
      </c>
      <c r="F25" s="55" t="s">
        <v>172</v>
      </c>
      <c r="G25" s="54" t="s">
        <v>0</v>
      </c>
      <c r="H25" s="54" t="s">
        <v>651</v>
      </c>
      <c r="I25" s="58">
        <v>24451</v>
      </c>
      <c r="J25" s="54">
        <v>2</v>
      </c>
      <c r="K25" s="54" t="s">
        <v>20</v>
      </c>
      <c r="L25" s="54" t="s">
        <v>861</v>
      </c>
      <c r="M25" s="54" t="s">
        <v>777</v>
      </c>
      <c r="N25" s="54" t="s">
        <v>1095</v>
      </c>
      <c r="O25" s="54">
        <v>55</v>
      </c>
      <c r="P25" s="54">
        <v>49</v>
      </c>
      <c r="Q25" s="56">
        <v>104</v>
      </c>
      <c r="Z25" s="61">
        <v>0</v>
      </c>
      <c r="AA25" s="61">
        <v>0</v>
      </c>
      <c r="AB25" s="61">
        <v>0</v>
      </c>
      <c r="AC25" s="61">
        <v>0</v>
      </c>
      <c r="AD25" s="61">
        <v>0</v>
      </c>
      <c r="AE25" s="61">
        <v>0</v>
      </c>
      <c r="AF25" s="61">
        <v>0</v>
      </c>
      <c r="AG25" s="61">
        <v>0</v>
      </c>
      <c r="AH25" s="54" t="s">
        <v>777</v>
      </c>
      <c r="AI25" s="57">
        <v>100</v>
      </c>
      <c r="AJ25" s="60">
        <v>24451</v>
      </c>
      <c r="AK25" s="61">
        <v>896.01997454900004</v>
      </c>
      <c r="AL25" s="54">
        <v>23</v>
      </c>
      <c r="AM25" s="61">
        <v>900.09975449000001</v>
      </c>
      <c r="AN25" s="54">
        <v>73</v>
      </c>
      <c r="AO25" s="54" t="s">
        <v>777</v>
      </c>
    </row>
    <row r="26" spans="1:41">
      <c r="A26" s="54" t="s">
        <v>180</v>
      </c>
      <c r="B26" s="54" t="s">
        <v>204</v>
      </c>
      <c r="C26" s="54" t="s">
        <v>1</v>
      </c>
      <c r="D26" s="54" t="s">
        <v>204</v>
      </c>
      <c r="E26" s="55" t="s">
        <v>181</v>
      </c>
      <c r="F26" s="55" t="s">
        <v>182</v>
      </c>
      <c r="G26" s="54" t="s">
        <v>0</v>
      </c>
      <c r="H26" s="54" t="s">
        <v>640</v>
      </c>
      <c r="I26" s="58">
        <v>17774</v>
      </c>
      <c r="J26" s="54">
        <v>1</v>
      </c>
      <c r="K26" s="54" t="s">
        <v>20</v>
      </c>
      <c r="L26" s="54" t="s">
        <v>950</v>
      </c>
      <c r="M26" s="54" t="s">
        <v>777</v>
      </c>
      <c r="N26" s="54" t="s">
        <v>1095</v>
      </c>
      <c r="O26" s="54">
        <v>55</v>
      </c>
      <c r="P26" s="54">
        <v>49</v>
      </c>
      <c r="Q26" s="56">
        <v>104</v>
      </c>
      <c r="Z26" s="61">
        <v>0</v>
      </c>
      <c r="AA26" s="61">
        <v>0</v>
      </c>
      <c r="AB26" s="61">
        <v>0</v>
      </c>
      <c r="AC26" s="61">
        <v>0</v>
      </c>
      <c r="AD26" s="61">
        <v>0</v>
      </c>
      <c r="AE26" s="61">
        <v>0</v>
      </c>
      <c r="AF26" s="61">
        <v>0</v>
      </c>
      <c r="AG26" s="61">
        <v>0</v>
      </c>
      <c r="AH26" s="54" t="s">
        <v>777</v>
      </c>
      <c r="AI26" s="57">
        <v>102</v>
      </c>
      <c r="AJ26" s="60">
        <v>17774</v>
      </c>
      <c r="AK26" s="61">
        <v>896.00998122600004</v>
      </c>
      <c r="AL26" s="54">
        <v>24</v>
      </c>
      <c r="AM26" s="61">
        <v>898.10982125999999</v>
      </c>
      <c r="AN26" s="54">
        <v>108</v>
      </c>
      <c r="AO26" s="54" t="s">
        <v>777</v>
      </c>
    </row>
    <row r="27" spans="1:41">
      <c r="A27" s="54" t="s">
        <v>264</v>
      </c>
      <c r="B27" s="54" t="s">
        <v>257</v>
      </c>
      <c r="C27" s="54" t="s">
        <v>1</v>
      </c>
      <c r="D27" s="54" t="s">
        <v>257</v>
      </c>
      <c r="E27" s="55" t="s">
        <v>265</v>
      </c>
      <c r="F27" s="55" t="s">
        <v>266</v>
      </c>
      <c r="G27" s="54" t="s">
        <v>0</v>
      </c>
      <c r="H27" s="54" t="s">
        <v>635</v>
      </c>
      <c r="I27" s="58">
        <v>19641</v>
      </c>
      <c r="J27" s="54">
        <v>1</v>
      </c>
      <c r="K27" s="54" t="s">
        <v>20</v>
      </c>
      <c r="L27" s="54" t="s">
        <v>861</v>
      </c>
      <c r="M27" s="54" t="s">
        <v>862</v>
      </c>
      <c r="N27" s="54" t="s">
        <v>1095</v>
      </c>
      <c r="O27" s="54">
        <v>53</v>
      </c>
      <c r="P27" s="54">
        <v>51</v>
      </c>
      <c r="Q27" s="56">
        <v>104</v>
      </c>
      <c r="Z27" s="61">
        <v>0</v>
      </c>
      <c r="AA27" s="61">
        <v>0</v>
      </c>
      <c r="AB27" s="61">
        <v>0</v>
      </c>
      <c r="AC27" s="61">
        <v>0</v>
      </c>
      <c r="AD27" s="61">
        <v>0</v>
      </c>
      <c r="AE27" s="61">
        <v>0</v>
      </c>
      <c r="AF27" s="61">
        <v>0</v>
      </c>
      <c r="AG27" s="61">
        <v>0</v>
      </c>
      <c r="AH27" s="54" t="s">
        <v>777</v>
      </c>
      <c r="AI27" s="57">
        <v>102</v>
      </c>
      <c r="AJ27" s="60">
        <v>19641</v>
      </c>
      <c r="AK27" s="61">
        <v>896.009979359</v>
      </c>
      <c r="AL27" s="54">
        <v>25</v>
      </c>
      <c r="AM27" s="61">
        <v>898.10980259000007</v>
      </c>
      <c r="AN27" s="54">
        <v>109</v>
      </c>
      <c r="AO27" s="54" t="s">
        <v>777</v>
      </c>
    </row>
    <row r="28" spans="1:41">
      <c r="A28" s="54" t="s">
        <v>275</v>
      </c>
      <c r="B28" s="54" t="s">
        <v>411</v>
      </c>
      <c r="C28" s="54" t="s">
        <v>1</v>
      </c>
      <c r="D28" s="54" t="s">
        <v>411</v>
      </c>
      <c r="E28" s="55" t="s">
        <v>276</v>
      </c>
      <c r="F28" s="55" t="s">
        <v>277</v>
      </c>
      <c r="G28" s="54" t="s">
        <v>6</v>
      </c>
      <c r="H28" s="54" t="s">
        <v>653</v>
      </c>
      <c r="I28" s="58">
        <v>26024</v>
      </c>
      <c r="J28" s="54">
        <v>6</v>
      </c>
      <c r="K28" s="54" t="s">
        <v>8</v>
      </c>
      <c r="L28" s="54" t="s">
        <v>861</v>
      </c>
      <c r="M28" s="54" t="s">
        <v>862</v>
      </c>
      <c r="N28" s="54" t="s">
        <v>1095</v>
      </c>
      <c r="O28" s="54">
        <v>58</v>
      </c>
      <c r="P28" s="54">
        <v>47</v>
      </c>
      <c r="Q28" s="56">
        <v>105</v>
      </c>
      <c r="V28" s="59">
        <v>17</v>
      </c>
      <c r="Z28" s="61">
        <v>0</v>
      </c>
      <c r="AA28" s="61">
        <v>0</v>
      </c>
      <c r="AB28" s="61">
        <v>0</v>
      </c>
      <c r="AC28" s="61">
        <v>0</v>
      </c>
      <c r="AD28" s="61">
        <v>12</v>
      </c>
      <c r="AE28" s="61">
        <v>0</v>
      </c>
      <c r="AF28" s="61">
        <v>0</v>
      </c>
      <c r="AG28" s="61">
        <v>0</v>
      </c>
      <c r="AH28" s="54">
        <v>12</v>
      </c>
      <c r="AI28" s="57">
        <v>93</v>
      </c>
      <c r="AJ28" s="60">
        <v>26024</v>
      </c>
      <c r="AK28" s="61">
        <v>895.05997297599993</v>
      </c>
      <c r="AL28" s="54">
        <v>26</v>
      </c>
      <c r="AM28" s="61">
        <v>907.05973875999996</v>
      </c>
      <c r="AN28" s="54">
        <v>17</v>
      </c>
      <c r="AO28" s="54">
        <v>1</v>
      </c>
    </row>
    <row r="29" spans="1:41">
      <c r="A29" s="54" t="s">
        <v>587</v>
      </c>
      <c r="B29" s="54" t="s">
        <v>489</v>
      </c>
      <c r="C29" s="54" t="s">
        <v>1</v>
      </c>
      <c r="D29" s="54" t="s">
        <v>489</v>
      </c>
      <c r="E29" s="55" t="s">
        <v>681</v>
      </c>
      <c r="F29" s="55" t="s">
        <v>588</v>
      </c>
      <c r="G29" s="54" t="s">
        <v>0</v>
      </c>
      <c r="H29" s="54" t="s">
        <v>635</v>
      </c>
      <c r="I29" s="58">
        <v>23045</v>
      </c>
      <c r="J29" s="54">
        <v>5</v>
      </c>
      <c r="K29" s="54" t="s">
        <v>8</v>
      </c>
      <c r="L29" s="54" t="s">
        <v>861</v>
      </c>
      <c r="M29" s="54" t="s">
        <v>862</v>
      </c>
      <c r="N29" s="54" t="s">
        <v>1095</v>
      </c>
      <c r="O29" s="54">
        <v>52</v>
      </c>
      <c r="P29" s="54">
        <v>53</v>
      </c>
      <c r="Q29" s="56">
        <v>105</v>
      </c>
      <c r="Z29" s="61">
        <v>0</v>
      </c>
      <c r="AA29" s="61">
        <v>0</v>
      </c>
      <c r="AB29" s="61">
        <v>0</v>
      </c>
      <c r="AC29" s="61">
        <v>0</v>
      </c>
      <c r="AD29" s="61">
        <v>0</v>
      </c>
      <c r="AE29" s="61">
        <v>0</v>
      </c>
      <c r="AF29" s="61">
        <v>0</v>
      </c>
      <c r="AG29" s="61">
        <v>0</v>
      </c>
      <c r="AH29" s="54" t="s">
        <v>777</v>
      </c>
      <c r="AI29" s="57">
        <v>95</v>
      </c>
      <c r="AJ29" s="60">
        <v>23045</v>
      </c>
      <c r="AK29" s="61">
        <v>895.04997595499992</v>
      </c>
      <c r="AL29" s="54">
        <v>27</v>
      </c>
      <c r="AM29" s="61">
        <v>905.06976855000005</v>
      </c>
      <c r="AN29" s="54">
        <v>23</v>
      </c>
      <c r="AO29" s="54" t="s">
        <v>777</v>
      </c>
    </row>
    <row r="30" spans="1:41">
      <c r="A30" s="54" t="s">
        <v>621</v>
      </c>
      <c r="B30" s="54" t="s">
        <v>490</v>
      </c>
      <c r="C30" s="54" t="s">
        <v>1</v>
      </c>
      <c r="D30" s="54" t="s">
        <v>490</v>
      </c>
      <c r="E30" s="55" t="s">
        <v>622</v>
      </c>
      <c r="F30" s="55" t="s">
        <v>623</v>
      </c>
      <c r="G30" s="54" t="s">
        <v>6</v>
      </c>
      <c r="H30" s="54" t="s">
        <v>644</v>
      </c>
      <c r="I30" s="58">
        <v>18327</v>
      </c>
      <c r="J30" s="54">
        <v>4</v>
      </c>
      <c r="K30" s="54" t="s">
        <v>8</v>
      </c>
      <c r="L30" s="54" t="s">
        <v>950</v>
      </c>
      <c r="M30" s="54" t="s">
        <v>777</v>
      </c>
      <c r="N30" s="54" t="s">
        <v>1095</v>
      </c>
      <c r="O30" s="54">
        <v>51</v>
      </c>
      <c r="P30" s="54">
        <v>54</v>
      </c>
      <c r="Q30" s="56">
        <v>105</v>
      </c>
      <c r="R30" s="59">
        <v>17</v>
      </c>
      <c r="Z30" s="61">
        <v>18</v>
      </c>
      <c r="AA30" s="61">
        <v>0</v>
      </c>
      <c r="AB30" s="61">
        <v>0</v>
      </c>
      <c r="AC30" s="61">
        <v>0</v>
      </c>
      <c r="AD30" s="61">
        <v>0</v>
      </c>
      <c r="AE30" s="61">
        <v>0</v>
      </c>
      <c r="AF30" s="61">
        <v>0</v>
      </c>
      <c r="AG30" s="61">
        <v>0</v>
      </c>
      <c r="AH30" s="54">
        <v>18</v>
      </c>
      <c r="AI30" s="57">
        <v>97</v>
      </c>
      <c r="AJ30" s="60">
        <v>18327</v>
      </c>
      <c r="AK30" s="61">
        <v>895.03998067299995</v>
      </c>
      <c r="AL30" s="54">
        <v>28</v>
      </c>
      <c r="AM30" s="61">
        <v>903.07981573000006</v>
      </c>
      <c r="AN30" s="54">
        <v>45</v>
      </c>
      <c r="AO30" s="54">
        <v>1</v>
      </c>
    </row>
    <row r="31" spans="1:41">
      <c r="A31" s="54" t="s">
        <v>419</v>
      </c>
      <c r="B31" s="54" t="s">
        <v>204</v>
      </c>
      <c r="C31" s="54" t="s">
        <v>1</v>
      </c>
      <c r="D31" s="54" t="s">
        <v>204</v>
      </c>
      <c r="E31" s="55" t="s">
        <v>236</v>
      </c>
      <c r="F31" s="55" t="s">
        <v>151</v>
      </c>
      <c r="G31" s="54" t="s">
        <v>0</v>
      </c>
      <c r="H31" s="54" t="s">
        <v>675</v>
      </c>
      <c r="I31" s="58">
        <v>16304</v>
      </c>
      <c r="J31" s="54">
        <v>3</v>
      </c>
      <c r="K31" s="54" t="s">
        <v>20</v>
      </c>
      <c r="L31" s="54" t="s">
        <v>950</v>
      </c>
      <c r="M31" s="54" t="s">
        <v>777</v>
      </c>
      <c r="N31" s="54" t="s">
        <v>1095</v>
      </c>
      <c r="O31" s="54">
        <v>56</v>
      </c>
      <c r="P31" s="54">
        <v>49</v>
      </c>
      <c r="Q31" s="56">
        <v>105</v>
      </c>
      <c r="V31" s="59">
        <v>8</v>
      </c>
      <c r="Z31" s="61">
        <v>0</v>
      </c>
      <c r="AA31" s="61">
        <v>0</v>
      </c>
      <c r="AB31" s="61">
        <v>0</v>
      </c>
      <c r="AC31" s="61">
        <v>0</v>
      </c>
      <c r="AD31" s="61">
        <v>28</v>
      </c>
      <c r="AE31" s="61">
        <v>0</v>
      </c>
      <c r="AF31" s="61">
        <v>0</v>
      </c>
      <c r="AG31" s="61">
        <v>0</v>
      </c>
      <c r="AH31" s="54">
        <v>28</v>
      </c>
      <c r="AI31" s="57">
        <v>99</v>
      </c>
      <c r="AJ31" s="60">
        <v>16304</v>
      </c>
      <c r="AK31" s="61">
        <v>895.02998269599993</v>
      </c>
      <c r="AL31" s="54">
        <v>29</v>
      </c>
      <c r="AM31" s="61">
        <v>901.08983596000007</v>
      </c>
      <c r="AN31" s="54">
        <v>59</v>
      </c>
      <c r="AO31" s="54">
        <v>1</v>
      </c>
    </row>
    <row r="32" spans="1:41">
      <c r="A32" s="54" t="s">
        <v>220</v>
      </c>
      <c r="B32" s="54" t="s">
        <v>257</v>
      </c>
      <c r="C32" s="54" t="s">
        <v>1</v>
      </c>
      <c r="D32" s="54" t="s">
        <v>257</v>
      </c>
      <c r="E32" s="55" t="s">
        <v>133</v>
      </c>
      <c r="F32" s="55" t="s">
        <v>44</v>
      </c>
      <c r="G32" s="54" t="s">
        <v>0</v>
      </c>
      <c r="H32" s="54" t="s">
        <v>644</v>
      </c>
      <c r="I32" s="58">
        <v>19753</v>
      </c>
      <c r="J32" s="54">
        <v>3</v>
      </c>
      <c r="K32" s="54" t="s">
        <v>20</v>
      </c>
      <c r="L32" s="54" t="s">
        <v>861</v>
      </c>
      <c r="M32" s="54" t="s">
        <v>862</v>
      </c>
      <c r="N32" s="54" t="s">
        <v>1095</v>
      </c>
      <c r="O32" s="54">
        <v>51</v>
      </c>
      <c r="P32" s="54">
        <v>54</v>
      </c>
      <c r="Q32" s="56">
        <v>105</v>
      </c>
      <c r="Z32" s="61">
        <v>0</v>
      </c>
      <c r="AA32" s="61">
        <v>0</v>
      </c>
      <c r="AB32" s="61">
        <v>0</v>
      </c>
      <c r="AC32" s="61">
        <v>0</v>
      </c>
      <c r="AD32" s="61">
        <v>0</v>
      </c>
      <c r="AE32" s="61">
        <v>0</v>
      </c>
      <c r="AF32" s="61">
        <v>0</v>
      </c>
      <c r="AG32" s="61">
        <v>0</v>
      </c>
      <c r="AH32" s="54" t="s">
        <v>777</v>
      </c>
      <c r="AI32" s="57">
        <v>99</v>
      </c>
      <c r="AJ32" s="60">
        <v>19753</v>
      </c>
      <c r="AK32" s="61">
        <v>895.02997924700003</v>
      </c>
      <c r="AL32" s="54">
        <v>30</v>
      </c>
      <c r="AM32" s="61">
        <v>901.08980147</v>
      </c>
      <c r="AN32" s="54">
        <v>60</v>
      </c>
      <c r="AO32" s="54" t="s">
        <v>777</v>
      </c>
    </row>
    <row r="33" spans="1:41">
      <c r="A33" s="54" t="s">
        <v>336</v>
      </c>
      <c r="B33" s="54" t="s">
        <v>411</v>
      </c>
      <c r="C33" s="54" t="s">
        <v>1</v>
      </c>
      <c r="D33" s="54" t="s">
        <v>411</v>
      </c>
      <c r="E33" s="55" t="s">
        <v>70</v>
      </c>
      <c r="F33" s="55" t="s">
        <v>428</v>
      </c>
      <c r="G33" s="54" t="s">
        <v>6</v>
      </c>
      <c r="H33" s="54" t="s">
        <v>654</v>
      </c>
      <c r="I33" s="58">
        <v>20589</v>
      </c>
      <c r="J33" s="54">
        <v>3</v>
      </c>
      <c r="K33" s="54" t="s">
        <v>20</v>
      </c>
      <c r="L33" s="54" t="s">
        <v>861</v>
      </c>
      <c r="M33" s="54" t="s">
        <v>862</v>
      </c>
      <c r="N33" s="54" t="s">
        <v>1095</v>
      </c>
      <c r="O33" s="54">
        <v>52</v>
      </c>
      <c r="P33" s="54">
        <v>53</v>
      </c>
      <c r="Q33" s="56">
        <v>105</v>
      </c>
      <c r="Z33" s="61">
        <v>0</v>
      </c>
      <c r="AA33" s="61">
        <v>0</v>
      </c>
      <c r="AB33" s="61">
        <v>0</v>
      </c>
      <c r="AC33" s="61">
        <v>0</v>
      </c>
      <c r="AD33" s="61">
        <v>0</v>
      </c>
      <c r="AE33" s="61">
        <v>0</v>
      </c>
      <c r="AF33" s="61">
        <v>0</v>
      </c>
      <c r="AG33" s="61">
        <v>0</v>
      </c>
      <c r="AH33" s="54" t="s">
        <v>777</v>
      </c>
      <c r="AI33" s="57">
        <v>99</v>
      </c>
      <c r="AJ33" s="60">
        <v>20589</v>
      </c>
      <c r="AK33" s="61">
        <v>895.029978411</v>
      </c>
      <c r="AL33" s="54">
        <v>31</v>
      </c>
      <c r="AM33" s="61">
        <v>901.08979311000007</v>
      </c>
      <c r="AN33" s="54">
        <v>61</v>
      </c>
      <c r="AO33" s="54" t="s">
        <v>777</v>
      </c>
    </row>
    <row r="34" spans="1:41">
      <c r="A34" s="54" t="s">
        <v>736</v>
      </c>
      <c r="B34" s="54" t="s">
        <v>393</v>
      </c>
      <c r="C34" s="54" t="s">
        <v>1</v>
      </c>
      <c r="D34" s="54" t="s">
        <v>393</v>
      </c>
      <c r="E34" s="55" t="s">
        <v>737</v>
      </c>
      <c r="F34" s="55" t="s">
        <v>738</v>
      </c>
      <c r="G34" s="54" t="s">
        <v>0</v>
      </c>
      <c r="H34" s="54" t="s">
        <v>654</v>
      </c>
      <c r="I34" s="58">
        <v>21731</v>
      </c>
      <c r="J34" s="54">
        <v>3</v>
      </c>
      <c r="K34" s="54" t="s">
        <v>20</v>
      </c>
      <c r="L34" s="54" t="s">
        <v>861</v>
      </c>
      <c r="M34" s="54" t="s">
        <v>862</v>
      </c>
      <c r="N34" s="54" t="s">
        <v>1095</v>
      </c>
      <c r="O34" s="54">
        <v>56</v>
      </c>
      <c r="P34" s="54">
        <v>49</v>
      </c>
      <c r="Q34" s="56">
        <v>105</v>
      </c>
      <c r="Z34" s="61">
        <v>0</v>
      </c>
      <c r="AA34" s="61">
        <v>0</v>
      </c>
      <c r="AB34" s="61">
        <v>0</v>
      </c>
      <c r="AC34" s="61">
        <v>0</v>
      </c>
      <c r="AD34" s="61">
        <v>0</v>
      </c>
      <c r="AE34" s="61">
        <v>0</v>
      </c>
      <c r="AF34" s="61">
        <v>0</v>
      </c>
      <c r="AG34" s="61">
        <v>0</v>
      </c>
      <c r="AH34" s="54" t="s">
        <v>777</v>
      </c>
      <c r="AI34" s="57">
        <v>99</v>
      </c>
      <c r="AJ34" s="60">
        <v>21731</v>
      </c>
      <c r="AK34" s="61">
        <v>895.02997726900003</v>
      </c>
      <c r="AL34" s="54">
        <v>32</v>
      </c>
      <c r="AM34" s="61">
        <v>901.08978169</v>
      </c>
      <c r="AN34" s="54">
        <v>62</v>
      </c>
      <c r="AO34" s="54" t="s">
        <v>777</v>
      </c>
    </row>
    <row r="35" spans="1:41">
      <c r="A35" s="54" t="s">
        <v>933</v>
      </c>
      <c r="B35" s="54" t="s">
        <v>790</v>
      </c>
      <c r="C35" s="54" t="s">
        <v>488</v>
      </c>
      <c r="D35" s="54" t="s">
        <v>204</v>
      </c>
      <c r="E35" s="55" t="s">
        <v>934</v>
      </c>
      <c r="F35" s="55" t="s">
        <v>47</v>
      </c>
      <c r="G35" s="54" t="s">
        <v>0</v>
      </c>
      <c r="H35" s="54" t="s">
        <v>653</v>
      </c>
      <c r="I35" s="58">
        <v>21169</v>
      </c>
      <c r="J35" s="54">
        <v>5</v>
      </c>
      <c r="K35" s="54" t="s">
        <v>8</v>
      </c>
      <c r="L35" s="54" t="s">
        <v>861</v>
      </c>
      <c r="M35" s="54" t="s">
        <v>862</v>
      </c>
      <c r="N35" s="54" t="s">
        <v>1095</v>
      </c>
      <c r="O35" s="54">
        <v>53</v>
      </c>
      <c r="P35" s="54">
        <v>53</v>
      </c>
      <c r="Q35" s="56">
        <v>106</v>
      </c>
      <c r="Z35" s="61">
        <v>0</v>
      </c>
      <c r="AA35" s="61">
        <v>0</v>
      </c>
      <c r="AB35" s="61">
        <v>0</v>
      </c>
      <c r="AC35" s="61">
        <v>0</v>
      </c>
      <c r="AD35" s="61">
        <v>0</v>
      </c>
      <c r="AE35" s="61">
        <v>0</v>
      </c>
      <c r="AF35" s="61">
        <v>0</v>
      </c>
      <c r="AG35" s="61">
        <v>0</v>
      </c>
      <c r="AH35" s="54" t="s">
        <v>777</v>
      </c>
      <c r="AI35" s="57">
        <v>96</v>
      </c>
      <c r="AJ35" s="60">
        <v>21169</v>
      </c>
      <c r="AK35" s="61">
        <v>894.04997783099998</v>
      </c>
      <c r="AL35" s="54">
        <v>33</v>
      </c>
      <c r="AM35" s="61">
        <v>904.06978731000004</v>
      </c>
      <c r="AN35" s="54">
        <v>29</v>
      </c>
      <c r="AO35" s="54" t="s">
        <v>777</v>
      </c>
    </row>
    <row r="36" spans="1:41">
      <c r="A36" s="54" t="s">
        <v>22</v>
      </c>
      <c r="B36" s="54" t="s">
        <v>796</v>
      </c>
      <c r="C36" s="54" t="s">
        <v>488</v>
      </c>
      <c r="D36" s="54" t="s">
        <v>490</v>
      </c>
      <c r="E36" s="55" t="s">
        <v>23</v>
      </c>
      <c r="F36" s="55" t="s">
        <v>24</v>
      </c>
      <c r="G36" s="54" t="s">
        <v>0</v>
      </c>
      <c r="H36" s="54" t="s">
        <v>635</v>
      </c>
      <c r="I36" s="58">
        <v>15336</v>
      </c>
      <c r="J36" s="54">
        <v>3</v>
      </c>
      <c r="K36" s="54" t="s">
        <v>20</v>
      </c>
      <c r="L36" s="54" t="s">
        <v>994</v>
      </c>
      <c r="M36" s="54" t="s">
        <v>777</v>
      </c>
      <c r="N36" s="54" t="s">
        <v>1095</v>
      </c>
      <c r="O36" s="54">
        <v>54</v>
      </c>
      <c r="P36" s="54">
        <v>52</v>
      </c>
      <c r="Q36" s="56">
        <v>106</v>
      </c>
      <c r="Z36" s="61">
        <v>0</v>
      </c>
      <c r="AA36" s="61">
        <v>0</v>
      </c>
      <c r="AB36" s="61">
        <v>0</v>
      </c>
      <c r="AC36" s="61">
        <v>0</v>
      </c>
      <c r="AD36" s="61">
        <v>0</v>
      </c>
      <c r="AE36" s="61">
        <v>0</v>
      </c>
      <c r="AF36" s="61">
        <v>0</v>
      </c>
      <c r="AG36" s="61">
        <v>0</v>
      </c>
      <c r="AH36" s="54" t="s">
        <v>777</v>
      </c>
      <c r="AI36" s="57">
        <v>100</v>
      </c>
      <c r="AJ36" s="60">
        <v>15336</v>
      </c>
      <c r="AK36" s="61">
        <v>894.02998366399993</v>
      </c>
      <c r="AL36" s="54">
        <v>34</v>
      </c>
      <c r="AM36" s="61">
        <v>900.08984564000002</v>
      </c>
      <c r="AN36" s="54">
        <v>74</v>
      </c>
      <c r="AO36" s="54" t="s">
        <v>777</v>
      </c>
    </row>
    <row r="37" spans="1:41">
      <c r="A37" s="54" t="s">
        <v>720</v>
      </c>
      <c r="B37" s="54" t="s">
        <v>417</v>
      </c>
      <c r="C37" s="54" t="s">
        <v>1</v>
      </c>
      <c r="D37" s="54" t="s">
        <v>417</v>
      </c>
      <c r="E37" s="55" t="s">
        <v>721</v>
      </c>
      <c r="F37" s="55" t="s">
        <v>722</v>
      </c>
      <c r="G37" s="54" t="s">
        <v>0</v>
      </c>
      <c r="H37" s="54" t="s">
        <v>640</v>
      </c>
      <c r="I37" s="58">
        <v>21124</v>
      </c>
      <c r="J37" s="54">
        <v>3</v>
      </c>
      <c r="K37" s="54" t="s">
        <v>20</v>
      </c>
      <c r="L37" s="54" t="s">
        <v>861</v>
      </c>
      <c r="M37" s="54" t="s">
        <v>862</v>
      </c>
      <c r="N37" s="54" t="s">
        <v>1095</v>
      </c>
      <c r="O37" s="54">
        <v>54</v>
      </c>
      <c r="P37" s="54">
        <v>52</v>
      </c>
      <c r="Q37" s="56">
        <v>106</v>
      </c>
      <c r="Z37" s="61">
        <v>0</v>
      </c>
      <c r="AA37" s="61">
        <v>0</v>
      </c>
      <c r="AB37" s="61">
        <v>0</v>
      </c>
      <c r="AC37" s="61">
        <v>0</v>
      </c>
      <c r="AD37" s="61">
        <v>0</v>
      </c>
      <c r="AE37" s="61">
        <v>0</v>
      </c>
      <c r="AF37" s="61">
        <v>0</v>
      </c>
      <c r="AG37" s="61">
        <v>0</v>
      </c>
      <c r="AH37" s="54" t="s">
        <v>777</v>
      </c>
      <c r="AI37" s="57">
        <v>100</v>
      </c>
      <c r="AJ37" s="60">
        <v>21124</v>
      </c>
      <c r="AK37" s="61">
        <v>894.02997787599998</v>
      </c>
      <c r="AL37" s="54">
        <v>35</v>
      </c>
      <c r="AM37" s="61">
        <v>900.08978776000004</v>
      </c>
      <c r="AN37" s="54">
        <v>75</v>
      </c>
      <c r="AO37" s="54" t="s">
        <v>777</v>
      </c>
    </row>
    <row r="38" spans="1:41">
      <c r="A38" s="54" t="s">
        <v>439</v>
      </c>
      <c r="B38" s="54" t="s">
        <v>1</v>
      </c>
      <c r="C38" s="54" t="s">
        <v>1</v>
      </c>
      <c r="D38" s="54" t="s">
        <v>1</v>
      </c>
      <c r="E38" s="55" t="s">
        <v>534</v>
      </c>
      <c r="F38" s="55" t="s">
        <v>476</v>
      </c>
      <c r="G38" s="54" t="s">
        <v>6</v>
      </c>
      <c r="H38" s="54" t="s">
        <v>654</v>
      </c>
      <c r="I38" s="58">
        <v>23251</v>
      </c>
      <c r="J38" s="54">
        <v>3</v>
      </c>
      <c r="K38" s="54" t="s">
        <v>20</v>
      </c>
      <c r="L38" s="54" t="s">
        <v>861</v>
      </c>
      <c r="M38" s="54" t="s">
        <v>862</v>
      </c>
      <c r="N38" s="54" t="s">
        <v>1095</v>
      </c>
      <c r="O38" s="54">
        <v>55</v>
      </c>
      <c r="P38" s="54">
        <v>51</v>
      </c>
      <c r="Q38" s="56">
        <v>106</v>
      </c>
      <c r="Z38" s="61">
        <v>0</v>
      </c>
      <c r="AA38" s="61">
        <v>0</v>
      </c>
      <c r="AB38" s="61">
        <v>0</v>
      </c>
      <c r="AC38" s="61">
        <v>0</v>
      </c>
      <c r="AD38" s="61">
        <v>0</v>
      </c>
      <c r="AE38" s="61">
        <v>0</v>
      </c>
      <c r="AF38" s="61">
        <v>0</v>
      </c>
      <c r="AG38" s="61">
        <v>0</v>
      </c>
      <c r="AH38" s="54" t="s">
        <v>777</v>
      </c>
      <c r="AI38" s="57">
        <v>100</v>
      </c>
      <c r="AJ38" s="60">
        <v>23251</v>
      </c>
      <c r="AK38" s="61">
        <v>894.02997574899996</v>
      </c>
      <c r="AL38" s="54">
        <v>36</v>
      </c>
      <c r="AM38" s="61">
        <v>900.08976648999999</v>
      </c>
      <c r="AN38" s="54">
        <v>76</v>
      </c>
      <c r="AO38" s="54" t="s">
        <v>777</v>
      </c>
    </row>
    <row r="39" spans="1:41">
      <c r="A39" s="54" t="s">
        <v>408</v>
      </c>
      <c r="B39" s="54" t="s">
        <v>490</v>
      </c>
      <c r="C39" s="54" t="s">
        <v>1</v>
      </c>
      <c r="D39" s="54" t="s">
        <v>490</v>
      </c>
      <c r="E39" s="55" t="s">
        <v>251</v>
      </c>
      <c r="F39" s="55" t="s">
        <v>409</v>
      </c>
      <c r="G39" s="54" t="s">
        <v>0</v>
      </c>
      <c r="H39" s="54" t="s">
        <v>670</v>
      </c>
      <c r="I39" s="58">
        <v>22977</v>
      </c>
      <c r="J39" s="54">
        <v>2</v>
      </c>
      <c r="K39" s="54" t="s">
        <v>20</v>
      </c>
      <c r="L39" s="54" t="s">
        <v>861</v>
      </c>
      <c r="M39" s="54" t="s">
        <v>777</v>
      </c>
      <c r="N39" s="54" t="s">
        <v>1095</v>
      </c>
      <c r="O39" s="54">
        <v>51</v>
      </c>
      <c r="P39" s="54">
        <v>55</v>
      </c>
      <c r="Q39" s="56">
        <v>106</v>
      </c>
      <c r="Z39" s="61">
        <v>0</v>
      </c>
      <c r="AA39" s="61">
        <v>0</v>
      </c>
      <c r="AB39" s="61">
        <v>0</v>
      </c>
      <c r="AC39" s="61">
        <v>0</v>
      </c>
      <c r="AD39" s="61">
        <v>0</v>
      </c>
      <c r="AE39" s="61">
        <v>0</v>
      </c>
      <c r="AF39" s="61">
        <v>0</v>
      </c>
      <c r="AG39" s="61">
        <v>0</v>
      </c>
      <c r="AH39" s="54" t="s">
        <v>777</v>
      </c>
      <c r="AI39" s="57">
        <v>102</v>
      </c>
      <c r="AJ39" s="60">
        <v>22977</v>
      </c>
      <c r="AK39" s="61">
        <v>894.01997602300003</v>
      </c>
      <c r="AL39" s="54">
        <v>37</v>
      </c>
      <c r="AM39" s="61">
        <v>898.09976922999999</v>
      </c>
      <c r="AN39" s="54">
        <v>110</v>
      </c>
      <c r="AO39" s="54" t="s">
        <v>777</v>
      </c>
    </row>
    <row r="40" spans="1:41">
      <c r="A40" s="54" t="s">
        <v>730</v>
      </c>
      <c r="B40" s="54" t="s">
        <v>491</v>
      </c>
      <c r="C40" s="54" t="s">
        <v>1</v>
      </c>
      <c r="D40" s="54" t="s">
        <v>491</v>
      </c>
      <c r="E40" s="55" t="s">
        <v>731</v>
      </c>
      <c r="F40" s="55" t="s">
        <v>732</v>
      </c>
      <c r="G40" s="54" t="s">
        <v>0</v>
      </c>
      <c r="H40" s="54" t="s">
        <v>654</v>
      </c>
      <c r="I40" s="58">
        <v>23165</v>
      </c>
      <c r="J40" s="54">
        <v>2</v>
      </c>
      <c r="K40" s="54" t="s">
        <v>20</v>
      </c>
      <c r="L40" s="54" t="s">
        <v>861</v>
      </c>
      <c r="M40" s="54" t="s">
        <v>777</v>
      </c>
      <c r="N40" s="54" t="s">
        <v>1095</v>
      </c>
      <c r="O40" s="54">
        <v>55</v>
      </c>
      <c r="P40" s="54">
        <v>51</v>
      </c>
      <c r="Q40" s="56">
        <v>106</v>
      </c>
      <c r="Z40" s="61">
        <v>0</v>
      </c>
      <c r="AA40" s="61">
        <v>0</v>
      </c>
      <c r="AB40" s="61">
        <v>0</v>
      </c>
      <c r="AC40" s="61">
        <v>0</v>
      </c>
      <c r="AD40" s="61">
        <v>0</v>
      </c>
      <c r="AE40" s="61">
        <v>0</v>
      </c>
      <c r="AF40" s="61">
        <v>0</v>
      </c>
      <c r="AG40" s="61">
        <v>0</v>
      </c>
      <c r="AH40" s="54" t="s">
        <v>777</v>
      </c>
      <c r="AI40" s="57">
        <v>102</v>
      </c>
      <c r="AJ40" s="60">
        <v>23165</v>
      </c>
      <c r="AK40" s="61">
        <v>894.01997583499997</v>
      </c>
      <c r="AL40" s="54">
        <v>38</v>
      </c>
      <c r="AM40" s="61">
        <v>898.09976734999998</v>
      </c>
      <c r="AN40" s="54">
        <v>111</v>
      </c>
      <c r="AO40" s="54" t="s">
        <v>777</v>
      </c>
    </row>
    <row r="41" spans="1:41">
      <c r="A41" s="54" t="s">
        <v>827</v>
      </c>
      <c r="B41" s="54" t="s">
        <v>800</v>
      </c>
      <c r="C41" s="54" t="s">
        <v>488</v>
      </c>
      <c r="D41" s="54" t="s">
        <v>417</v>
      </c>
      <c r="E41" s="55" t="s">
        <v>857</v>
      </c>
      <c r="F41" s="55" t="s">
        <v>858</v>
      </c>
      <c r="G41" s="54" t="s">
        <v>0</v>
      </c>
      <c r="H41" s="54" t="s">
        <v>670</v>
      </c>
      <c r="I41" s="58">
        <v>21302</v>
      </c>
      <c r="J41" s="54">
        <v>7</v>
      </c>
      <c r="K41" s="54" t="s">
        <v>2</v>
      </c>
      <c r="L41" s="54" t="s">
        <v>861</v>
      </c>
      <c r="M41" s="54" t="s">
        <v>862</v>
      </c>
      <c r="N41" s="54" t="s">
        <v>1095</v>
      </c>
      <c r="O41" s="54">
        <v>53</v>
      </c>
      <c r="P41" s="54">
        <v>54</v>
      </c>
      <c r="Q41" s="56">
        <v>107</v>
      </c>
      <c r="Z41" s="61">
        <v>0</v>
      </c>
      <c r="AA41" s="61">
        <v>0</v>
      </c>
      <c r="AB41" s="61">
        <v>0</v>
      </c>
      <c r="AC41" s="61">
        <v>0</v>
      </c>
      <c r="AD41" s="61">
        <v>0</v>
      </c>
      <c r="AE41" s="61">
        <v>0</v>
      </c>
      <c r="AF41" s="61">
        <v>0</v>
      </c>
      <c r="AG41" s="61">
        <v>0</v>
      </c>
      <c r="AH41" s="54" t="s">
        <v>777</v>
      </c>
      <c r="AI41" s="57">
        <v>93</v>
      </c>
      <c r="AJ41" s="60">
        <v>21302</v>
      </c>
      <c r="AK41" s="61">
        <v>893.069977698</v>
      </c>
      <c r="AL41" s="54">
        <v>39</v>
      </c>
      <c r="AM41" s="61">
        <v>907.04978597999991</v>
      </c>
      <c r="AN41" s="54">
        <v>18</v>
      </c>
      <c r="AO41" s="54" t="s">
        <v>777</v>
      </c>
    </row>
    <row r="42" spans="1:41">
      <c r="A42" s="54" t="s">
        <v>671</v>
      </c>
      <c r="B42" s="54" t="s">
        <v>124</v>
      </c>
      <c r="C42" s="54" t="s">
        <v>1</v>
      </c>
      <c r="D42" s="54" t="s">
        <v>124</v>
      </c>
      <c r="E42" s="55" t="s">
        <v>672</v>
      </c>
      <c r="F42" s="55" t="s">
        <v>134</v>
      </c>
      <c r="G42" s="54" t="s">
        <v>0</v>
      </c>
      <c r="H42" s="54" t="s">
        <v>670</v>
      </c>
      <c r="I42" s="58">
        <v>17992</v>
      </c>
      <c r="J42" s="54">
        <v>6</v>
      </c>
      <c r="K42" s="54" t="s">
        <v>8</v>
      </c>
      <c r="L42" s="54" t="s">
        <v>950</v>
      </c>
      <c r="M42" s="54" t="s">
        <v>862</v>
      </c>
      <c r="N42" s="54" t="s">
        <v>1095</v>
      </c>
      <c r="O42" s="54">
        <v>53</v>
      </c>
      <c r="P42" s="54">
        <v>54</v>
      </c>
      <c r="Q42" s="56">
        <v>107</v>
      </c>
      <c r="Z42" s="61">
        <v>0</v>
      </c>
      <c r="AA42" s="61">
        <v>0</v>
      </c>
      <c r="AB42" s="61">
        <v>0</v>
      </c>
      <c r="AC42" s="61">
        <v>0</v>
      </c>
      <c r="AD42" s="61">
        <v>0</v>
      </c>
      <c r="AE42" s="61">
        <v>0</v>
      </c>
      <c r="AF42" s="61">
        <v>0</v>
      </c>
      <c r="AG42" s="61">
        <v>0</v>
      </c>
      <c r="AH42" s="54" t="s">
        <v>777</v>
      </c>
      <c r="AI42" s="57">
        <v>95</v>
      </c>
      <c r="AJ42" s="60">
        <v>17992</v>
      </c>
      <c r="AK42" s="61">
        <v>893.05998100799991</v>
      </c>
      <c r="AL42" s="54">
        <v>40</v>
      </c>
      <c r="AM42" s="61">
        <v>905.0598190799999</v>
      </c>
      <c r="AN42" s="54">
        <v>24</v>
      </c>
      <c r="AO42" s="54" t="s">
        <v>777</v>
      </c>
    </row>
    <row r="43" spans="1:41">
      <c r="A43" s="54" t="s">
        <v>238</v>
      </c>
      <c r="B43" s="54" t="s">
        <v>393</v>
      </c>
      <c r="C43" s="54" t="s">
        <v>1</v>
      </c>
      <c r="D43" s="54" t="s">
        <v>393</v>
      </c>
      <c r="E43" s="55" t="s">
        <v>239</v>
      </c>
      <c r="F43" s="55" t="s">
        <v>81</v>
      </c>
      <c r="G43" s="54" t="s">
        <v>6</v>
      </c>
      <c r="H43" s="54" t="s">
        <v>644</v>
      </c>
      <c r="I43" s="58">
        <v>19438</v>
      </c>
      <c r="J43" s="54">
        <v>3</v>
      </c>
      <c r="K43" s="54" t="s">
        <v>20</v>
      </c>
      <c r="L43" s="54" t="s">
        <v>861</v>
      </c>
      <c r="M43" s="54" t="s">
        <v>862</v>
      </c>
      <c r="N43" s="54" t="s">
        <v>1095</v>
      </c>
      <c r="O43" s="54">
        <v>61</v>
      </c>
      <c r="P43" s="54">
        <v>46</v>
      </c>
      <c r="Q43" s="56">
        <v>107</v>
      </c>
      <c r="Z43" s="61">
        <v>0</v>
      </c>
      <c r="AA43" s="61">
        <v>0</v>
      </c>
      <c r="AB43" s="61">
        <v>0</v>
      </c>
      <c r="AC43" s="61">
        <v>0</v>
      </c>
      <c r="AD43" s="61">
        <v>0</v>
      </c>
      <c r="AE43" s="61">
        <v>0</v>
      </c>
      <c r="AF43" s="61">
        <v>0</v>
      </c>
      <c r="AG43" s="61">
        <v>0</v>
      </c>
      <c r="AH43" s="54" t="s">
        <v>777</v>
      </c>
      <c r="AI43" s="57">
        <v>101</v>
      </c>
      <c r="AJ43" s="60">
        <v>19438</v>
      </c>
      <c r="AK43" s="61">
        <v>893.02997956199999</v>
      </c>
      <c r="AL43" s="54">
        <v>41</v>
      </c>
      <c r="AM43" s="61">
        <v>899.08980462</v>
      </c>
      <c r="AN43" s="54">
        <v>93</v>
      </c>
      <c r="AO43" s="54" t="s">
        <v>777</v>
      </c>
    </row>
    <row r="44" spans="1:41">
      <c r="A44" s="54" t="s">
        <v>412</v>
      </c>
      <c r="B44" s="54" t="s">
        <v>532</v>
      </c>
      <c r="C44" s="54" t="s">
        <v>488</v>
      </c>
      <c r="D44" s="54" t="s">
        <v>1</v>
      </c>
      <c r="E44" s="55" t="s">
        <v>1043</v>
      </c>
      <c r="F44" s="55" t="s">
        <v>245</v>
      </c>
      <c r="G44" s="54" t="s">
        <v>6</v>
      </c>
      <c r="H44" s="54" t="s">
        <v>673</v>
      </c>
      <c r="I44" s="58">
        <v>23431</v>
      </c>
      <c r="J44" s="54">
        <v>3</v>
      </c>
      <c r="K44" s="54" t="s">
        <v>20</v>
      </c>
      <c r="L44" s="54" t="s">
        <v>861</v>
      </c>
      <c r="M44" s="54" t="s">
        <v>862</v>
      </c>
      <c r="N44" s="54" t="s">
        <v>1095</v>
      </c>
      <c r="O44" s="54">
        <v>53</v>
      </c>
      <c r="P44" s="54">
        <v>54</v>
      </c>
      <c r="Q44" s="56">
        <v>107</v>
      </c>
      <c r="Z44" s="61">
        <v>0</v>
      </c>
      <c r="AA44" s="61">
        <v>0</v>
      </c>
      <c r="AB44" s="61">
        <v>0</v>
      </c>
      <c r="AC44" s="61">
        <v>0</v>
      </c>
      <c r="AD44" s="61">
        <v>0</v>
      </c>
      <c r="AE44" s="61">
        <v>0</v>
      </c>
      <c r="AF44" s="61">
        <v>0</v>
      </c>
      <c r="AG44" s="61">
        <v>0</v>
      </c>
      <c r="AH44" s="54" t="s">
        <v>777</v>
      </c>
      <c r="AI44" s="57">
        <v>101</v>
      </c>
      <c r="AJ44" s="60">
        <v>23431</v>
      </c>
      <c r="AK44" s="61">
        <v>893.02997556899993</v>
      </c>
      <c r="AL44" s="54">
        <v>42</v>
      </c>
      <c r="AM44" s="61">
        <v>899.08976469000004</v>
      </c>
      <c r="AN44" s="54">
        <v>94</v>
      </c>
      <c r="AO44" s="54" t="s">
        <v>777</v>
      </c>
    </row>
    <row r="45" spans="1:41">
      <c r="A45" s="54" t="s">
        <v>320</v>
      </c>
      <c r="B45" s="54" t="s">
        <v>794</v>
      </c>
      <c r="C45" s="54" t="s">
        <v>488</v>
      </c>
      <c r="D45" s="54" t="s">
        <v>283</v>
      </c>
      <c r="E45" s="55" t="s">
        <v>321</v>
      </c>
      <c r="F45" s="55" t="s">
        <v>322</v>
      </c>
      <c r="G45" s="54" t="s">
        <v>0</v>
      </c>
      <c r="H45" s="54" t="s">
        <v>654</v>
      </c>
      <c r="I45" s="58">
        <v>16676</v>
      </c>
      <c r="J45" s="54">
        <v>2</v>
      </c>
      <c r="K45" s="54" t="s">
        <v>20</v>
      </c>
      <c r="L45" s="54" t="s">
        <v>950</v>
      </c>
      <c r="M45" s="54" t="s">
        <v>862</v>
      </c>
      <c r="N45" s="54" t="s">
        <v>1095</v>
      </c>
      <c r="O45" s="54">
        <v>51</v>
      </c>
      <c r="P45" s="54">
        <v>56</v>
      </c>
      <c r="Q45" s="56">
        <v>107</v>
      </c>
      <c r="Z45" s="61">
        <v>0</v>
      </c>
      <c r="AA45" s="61">
        <v>0</v>
      </c>
      <c r="AB45" s="61">
        <v>0</v>
      </c>
      <c r="AC45" s="61">
        <v>0</v>
      </c>
      <c r="AD45" s="61">
        <v>0</v>
      </c>
      <c r="AE45" s="61">
        <v>0</v>
      </c>
      <c r="AF45" s="61">
        <v>0</v>
      </c>
      <c r="AG45" s="61">
        <v>0</v>
      </c>
      <c r="AH45" s="54" t="s">
        <v>777</v>
      </c>
      <c r="AI45" s="57">
        <v>103</v>
      </c>
      <c r="AJ45" s="60">
        <v>16676</v>
      </c>
      <c r="AK45" s="61">
        <v>893.01998232400001</v>
      </c>
      <c r="AL45" s="54">
        <v>43</v>
      </c>
      <c r="AM45" s="61">
        <v>897.09983224000007</v>
      </c>
      <c r="AN45" s="54">
        <v>117</v>
      </c>
      <c r="AO45" s="54" t="s">
        <v>777</v>
      </c>
    </row>
    <row r="46" spans="1:41">
      <c r="A46" s="54" t="s">
        <v>371</v>
      </c>
      <c r="B46" s="54" t="s">
        <v>799</v>
      </c>
      <c r="C46" s="54" t="s">
        <v>488</v>
      </c>
      <c r="D46" s="54" t="s">
        <v>411</v>
      </c>
      <c r="E46" s="55" t="s">
        <v>372</v>
      </c>
      <c r="F46" s="55" t="s">
        <v>373</v>
      </c>
      <c r="G46" s="54" t="s">
        <v>0</v>
      </c>
      <c r="H46" s="54" t="s">
        <v>664</v>
      </c>
      <c r="I46" s="58">
        <v>15313</v>
      </c>
      <c r="J46" s="54">
        <v>6</v>
      </c>
      <c r="K46" s="54" t="s">
        <v>8</v>
      </c>
      <c r="L46" s="54" t="s">
        <v>994</v>
      </c>
      <c r="M46" s="54" t="s">
        <v>862</v>
      </c>
      <c r="N46" s="54" t="s">
        <v>1095</v>
      </c>
      <c r="O46" s="54">
        <v>53</v>
      </c>
      <c r="P46" s="54">
        <v>55</v>
      </c>
      <c r="Q46" s="56">
        <v>108</v>
      </c>
      <c r="V46" s="59">
        <v>15</v>
      </c>
      <c r="Z46" s="61">
        <v>0</v>
      </c>
      <c r="AA46" s="61">
        <v>0</v>
      </c>
      <c r="AB46" s="61">
        <v>0</v>
      </c>
      <c r="AC46" s="61">
        <v>0</v>
      </c>
      <c r="AD46" s="61">
        <v>10</v>
      </c>
      <c r="AE46" s="61">
        <v>0</v>
      </c>
      <c r="AF46" s="61">
        <v>0</v>
      </c>
      <c r="AG46" s="61">
        <v>0</v>
      </c>
      <c r="AH46" s="54">
        <v>10</v>
      </c>
      <c r="AI46" s="57">
        <v>96</v>
      </c>
      <c r="AJ46" s="60">
        <v>15313</v>
      </c>
      <c r="AK46" s="61">
        <v>892.059983687</v>
      </c>
      <c r="AL46" s="54">
        <v>44</v>
      </c>
      <c r="AM46" s="61">
        <v>904.05984587</v>
      </c>
      <c r="AN46" s="54">
        <v>30</v>
      </c>
      <c r="AO46" s="54">
        <v>1</v>
      </c>
    </row>
    <row r="47" spans="1:41">
      <c r="A47" s="54" t="s">
        <v>233</v>
      </c>
      <c r="B47" s="54" t="s">
        <v>489</v>
      </c>
      <c r="C47" s="54" t="s">
        <v>1</v>
      </c>
      <c r="D47" s="54" t="s">
        <v>489</v>
      </c>
      <c r="E47" s="55" t="s">
        <v>210</v>
      </c>
      <c r="F47" s="55" t="s">
        <v>234</v>
      </c>
      <c r="G47" s="54" t="s">
        <v>0</v>
      </c>
      <c r="H47" s="54" t="s">
        <v>644</v>
      </c>
      <c r="I47" s="58">
        <v>22876</v>
      </c>
      <c r="J47" s="54">
        <v>4</v>
      </c>
      <c r="K47" s="54" t="s">
        <v>8</v>
      </c>
      <c r="L47" s="54" t="s">
        <v>861</v>
      </c>
      <c r="M47" s="54" t="s">
        <v>862</v>
      </c>
      <c r="N47" s="54" t="s">
        <v>1095</v>
      </c>
      <c r="O47" s="54">
        <v>53</v>
      </c>
      <c r="P47" s="54">
        <v>55</v>
      </c>
      <c r="Q47" s="56">
        <v>108</v>
      </c>
      <c r="Z47" s="61">
        <v>0</v>
      </c>
      <c r="AA47" s="61">
        <v>0</v>
      </c>
      <c r="AB47" s="61">
        <v>0</v>
      </c>
      <c r="AC47" s="61">
        <v>0</v>
      </c>
      <c r="AD47" s="61">
        <v>0</v>
      </c>
      <c r="AE47" s="61">
        <v>0</v>
      </c>
      <c r="AF47" s="61">
        <v>0</v>
      </c>
      <c r="AG47" s="61">
        <v>0</v>
      </c>
      <c r="AH47" s="54" t="s">
        <v>777</v>
      </c>
      <c r="AI47" s="57">
        <v>100</v>
      </c>
      <c r="AJ47" s="60">
        <v>22876</v>
      </c>
      <c r="AK47" s="61">
        <v>892.03997612399996</v>
      </c>
      <c r="AL47" s="54">
        <v>45</v>
      </c>
      <c r="AM47" s="61">
        <v>900.07977024000002</v>
      </c>
      <c r="AN47" s="54">
        <v>77</v>
      </c>
      <c r="AO47" s="54" t="s">
        <v>777</v>
      </c>
    </row>
    <row r="48" spans="1:41">
      <c r="A48" s="54" t="s">
        <v>262</v>
      </c>
      <c r="B48" s="54" t="s">
        <v>393</v>
      </c>
      <c r="C48" s="54" t="s">
        <v>1</v>
      </c>
      <c r="D48" s="54" t="s">
        <v>393</v>
      </c>
      <c r="E48" s="55" t="s">
        <v>260</v>
      </c>
      <c r="F48" s="55" t="s">
        <v>263</v>
      </c>
      <c r="G48" s="54" t="s">
        <v>6</v>
      </c>
      <c r="H48" s="54" t="s">
        <v>651</v>
      </c>
      <c r="I48" s="58">
        <v>23722</v>
      </c>
      <c r="J48" s="54">
        <v>4</v>
      </c>
      <c r="K48" s="54" t="s">
        <v>8</v>
      </c>
      <c r="L48" s="54" t="s">
        <v>861</v>
      </c>
      <c r="M48" s="54" t="s">
        <v>862</v>
      </c>
      <c r="N48" s="54" t="s">
        <v>1095</v>
      </c>
      <c r="O48" s="54">
        <v>51</v>
      </c>
      <c r="P48" s="54">
        <v>57</v>
      </c>
      <c r="Q48" s="56">
        <v>108</v>
      </c>
      <c r="Z48" s="61">
        <v>0</v>
      </c>
      <c r="AA48" s="61">
        <v>0</v>
      </c>
      <c r="AB48" s="61">
        <v>0</v>
      </c>
      <c r="AC48" s="61">
        <v>0</v>
      </c>
      <c r="AD48" s="61">
        <v>0</v>
      </c>
      <c r="AE48" s="61">
        <v>0</v>
      </c>
      <c r="AF48" s="61">
        <v>0</v>
      </c>
      <c r="AG48" s="61">
        <v>0</v>
      </c>
      <c r="AH48" s="54" t="s">
        <v>777</v>
      </c>
      <c r="AI48" s="57">
        <v>100</v>
      </c>
      <c r="AJ48" s="60">
        <v>23722</v>
      </c>
      <c r="AK48" s="61">
        <v>892.03997527799993</v>
      </c>
      <c r="AL48" s="54">
        <v>46</v>
      </c>
      <c r="AM48" s="61">
        <v>900.07976178000001</v>
      </c>
      <c r="AN48" s="54">
        <v>78</v>
      </c>
      <c r="AO48" s="54" t="s">
        <v>777</v>
      </c>
    </row>
    <row r="49" spans="1:41">
      <c r="A49" s="54" t="s">
        <v>627</v>
      </c>
      <c r="B49" s="54" t="s">
        <v>807</v>
      </c>
      <c r="C49" s="54" t="s">
        <v>1</v>
      </c>
      <c r="D49" s="54" t="s">
        <v>393</v>
      </c>
      <c r="E49" s="55" t="s">
        <v>54</v>
      </c>
      <c r="F49" s="55" t="s">
        <v>628</v>
      </c>
      <c r="G49" s="54" t="s">
        <v>0</v>
      </c>
      <c r="H49" s="54" t="s">
        <v>654</v>
      </c>
      <c r="I49" s="58">
        <v>15912</v>
      </c>
      <c r="J49" s="54">
        <v>12</v>
      </c>
      <c r="K49" s="54" t="s">
        <v>7</v>
      </c>
      <c r="L49" s="54" t="s">
        <v>950</v>
      </c>
      <c r="M49" s="54" t="s">
        <v>862</v>
      </c>
      <c r="N49" s="54" t="s">
        <v>1095</v>
      </c>
      <c r="O49" s="54">
        <v>54</v>
      </c>
      <c r="P49" s="54">
        <v>55</v>
      </c>
      <c r="Q49" s="56">
        <v>109</v>
      </c>
      <c r="Z49" s="61">
        <v>0</v>
      </c>
      <c r="AA49" s="61">
        <v>0</v>
      </c>
      <c r="AB49" s="61">
        <v>0</v>
      </c>
      <c r="AC49" s="61">
        <v>0</v>
      </c>
      <c r="AD49" s="61">
        <v>0</v>
      </c>
      <c r="AE49" s="61">
        <v>0</v>
      </c>
      <c r="AF49" s="61">
        <v>0</v>
      </c>
      <c r="AG49" s="61">
        <v>0</v>
      </c>
      <c r="AH49" s="54" t="s">
        <v>777</v>
      </c>
      <c r="AI49" s="57">
        <v>85</v>
      </c>
      <c r="AJ49" s="60">
        <v>15912</v>
      </c>
      <c r="AK49" s="61">
        <v>891.11998308800003</v>
      </c>
      <c r="AL49" s="54">
        <v>47</v>
      </c>
      <c r="AM49" s="61">
        <v>914.99983987999997</v>
      </c>
      <c r="AN49" s="54">
        <v>2</v>
      </c>
      <c r="AO49" s="54" t="s">
        <v>777</v>
      </c>
    </row>
    <row r="50" spans="1:41">
      <c r="A50" s="54" t="s">
        <v>729</v>
      </c>
      <c r="B50" s="54" t="s">
        <v>786</v>
      </c>
      <c r="C50" s="54" t="s">
        <v>488</v>
      </c>
      <c r="D50" s="54" t="s">
        <v>51</v>
      </c>
      <c r="E50" s="55" t="s">
        <v>321</v>
      </c>
      <c r="F50" s="55" t="s">
        <v>14</v>
      </c>
      <c r="G50" s="54" t="s">
        <v>0</v>
      </c>
      <c r="H50" s="54" t="s">
        <v>654</v>
      </c>
      <c r="I50" s="58">
        <v>18155</v>
      </c>
      <c r="J50" s="54">
        <v>9</v>
      </c>
      <c r="K50" s="54" t="s">
        <v>2</v>
      </c>
      <c r="L50" s="54" t="s">
        <v>950</v>
      </c>
      <c r="M50" s="54" t="s">
        <v>777</v>
      </c>
      <c r="N50" s="54" t="s">
        <v>1095</v>
      </c>
      <c r="O50" s="54">
        <v>54</v>
      </c>
      <c r="P50" s="54">
        <v>55</v>
      </c>
      <c r="Q50" s="56">
        <v>109</v>
      </c>
      <c r="Z50" s="61">
        <v>0</v>
      </c>
      <c r="AA50" s="61">
        <v>0</v>
      </c>
      <c r="AB50" s="61">
        <v>0</v>
      </c>
      <c r="AC50" s="61">
        <v>0</v>
      </c>
      <c r="AD50" s="61">
        <v>0</v>
      </c>
      <c r="AE50" s="61">
        <v>0</v>
      </c>
      <c r="AF50" s="61">
        <v>0</v>
      </c>
      <c r="AG50" s="61">
        <v>0</v>
      </c>
      <c r="AH50" s="54" t="s">
        <v>777</v>
      </c>
      <c r="AI50" s="57">
        <v>91</v>
      </c>
      <c r="AJ50" s="60">
        <v>18155</v>
      </c>
      <c r="AK50" s="61">
        <v>891.08998084500001</v>
      </c>
      <c r="AL50" s="54">
        <v>48</v>
      </c>
      <c r="AM50" s="61">
        <v>909.02981745</v>
      </c>
      <c r="AN50" s="54">
        <v>7</v>
      </c>
      <c r="AO50" s="54" t="s">
        <v>777</v>
      </c>
    </row>
    <row r="51" spans="1:41">
      <c r="A51" s="54" t="s">
        <v>415</v>
      </c>
      <c r="B51" s="54" t="s">
        <v>788</v>
      </c>
      <c r="C51" s="54" t="s">
        <v>488</v>
      </c>
      <c r="D51" s="54" t="s">
        <v>124</v>
      </c>
      <c r="E51" s="55" t="s">
        <v>286</v>
      </c>
      <c r="F51" s="55" t="s">
        <v>105</v>
      </c>
      <c r="G51" s="54" t="s">
        <v>6</v>
      </c>
      <c r="H51" s="54" t="s">
        <v>673</v>
      </c>
      <c r="I51" s="58">
        <v>16657</v>
      </c>
      <c r="J51" s="54">
        <v>8</v>
      </c>
      <c r="K51" s="54" t="s">
        <v>2</v>
      </c>
      <c r="L51" s="54" t="s">
        <v>950</v>
      </c>
      <c r="M51" s="54" t="s">
        <v>862</v>
      </c>
      <c r="N51" s="54" t="s">
        <v>1095</v>
      </c>
      <c r="O51" s="54">
        <v>57</v>
      </c>
      <c r="P51" s="54">
        <v>52</v>
      </c>
      <c r="Q51" s="56">
        <v>109</v>
      </c>
      <c r="Z51" s="61">
        <v>0</v>
      </c>
      <c r="AA51" s="61">
        <v>0</v>
      </c>
      <c r="AB51" s="61">
        <v>0</v>
      </c>
      <c r="AC51" s="61">
        <v>0</v>
      </c>
      <c r="AD51" s="61">
        <v>0</v>
      </c>
      <c r="AE51" s="61">
        <v>0</v>
      </c>
      <c r="AF51" s="61">
        <v>0</v>
      </c>
      <c r="AG51" s="61">
        <v>0</v>
      </c>
      <c r="AH51" s="54" t="s">
        <v>777</v>
      </c>
      <c r="AI51" s="57">
        <v>93</v>
      </c>
      <c r="AJ51" s="60">
        <v>16657</v>
      </c>
      <c r="AK51" s="61">
        <v>891.0799823430001</v>
      </c>
      <c r="AL51" s="54">
        <v>49</v>
      </c>
      <c r="AM51" s="61">
        <v>907.03983242999993</v>
      </c>
      <c r="AN51" s="54">
        <v>19</v>
      </c>
      <c r="AO51" s="54" t="s">
        <v>777</v>
      </c>
    </row>
    <row r="52" spans="1:41">
      <c r="A52" s="54" t="s">
        <v>682</v>
      </c>
      <c r="B52" s="54" t="s">
        <v>124</v>
      </c>
      <c r="C52" s="54" t="s">
        <v>1</v>
      </c>
      <c r="D52" s="54" t="s">
        <v>124</v>
      </c>
      <c r="E52" s="55" t="s">
        <v>84</v>
      </c>
      <c r="F52" s="55" t="s">
        <v>683</v>
      </c>
      <c r="G52" s="54" t="s">
        <v>6</v>
      </c>
      <c r="H52" s="54" t="s">
        <v>644</v>
      </c>
      <c r="I52" s="58">
        <v>19929</v>
      </c>
      <c r="J52" s="54">
        <v>6</v>
      </c>
      <c r="K52" s="54" t="s">
        <v>8</v>
      </c>
      <c r="L52" s="54" t="s">
        <v>861</v>
      </c>
      <c r="M52" s="54" t="s">
        <v>777</v>
      </c>
      <c r="N52" s="54" t="s">
        <v>1095</v>
      </c>
      <c r="O52" s="54">
        <v>53</v>
      </c>
      <c r="P52" s="54">
        <v>56</v>
      </c>
      <c r="Q52" s="56">
        <v>109</v>
      </c>
      <c r="R52" s="59">
        <v>16</v>
      </c>
      <c r="Z52" s="61">
        <v>19</v>
      </c>
      <c r="AA52" s="61">
        <v>0</v>
      </c>
      <c r="AB52" s="61">
        <v>0</v>
      </c>
      <c r="AC52" s="61">
        <v>0</v>
      </c>
      <c r="AD52" s="61">
        <v>0</v>
      </c>
      <c r="AE52" s="61">
        <v>0</v>
      </c>
      <c r="AF52" s="61">
        <v>0</v>
      </c>
      <c r="AG52" s="61">
        <v>0</v>
      </c>
      <c r="AH52" s="54">
        <v>19</v>
      </c>
      <c r="AI52" s="57">
        <v>97</v>
      </c>
      <c r="AJ52" s="60">
        <v>19929</v>
      </c>
      <c r="AK52" s="61">
        <v>891.05997907099993</v>
      </c>
      <c r="AL52" s="54">
        <v>50</v>
      </c>
      <c r="AM52" s="61">
        <v>903.05979970999999</v>
      </c>
      <c r="AN52" s="54">
        <v>46</v>
      </c>
      <c r="AO52" s="54">
        <v>1</v>
      </c>
    </row>
    <row r="53" spans="1:41">
      <c r="A53" s="54" t="s">
        <v>629</v>
      </c>
      <c r="B53" s="54" t="s">
        <v>491</v>
      </c>
      <c r="C53" s="54" t="s">
        <v>1</v>
      </c>
      <c r="D53" s="54" t="s">
        <v>491</v>
      </c>
      <c r="E53" s="55" t="s">
        <v>630</v>
      </c>
      <c r="F53" s="55" t="s">
        <v>631</v>
      </c>
      <c r="G53" s="54" t="s">
        <v>6</v>
      </c>
      <c r="H53" s="54" t="s">
        <v>654</v>
      </c>
      <c r="I53" s="58">
        <v>20585</v>
      </c>
      <c r="J53" s="54">
        <v>6</v>
      </c>
      <c r="K53" s="54" t="s">
        <v>8</v>
      </c>
      <c r="L53" s="54" t="s">
        <v>861</v>
      </c>
      <c r="M53" s="54" t="s">
        <v>862</v>
      </c>
      <c r="N53" s="54" t="s">
        <v>1095</v>
      </c>
      <c r="O53" s="54">
        <v>56</v>
      </c>
      <c r="P53" s="54">
        <v>53</v>
      </c>
      <c r="Q53" s="56">
        <v>109</v>
      </c>
      <c r="Z53" s="61">
        <v>0</v>
      </c>
      <c r="AA53" s="61">
        <v>0</v>
      </c>
      <c r="AB53" s="61">
        <v>0</v>
      </c>
      <c r="AC53" s="61">
        <v>0</v>
      </c>
      <c r="AD53" s="61">
        <v>0</v>
      </c>
      <c r="AE53" s="61">
        <v>0</v>
      </c>
      <c r="AF53" s="61">
        <v>0</v>
      </c>
      <c r="AG53" s="61">
        <v>0</v>
      </c>
      <c r="AH53" s="54" t="s">
        <v>777</v>
      </c>
      <c r="AI53" s="57">
        <v>97</v>
      </c>
      <c r="AJ53" s="60">
        <v>20585</v>
      </c>
      <c r="AK53" s="61">
        <v>891.05997841499993</v>
      </c>
      <c r="AL53" s="54">
        <v>51</v>
      </c>
      <c r="AM53" s="61">
        <v>903.0597931499999</v>
      </c>
      <c r="AN53" s="54">
        <v>47</v>
      </c>
      <c r="AO53" s="54" t="s">
        <v>777</v>
      </c>
    </row>
    <row r="54" spans="1:41">
      <c r="A54" s="54" t="s">
        <v>112</v>
      </c>
      <c r="B54" s="54" t="s">
        <v>532</v>
      </c>
      <c r="C54" s="54" t="s">
        <v>488</v>
      </c>
      <c r="D54" s="54" t="s">
        <v>1</v>
      </c>
      <c r="E54" s="55" t="s">
        <v>84</v>
      </c>
      <c r="F54" s="55" t="s">
        <v>113</v>
      </c>
      <c r="G54" s="54" t="s">
        <v>0</v>
      </c>
      <c r="H54" s="54" t="s">
        <v>639</v>
      </c>
      <c r="I54" s="58">
        <v>17060</v>
      </c>
      <c r="J54" s="54">
        <v>4</v>
      </c>
      <c r="K54" s="54" t="s">
        <v>8</v>
      </c>
      <c r="L54" s="54" t="s">
        <v>950</v>
      </c>
      <c r="M54" s="54" t="s">
        <v>777</v>
      </c>
      <c r="N54" s="54" t="s">
        <v>1095</v>
      </c>
      <c r="O54" s="54">
        <v>53</v>
      </c>
      <c r="P54" s="54">
        <v>56</v>
      </c>
      <c r="Q54" s="56">
        <v>109</v>
      </c>
      <c r="Z54" s="61">
        <v>0</v>
      </c>
      <c r="AA54" s="61">
        <v>0</v>
      </c>
      <c r="AB54" s="61">
        <v>0</v>
      </c>
      <c r="AC54" s="61">
        <v>0</v>
      </c>
      <c r="AD54" s="61">
        <v>0</v>
      </c>
      <c r="AE54" s="61">
        <v>0</v>
      </c>
      <c r="AF54" s="61">
        <v>0</v>
      </c>
      <c r="AG54" s="61">
        <v>0</v>
      </c>
      <c r="AH54" s="54" t="s">
        <v>777</v>
      </c>
      <c r="AI54" s="57">
        <v>101</v>
      </c>
      <c r="AJ54" s="60">
        <v>17060</v>
      </c>
      <c r="AK54" s="61">
        <v>891.03998193999996</v>
      </c>
      <c r="AL54" s="54">
        <v>52</v>
      </c>
      <c r="AM54" s="61">
        <v>899.0798284</v>
      </c>
      <c r="AN54" s="54">
        <v>95</v>
      </c>
      <c r="AO54" s="54" t="s">
        <v>777</v>
      </c>
    </row>
    <row r="55" spans="1:41">
      <c r="A55" s="54" t="s">
        <v>645</v>
      </c>
      <c r="B55" s="54" t="s">
        <v>418</v>
      </c>
      <c r="C55" s="54" t="s">
        <v>1</v>
      </c>
      <c r="D55" s="54" t="s">
        <v>418</v>
      </c>
      <c r="E55" s="55" t="s">
        <v>646</v>
      </c>
      <c r="F55" s="55" t="s">
        <v>647</v>
      </c>
      <c r="G55" s="54" t="s">
        <v>6</v>
      </c>
      <c r="H55" s="54" t="s">
        <v>644</v>
      </c>
      <c r="I55" s="58">
        <v>19170</v>
      </c>
      <c r="J55" s="54">
        <v>4</v>
      </c>
      <c r="K55" s="54" t="s">
        <v>8</v>
      </c>
      <c r="L55" s="54" t="s">
        <v>861</v>
      </c>
      <c r="M55" s="54" t="s">
        <v>862</v>
      </c>
      <c r="N55" s="54" t="s">
        <v>1095</v>
      </c>
      <c r="O55" s="54">
        <v>52</v>
      </c>
      <c r="P55" s="54">
        <v>57</v>
      </c>
      <c r="Q55" s="56">
        <v>109</v>
      </c>
      <c r="Z55" s="61">
        <v>0</v>
      </c>
      <c r="AA55" s="61">
        <v>0</v>
      </c>
      <c r="AB55" s="61">
        <v>0</v>
      </c>
      <c r="AC55" s="61">
        <v>0</v>
      </c>
      <c r="AD55" s="61">
        <v>0</v>
      </c>
      <c r="AE55" s="61">
        <v>0</v>
      </c>
      <c r="AF55" s="61">
        <v>0</v>
      </c>
      <c r="AG55" s="61">
        <v>0</v>
      </c>
      <c r="AH55" s="54" t="s">
        <v>777</v>
      </c>
      <c r="AI55" s="57">
        <v>101</v>
      </c>
      <c r="AJ55" s="60">
        <v>19170</v>
      </c>
      <c r="AK55" s="61">
        <v>891.03997982999999</v>
      </c>
      <c r="AL55" s="54">
        <v>53</v>
      </c>
      <c r="AM55" s="61">
        <v>899.07980730000008</v>
      </c>
      <c r="AN55" s="54">
        <v>96</v>
      </c>
      <c r="AO55" s="54" t="s">
        <v>777</v>
      </c>
    </row>
    <row r="56" spans="1:41">
      <c r="A56" s="54" t="s">
        <v>694</v>
      </c>
      <c r="B56" s="54" t="s">
        <v>794</v>
      </c>
      <c r="C56" s="54" t="s">
        <v>488</v>
      </c>
      <c r="D56" s="54" t="s">
        <v>283</v>
      </c>
      <c r="E56" s="55" t="s">
        <v>695</v>
      </c>
      <c r="F56" s="55" t="s">
        <v>696</v>
      </c>
      <c r="G56" s="54" t="s">
        <v>0</v>
      </c>
      <c r="H56" s="54" t="s">
        <v>635</v>
      </c>
      <c r="I56" s="58">
        <v>22800</v>
      </c>
      <c r="J56" s="54">
        <v>4</v>
      </c>
      <c r="K56" s="54" t="s">
        <v>8</v>
      </c>
      <c r="L56" s="54" t="s">
        <v>861</v>
      </c>
      <c r="M56" s="54" t="s">
        <v>862</v>
      </c>
      <c r="N56" s="54" t="s">
        <v>1095</v>
      </c>
      <c r="O56" s="54">
        <v>57</v>
      </c>
      <c r="P56" s="54">
        <v>52</v>
      </c>
      <c r="Q56" s="56">
        <v>109</v>
      </c>
      <c r="Z56" s="61">
        <v>0</v>
      </c>
      <c r="AA56" s="61">
        <v>0</v>
      </c>
      <c r="AB56" s="61">
        <v>0</v>
      </c>
      <c r="AC56" s="61">
        <v>0</v>
      </c>
      <c r="AD56" s="61">
        <v>0</v>
      </c>
      <c r="AE56" s="61">
        <v>0</v>
      </c>
      <c r="AF56" s="61">
        <v>0</v>
      </c>
      <c r="AG56" s="61">
        <v>0</v>
      </c>
      <c r="AH56" s="54" t="s">
        <v>777</v>
      </c>
      <c r="AI56" s="57">
        <v>101</v>
      </c>
      <c r="AJ56" s="60">
        <v>22800</v>
      </c>
      <c r="AK56" s="61">
        <v>891.03997619999996</v>
      </c>
      <c r="AL56" s="54">
        <v>54</v>
      </c>
      <c r="AM56" s="61">
        <v>899.07977100000005</v>
      </c>
      <c r="AN56" s="54">
        <v>97</v>
      </c>
      <c r="AO56" s="54" t="s">
        <v>777</v>
      </c>
    </row>
    <row r="57" spans="1:41">
      <c r="A57" s="54" t="s">
        <v>767</v>
      </c>
      <c r="B57" s="54" t="s">
        <v>418</v>
      </c>
      <c r="C57" s="54" t="s">
        <v>1</v>
      </c>
      <c r="D57" s="54" t="s">
        <v>418</v>
      </c>
      <c r="E57" s="55" t="s">
        <v>768</v>
      </c>
      <c r="F57" s="55" t="s">
        <v>769</v>
      </c>
      <c r="G57" s="54" t="s">
        <v>6</v>
      </c>
      <c r="H57" s="54" t="s">
        <v>670</v>
      </c>
      <c r="I57" s="58">
        <v>25014</v>
      </c>
      <c r="J57" s="54">
        <v>4</v>
      </c>
      <c r="K57" s="54" t="s">
        <v>8</v>
      </c>
      <c r="L57" s="54" t="s">
        <v>861</v>
      </c>
      <c r="M57" s="54" t="s">
        <v>862</v>
      </c>
      <c r="N57" s="54" t="s">
        <v>1095</v>
      </c>
      <c r="O57" s="54">
        <v>54</v>
      </c>
      <c r="P57" s="54">
        <v>55</v>
      </c>
      <c r="Q57" s="56">
        <v>109</v>
      </c>
      <c r="Z57" s="61">
        <v>0</v>
      </c>
      <c r="AA57" s="61">
        <v>0</v>
      </c>
      <c r="AB57" s="61">
        <v>0</v>
      </c>
      <c r="AC57" s="61">
        <v>0</v>
      </c>
      <c r="AD57" s="61">
        <v>0</v>
      </c>
      <c r="AE57" s="61">
        <v>0</v>
      </c>
      <c r="AF57" s="61">
        <v>0</v>
      </c>
      <c r="AG57" s="61">
        <v>0</v>
      </c>
      <c r="AH57" s="54" t="s">
        <v>777</v>
      </c>
      <c r="AI57" s="57">
        <v>101</v>
      </c>
      <c r="AJ57" s="60">
        <v>25014</v>
      </c>
      <c r="AK57" s="61">
        <v>891.03997398599995</v>
      </c>
      <c r="AL57" s="54">
        <v>55</v>
      </c>
      <c r="AM57" s="61">
        <v>899.07974886</v>
      </c>
      <c r="AN57" s="54">
        <v>98</v>
      </c>
      <c r="AO57" s="54" t="s">
        <v>777</v>
      </c>
    </row>
    <row r="58" spans="1:41">
      <c r="A58" s="54" t="s">
        <v>441</v>
      </c>
      <c r="B58" s="54" t="s">
        <v>532</v>
      </c>
      <c r="C58" s="54" t="s">
        <v>488</v>
      </c>
      <c r="D58" s="54" t="s">
        <v>1</v>
      </c>
      <c r="E58" s="55" t="s">
        <v>477</v>
      </c>
      <c r="F58" s="55" t="s">
        <v>478</v>
      </c>
      <c r="G58" s="54" t="s">
        <v>0</v>
      </c>
      <c r="H58" s="54" t="s">
        <v>654</v>
      </c>
      <c r="I58" s="58">
        <v>17774</v>
      </c>
      <c r="J58" s="54">
        <v>3</v>
      </c>
      <c r="K58" s="54" t="s">
        <v>20</v>
      </c>
      <c r="L58" s="54" t="s">
        <v>950</v>
      </c>
      <c r="M58" s="54" t="s">
        <v>862</v>
      </c>
      <c r="N58" s="54" t="s">
        <v>1095</v>
      </c>
      <c r="O58" s="54">
        <v>58</v>
      </c>
      <c r="P58" s="54">
        <v>51</v>
      </c>
      <c r="Q58" s="56">
        <v>109</v>
      </c>
      <c r="V58" s="59">
        <v>1</v>
      </c>
      <c r="Z58" s="61">
        <v>0</v>
      </c>
      <c r="AA58" s="61">
        <v>0</v>
      </c>
      <c r="AB58" s="61">
        <v>0</v>
      </c>
      <c r="AC58" s="61">
        <v>0</v>
      </c>
      <c r="AD58" s="61">
        <v>4</v>
      </c>
      <c r="AE58" s="61">
        <v>0</v>
      </c>
      <c r="AF58" s="61">
        <v>0</v>
      </c>
      <c r="AG58" s="61">
        <v>0</v>
      </c>
      <c r="AH58" s="54">
        <v>4</v>
      </c>
      <c r="AI58" s="57">
        <v>103</v>
      </c>
      <c r="AJ58" s="60">
        <v>17774</v>
      </c>
      <c r="AK58" s="61">
        <v>891.02998122600002</v>
      </c>
      <c r="AL58" s="54">
        <v>56</v>
      </c>
      <c r="AM58" s="61">
        <v>897.08982126000001</v>
      </c>
      <c r="AN58" s="54">
        <v>118</v>
      </c>
      <c r="AO58" s="54">
        <v>1</v>
      </c>
    </row>
    <row r="59" spans="1:41">
      <c r="A59" s="54" t="s">
        <v>958</v>
      </c>
      <c r="B59" s="54" t="s">
        <v>807</v>
      </c>
      <c r="C59" s="54" t="s">
        <v>1</v>
      </c>
      <c r="D59" s="54" t="s">
        <v>393</v>
      </c>
      <c r="E59" s="55" t="s">
        <v>1053</v>
      </c>
      <c r="F59" s="55" t="s">
        <v>1054</v>
      </c>
      <c r="G59" s="54" t="s">
        <v>0</v>
      </c>
      <c r="H59" s="54" t="s">
        <v>675</v>
      </c>
      <c r="I59" s="58">
        <v>32057</v>
      </c>
      <c r="J59" s="54">
        <v>11</v>
      </c>
      <c r="K59" s="54" t="s">
        <v>7</v>
      </c>
      <c r="L59" s="54" t="s">
        <v>861</v>
      </c>
      <c r="M59" s="54" t="s">
        <v>862</v>
      </c>
      <c r="N59" s="54" t="s">
        <v>1095</v>
      </c>
      <c r="O59" s="54">
        <v>54</v>
      </c>
      <c r="P59" s="54">
        <v>56</v>
      </c>
      <c r="Q59" s="56">
        <v>110</v>
      </c>
      <c r="Z59" s="61">
        <v>0</v>
      </c>
      <c r="AA59" s="61">
        <v>0</v>
      </c>
      <c r="AB59" s="61">
        <v>0</v>
      </c>
      <c r="AC59" s="61">
        <v>0</v>
      </c>
      <c r="AD59" s="61">
        <v>0</v>
      </c>
      <c r="AE59" s="61">
        <v>0</v>
      </c>
      <c r="AF59" s="61">
        <v>0</v>
      </c>
      <c r="AG59" s="61">
        <v>0</v>
      </c>
      <c r="AH59" s="54" t="s">
        <v>777</v>
      </c>
      <c r="AI59" s="57">
        <v>88</v>
      </c>
      <c r="AJ59" s="60">
        <v>32057</v>
      </c>
      <c r="AK59" s="61">
        <v>890.10996694300002</v>
      </c>
      <c r="AL59" s="54">
        <v>57</v>
      </c>
      <c r="AM59" s="61">
        <v>912.00967843000001</v>
      </c>
      <c r="AN59" s="54">
        <v>5</v>
      </c>
      <c r="AO59" s="54" t="s">
        <v>777</v>
      </c>
    </row>
    <row r="60" spans="1:41">
      <c r="A60" s="54" t="s">
        <v>269</v>
      </c>
      <c r="B60" s="54" t="s">
        <v>801</v>
      </c>
      <c r="C60" s="54" t="s">
        <v>488</v>
      </c>
      <c r="D60" s="54" t="s">
        <v>418</v>
      </c>
      <c r="E60" s="55" t="s">
        <v>72</v>
      </c>
      <c r="F60" s="55" t="s">
        <v>150</v>
      </c>
      <c r="G60" s="54" t="s">
        <v>0</v>
      </c>
      <c r="H60" s="54" t="s">
        <v>653</v>
      </c>
      <c r="I60" s="58">
        <v>14704</v>
      </c>
      <c r="J60" s="54">
        <v>9</v>
      </c>
      <c r="K60" s="54" t="s">
        <v>2</v>
      </c>
      <c r="L60" s="54" t="s">
        <v>994</v>
      </c>
      <c r="M60" s="54" t="s">
        <v>862</v>
      </c>
      <c r="N60" s="54" t="s">
        <v>1095</v>
      </c>
      <c r="O60" s="54">
        <v>57</v>
      </c>
      <c r="P60" s="54">
        <v>53</v>
      </c>
      <c r="Q60" s="56">
        <v>110</v>
      </c>
      <c r="Z60" s="61">
        <v>0</v>
      </c>
      <c r="AA60" s="61">
        <v>0</v>
      </c>
      <c r="AB60" s="61">
        <v>0</v>
      </c>
      <c r="AC60" s="61">
        <v>0</v>
      </c>
      <c r="AD60" s="61">
        <v>0</v>
      </c>
      <c r="AE60" s="61">
        <v>0</v>
      </c>
      <c r="AF60" s="61">
        <v>0</v>
      </c>
      <c r="AG60" s="61">
        <v>0</v>
      </c>
      <c r="AH60" s="54" t="s">
        <v>777</v>
      </c>
      <c r="AI60" s="57">
        <v>92</v>
      </c>
      <c r="AJ60" s="60">
        <v>14704</v>
      </c>
      <c r="AK60" s="61">
        <v>890.08998429600001</v>
      </c>
      <c r="AL60" s="54">
        <v>58</v>
      </c>
      <c r="AM60" s="61">
        <v>908.02985195999997</v>
      </c>
      <c r="AN60" s="54">
        <v>13</v>
      </c>
      <c r="AO60" s="54" t="s">
        <v>777</v>
      </c>
    </row>
    <row r="61" spans="1:41">
      <c r="A61" s="54" t="s">
        <v>1146</v>
      </c>
      <c r="B61" s="54" t="s">
        <v>793</v>
      </c>
      <c r="C61" s="54" t="s">
        <v>488</v>
      </c>
      <c r="D61" s="54" t="s">
        <v>267</v>
      </c>
      <c r="E61" s="55" t="s">
        <v>1147</v>
      </c>
      <c r="F61" s="55" t="s">
        <v>1048</v>
      </c>
      <c r="G61" s="54" t="s">
        <v>6</v>
      </c>
      <c r="H61" s="54" t="s">
        <v>654</v>
      </c>
      <c r="I61" s="58">
        <v>22208</v>
      </c>
      <c r="J61" s="54">
        <v>9</v>
      </c>
      <c r="K61" s="54" t="s">
        <v>2</v>
      </c>
      <c r="L61" s="54" t="s">
        <v>861</v>
      </c>
      <c r="M61" s="54" t="e">
        <v>#DIV/0!</v>
      </c>
      <c r="N61" s="54" t="s">
        <v>1095</v>
      </c>
      <c r="O61" s="54">
        <v>57</v>
      </c>
      <c r="P61" s="54">
        <v>53</v>
      </c>
      <c r="Q61" s="56">
        <v>110</v>
      </c>
      <c r="Z61" s="61">
        <v>0</v>
      </c>
      <c r="AA61" s="61">
        <v>0</v>
      </c>
      <c r="AB61" s="61">
        <v>0</v>
      </c>
      <c r="AC61" s="61">
        <v>0</v>
      </c>
      <c r="AD61" s="61">
        <v>0</v>
      </c>
      <c r="AE61" s="61">
        <v>0</v>
      </c>
      <c r="AF61" s="61">
        <v>0</v>
      </c>
      <c r="AG61" s="61">
        <v>0</v>
      </c>
      <c r="AH61" s="54" t="s">
        <v>777</v>
      </c>
      <c r="AI61" s="57">
        <v>92</v>
      </c>
      <c r="AJ61" s="60">
        <v>22208</v>
      </c>
      <c r="AK61" s="61">
        <v>890.08997679200002</v>
      </c>
      <c r="AL61" s="54">
        <v>59</v>
      </c>
      <c r="AM61" s="61">
        <v>908.02977692000002</v>
      </c>
      <c r="AN61" s="54">
        <v>14</v>
      </c>
      <c r="AO61" s="54" t="s">
        <v>777</v>
      </c>
    </row>
    <row r="62" spans="1:41">
      <c r="A62" s="54" t="s">
        <v>759</v>
      </c>
      <c r="B62" s="54" t="s">
        <v>956</v>
      </c>
      <c r="C62" s="54" t="s">
        <v>488</v>
      </c>
      <c r="D62" s="54" t="s">
        <v>393</v>
      </c>
      <c r="E62" s="55" t="s">
        <v>760</v>
      </c>
      <c r="F62" s="55" t="s">
        <v>89</v>
      </c>
      <c r="G62" s="54" t="s">
        <v>0</v>
      </c>
      <c r="H62" s="54" t="s">
        <v>664</v>
      </c>
      <c r="I62" s="58">
        <v>16228</v>
      </c>
      <c r="J62" s="54">
        <v>7</v>
      </c>
      <c r="K62" s="54" t="s">
        <v>2</v>
      </c>
      <c r="L62" s="54" t="s">
        <v>950</v>
      </c>
      <c r="M62" s="54" t="s">
        <v>862</v>
      </c>
      <c r="N62" s="54" t="s">
        <v>1095</v>
      </c>
      <c r="O62" s="54">
        <v>56</v>
      </c>
      <c r="P62" s="54">
        <v>54</v>
      </c>
      <c r="Q62" s="56">
        <v>110</v>
      </c>
      <c r="Z62" s="61">
        <v>0</v>
      </c>
      <c r="AA62" s="61">
        <v>0</v>
      </c>
      <c r="AB62" s="61">
        <v>0</v>
      </c>
      <c r="AC62" s="61">
        <v>0</v>
      </c>
      <c r="AD62" s="61">
        <v>0</v>
      </c>
      <c r="AE62" s="61">
        <v>0</v>
      </c>
      <c r="AF62" s="61">
        <v>0</v>
      </c>
      <c r="AG62" s="61">
        <v>0</v>
      </c>
      <c r="AH62" s="54" t="s">
        <v>777</v>
      </c>
      <c r="AI62" s="57">
        <v>96</v>
      </c>
      <c r="AJ62" s="60">
        <v>16228</v>
      </c>
      <c r="AK62" s="61">
        <v>890.069982772</v>
      </c>
      <c r="AL62" s="54">
        <v>60</v>
      </c>
      <c r="AM62" s="61">
        <v>904.04983671999992</v>
      </c>
      <c r="AN62" s="54">
        <v>31</v>
      </c>
      <c r="AO62" s="54" t="s">
        <v>777</v>
      </c>
    </row>
    <row r="63" spans="1:41">
      <c r="A63" s="54" t="s">
        <v>392</v>
      </c>
      <c r="B63" s="54" t="s">
        <v>796</v>
      </c>
      <c r="C63" s="54" t="s">
        <v>488</v>
      </c>
      <c r="D63" s="54" t="s">
        <v>490</v>
      </c>
      <c r="E63" s="55" t="s">
        <v>345</v>
      </c>
      <c r="F63" s="55" t="s">
        <v>341</v>
      </c>
      <c r="G63" s="54" t="s">
        <v>0</v>
      </c>
      <c r="H63" s="54" t="s">
        <v>670</v>
      </c>
      <c r="I63" s="58">
        <v>17710</v>
      </c>
      <c r="J63" s="54">
        <v>6</v>
      </c>
      <c r="K63" s="54" t="s">
        <v>8</v>
      </c>
      <c r="L63" s="54" t="s">
        <v>950</v>
      </c>
      <c r="M63" s="54" t="s">
        <v>862</v>
      </c>
      <c r="N63" s="54" t="s">
        <v>1095</v>
      </c>
      <c r="O63" s="54">
        <v>55</v>
      </c>
      <c r="P63" s="54">
        <v>55</v>
      </c>
      <c r="Q63" s="56">
        <v>110</v>
      </c>
      <c r="Z63" s="61">
        <v>0</v>
      </c>
      <c r="AA63" s="61">
        <v>0</v>
      </c>
      <c r="AB63" s="61">
        <v>0</v>
      </c>
      <c r="AC63" s="61">
        <v>0</v>
      </c>
      <c r="AD63" s="61">
        <v>0</v>
      </c>
      <c r="AE63" s="61">
        <v>0</v>
      </c>
      <c r="AF63" s="61">
        <v>0</v>
      </c>
      <c r="AG63" s="61">
        <v>0</v>
      </c>
      <c r="AH63" s="54" t="s">
        <v>777</v>
      </c>
      <c r="AI63" s="57">
        <v>98</v>
      </c>
      <c r="AJ63" s="60">
        <v>17710</v>
      </c>
      <c r="AK63" s="61">
        <v>890.05998129</v>
      </c>
      <c r="AL63" s="54">
        <v>61</v>
      </c>
      <c r="AM63" s="61">
        <v>902.05982189999997</v>
      </c>
      <c r="AN63" s="54">
        <v>50</v>
      </c>
      <c r="AO63" s="54" t="s">
        <v>777</v>
      </c>
    </row>
    <row r="64" spans="1:41">
      <c r="A64" s="54" t="s">
        <v>561</v>
      </c>
      <c r="B64" s="54" t="s">
        <v>51</v>
      </c>
      <c r="C64" s="54" t="s">
        <v>1</v>
      </c>
      <c r="D64" s="54" t="s">
        <v>51</v>
      </c>
      <c r="E64" s="55" t="s">
        <v>471</v>
      </c>
      <c r="F64" s="55" t="s">
        <v>650</v>
      </c>
      <c r="G64" s="54" t="s">
        <v>6</v>
      </c>
      <c r="H64" s="54" t="s">
        <v>644</v>
      </c>
      <c r="I64" s="58">
        <v>18296</v>
      </c>
      <c r="J64" s="54">
        <v>6</v>
      </c>
      <c r="K64" s="54" t="s">
        <v>8</v>
      </c>
      <c r="L64" s="54" t="s">
        <v>950</v>
      </c>
      <c r="M64" s="54" t="s">
        <v>777</v>
      </c>
      <c r="N64" s="54" t="s">
        <v>1095</v>
      </c>
      <c r="O64" s="54">
        <v>57</v>
      </c>
      <c r="P64" s="54">
        <v>53</v>
      </c>
      <c r="Q64" s="56">
        <v>110</v>
      </c>
      <c r="Z64" s="61">
        <v>0</v>
      </c>
      <c r="AA64" s="61">
        <v>0</v>
      </c>
      <c r="AB64" s="61">
        <v>0</v>
      </c>
      <c r="AC64" s="61">
        <v>0</v>
      </c>
      <c r="AD64" s="61">
        <v>0</v>
      </c>
      <c r="AE64" s="61">
        <v>0</v>
      </c>
      <c r="AF64" s="61">
        <v>0</v>
      </c>
      <c r="AG64" s="61">
        <v>0</v>
      </c>
      <c r="AH64" s="54" t="s">
        <v>777</v>
      </c>
      <c r="AI64" s="57">
        <v>98</v>
      </c>
      <c r="AJ64" s="60">
        <v>18296</v>
      </c>
      <c r="AK64" s="61">
        <v>890.05998070399994</v>
      </c>
      <c r="AL64" s="54">
        <v>62</v>
      </c>
      <c r="AM64" s="61">
        <v>902.05981603999999</v>
      </c>
      <c r="AN64" s="54">
        <v>51</v>
      </c>
      <c r="AO64" s="54" t="s">
        <v>777</v>
      </c>
    </row>
    <row r="65" spans="1:41">
      <c r="A65" s="54" t="s">
        <v>223</v>
      </c>
      <c r="B65" s="54" t="s">
        <v>417</v>
      </c>
      <c r="C65" s="54" t="s">
        <v>1</v>
      </c>
      <c r="D65" s="54" t="s">
        <v>417</v>
      </c>
      <c r="E65" s="55" t="s">
        <v>224</v>
      </c>
      <c r="F65" s="55" t="s">
        <v>134</v>
      </c>
      <c r="G65" s="54" t="s">
        <v>0</v>
      </c>
      <c r="H65" s="54" t="s">
        <v>644</v>
      </c>
      <c r="I65" s="58">
        <v>19283</v>
      </c>
      <c r="J65" s="54">
        <v>5</v>
      </c>
      <c r="K65" s="54" t="s">
        <v>8</v>
      </c>
      <c r="L65" s="54" t="s">
        <v>861</v>
      </c>
      <c r="M65" s="54" t="s">
        <v>777</v>
      </c>
      <c r="N65" s="54" t="s">
        <v>1095</v>
      </c>
      <c r="O65" s="54">
        <v>56</v>
      </c>
      <c r="P65" s="54">
        <v>54</v>
      </c>
      <c r="Q65" s="56">
        <v>110</v>
      </c>
      <c r="Z65" s="61">
        <v>0</v>
      </c>
      <c r="AA65" s="61">
        <v>0</v>
      </c>
      <c r="AB65" s="61">
        <v>0</v>
      </c>
      <c r="AC65" s="61">
        <v>0</v>
      </c>
      <c r="AD65" s="61">
        <v>0</v>
      </c>
      <c r="AE65" s="61">
        <v>0</v>
      </c>
      <c r="AF65" s="61">
        <v>0</v>
      </c>
      <c r="AG65" s="61">
        <v>0</v>
      </c>
      <c r="AH65" s="54" t="s">
        <v>777</v>
      </c>
      <c r="AI65" s="57">
        <v>100</v>
      </c>
      <c r="AJ65" s="60">
        <v>19283</v>
      </c>
      <c r="AK65" s="61">
        <v>890.04997971699993</v>
      </c>
      <c r="AL65" s="54">
        <v>63</v>
      </c>
      <c r="AM65" s="61">
        <v>900.06980617000011</v>
      </c>
      <c r="AN65" s="54">
        <v>79</v>
      </c>
      <c r="AO65" s="54" t="s">
        <v>777</v>
      </c>
    </row>
    <row r="66" spans="1:41">
      <c r="A66" s="54" t="s">
        <v>888</v>
      </c>
      <c r="B66" s="54" t="s">
        <v>393</v>
      </c>
      <c r="C66" s="54" t="s">
        <v>1</v>
      </c>
      <c r="D66" s="54" t="s">
        <v>393</v>
      </c>
      <c r="E66" s="55" t="s">
        <v>365</v>
      </c>
      <c r="F66" s="55" t="s">
        <v>941</v>
      </c>
      <c r="G66" s="54" t="s">
        <v>0</v>
      </c>
      <c r="H66" s="54" t="s">
        <v>664</v>
      </c>
      <c r="I66" s="58">
        <v>27807</v>
      </c>
      <c r="J66" s="54">
        <v>5</v>
      </c>
      <c r="K66" s="54" t="s">
        <v>8</v>
      </c>
      <c r="L66" s="54" t="s">
        <v>861</v>
      </c>
      <c r="M66" s="54" t="s">
        <v>777</v>
      </c>
      <c r="N66" s="54" t="s">
        <v>1095</v>
      </c>
      <c r="O66" s="54">
        <v>55</v>
      </c>
      <c r="P66" s="54">
        <v>55</v>
      </c>
      <c r="Q66" s="56">
        <v>110</v>
      </c>
      <c r="Z66" s="61">
        <v>0</v>
      </c>
      <c r="AA66" s="61">
        <v>0</v>
      </c>
      <c r="AB66" s="61">
        <v>0</v>
      </c>
      <c r="AC66" s="61">
        <v>0</v>
      </c>
      <c r="AD66" s="61">
        <v>0</v>
      </c>
      <c r="AE66" s="61">
        <v>0</v>
      </c>
      <c r="AF66" s="61">
        <v>0</v>
      </c>
      <c r="AG66" s="61">
        <v>0</v>
      </c>
      <c r="AH66" s="54" t="s">
        <v>777</v>
      </c>
      <c r="AI66" s="57">
        <v>100</v>
      </c>
      <c r="AJ66" s="60">
        <v>27807</v>
      </c>
      <c r="AK66" s="61">
        <v>890.04997119299992</v>
      </c>
      <c r="AL66" s="54">
        <v>64</v>
      </c>
      <c r="AM66" s="61">
        <v>900.06972093000002</v>
      </c>
      <c r="AN66" s="54">
        <v>80</v>
      </c>
      <c r="AO66" s="54" t="s">
        <v>777</v>
      </c>
    </row>
    <row r="67" spans="1:41">
      <c r="A67" s="54" t="s">
        <v>570</v>
      </c>
      <c r="B67" s="54" t="s">
        <v>787</v>
      </c>
      <c r="C67" s="54" t="s">
        <v>488</v>
      </c>
      <c r="D67" s="54" t="s">
        <v>489</v>
      </c>
      <c r="E67" s="55" t="s">
        <v>571</v>
      </c>
      <c r="F67" s="55" t="s">
        <v>572</v>
      </c>
      <c r="G67" s="54" t="s">
        <v>0</v>
      </c>
      <c r="H67" s="54" t="s">
        <v>654</v>
      </c>
      <c r="I67" s="58">
        <v>28815</v>
      </c>
      <c r="J67" s="54">
        <v>8</v>
      </c>
      <c r="K67" s="54" t="s">
        <v>2</v>
      </c>
      <c r="L67" s="54" t="s">
        <v>861</v>
      </c>
      <c r="M67" s="54" t="s">
        <v>862</v>
      </c>
      <c r="N67" s="54" t="s">
        <v>1095</v>
      </c>
      <c r="O67" s="54">
        <v>55</v>
      </c>
      <c r="P67" s="54">
        <v>56</v>
      </c>
      <c r="Q67" s="56">
        <v>111</v>
      </c>
      <c r="Z67" s="61">
        <v>0</v>
      </c>
      <c r="AA67" s="61">
        <v>0</v>
      </c>
      <c r="AB67" s="61">
        <v>0</v>
      </c>
      <c r="AC67" s="61">
        <v>0</v>
      </c>
      <c r="AD67" s="61">
        <v>0</v>
      </c>
      <c r="AE67" s="61">
        <v>0</v>
      </c>
      <c r="AF67" s="61">
        <v>0</v>
      </c>
      <c r="AG67" s="61">
        <v>0</v>
      </c>
      <c r="AH67" s="54" t="s">
        <v>777</v>
      </c>
      <c r="AI67" s="57">
        <v>95</v>
      </c>
      <c r="AJ67" s="60">
        <v>28815</v>
      </c>
      <c r="AK67" s="61">
        <v>889.07997018500009</v>
      </c>
      <c r="AL67" s="54">
        <v>65</v>
      </c>
      <c r="AM67" s="61">
        <v>905.03971085000001</v>
      </c>
      <c r="AN67" s="54">
        <v>25</v>
      </c>
      <c r="AO67" s="54" t="s">
        <v>777</v>
      </c>
    </row>
    <row r="68" spans="1:41">
      <c r="A68" s="54" t="s">
        <v>240</v>
      </c>
      <c r="B68" s="54" t="s">
        <v>1</v>
      </c>
      <c r="C68" s="54" t="s">
        <v>1</v>
      </c>
      <c r="D68" s="54" t="s">
        <v>1</v>
      </c>
      <c r="E68" s="55" t="s">
        <v>241</v>
      </c>
      <c r="F68" s="55" t="s">
        <v>154</v>
      </c>
      <c r="G68" s="54" t="s">
        <v>0</v>
      </c>
      <c r="H68" s="54" t="s">
        <v>651</v>
      </c>
      <c r="I68" s="58">
        <v>15177</v>
      </c>
      <c r="J68" s="54">
        <v>5</v>
      </c>
      <c r="K68" s="54" t="s">
        <v>8</v>
      </c>
      <c r="L68" s="54" t="s">
        <v>994</v>
      </c>
      <c r="M68" s="54" t="s">
        <v>862</v>
      </c>
      <c r="N68" s="54" t="s">
        <v>1095</v>
      </c>
      <c r="O68" s="54">
        <v>60</v>
      </c>
      <c r="P68" s="54">
        <v>51</v>
      </c>
      <c r="Q68" s="56">
        <v>111</v>
      </c>
      <c r="Z68" s="61">
        <v>0</v>
      </c>
      <c r="AA68" s="61">
        <v>0</v>
      </c>
      <c r="AB68" s="61">
        <v>0</v>
      </c>
      <c r="AC68" s="61">
        <v>0</v>
      </c>
      <c r="AD68" s="61">
        <v>0</v>
      </c>
      <c r="AE68" s="61">
        <v>0</v>
      </c>
      <c r="AF68" s="61">
        <v>0</v>
      </c>
      <c r="AG68" s="61">
        <v>0</v>
      </c>
      <c r="AH68" s="54" t="s">
        <v>777</v>
      </c>
      <c r="AI68" s="57">
        <v>101</v>
      </c>
      <c r="AJ68" s="60">
        <v>15177</v>
      </c>
      <c r="AK68" s="61">
        <v>889.04998382299993</v>
      </c>
      <c r="AL68" s="54">
        <v>66</v>
      </c>
      <c r="AM68" s="61">
        <v>899.06984723000005</v>
      </c>
      <c r="AN68" s="54">
        <v>99</v>
      </c>
      <c r="AO68" s="54" t="s">
        <v>777</v>
      </c>
    </row>
    <row r="69" spans="1:41">
      <c r="A69" s="54" t="s">
        <v>733</v>
      </c>
      <c r="B69" s="54" t="s">
        <v>532</v>
      </c>
      <c r="C69" s="54" t="s">
        <v>488</v>
      </c>
      <c r="D69" s="54" t="s">
        <v>1</v>
      </c>
      <c r="E69" s="55" t="s">
        <v>734</v>
      </c>
      <c r="F69" s="55" t="s">
        <v>735</v>
      </c>
      <c r="G69" s="54" t="s">
        <v>0</v>
      </c>
      <c r="H69" s="54" t="s">
        <v>654</v>
      </c>
      <c r="I69" s="58">
        <v>23071</v>
      </c>
      <c r="J69" s="54">
        <v>3</v>
      </c>
      <c r="K69" s="54" t="s">
        <v>20</v>
      </c>
      <c r="L69" s="54" t="s">
        <v>861</v>
      </c>
      <c r="M69" s="54" t="s">
        <v>862</v>
      </c>
      <c r="N69" s="54" t="s">
        <v>1095</v>
      </c>
      <c r="O69" s="54">
        <v>54</v>
      </c>
      <c r="P69" s="54">
        <v>57</v>
      </c>
      <c r="Q69" s="56">
        <v>111</v>
      </c>
      <c r="Z69" s="61">
        <v>0</v>
      </c>
      <c r="AA69" s="61">
        <v>0</v>
      </c>
      <c r="AB69" s="61">
        <v>0</v>
      </c>
      <c r="AC69" s="61">
        <v>0</v>
      </c>
      <c r="AD69" s="61">
        <v>0</v>
      </c>
      <c r="AE69" s="61">
        <v>0</v>
      </c>
      <c r="AF69" s="61">
        <v>0</v>
      </c>
      <c r="AG69" s="61">
        <v>0</v>
      </c>
      <c r="AH69" s="54" t="s">
        <v>777</v>
      </c>
      <c r="AI69" s="57">
        <v>105</v>
      </c>
      <c r="AJ69" s="60">
        <v>23071</v>
      </c>
      <c r="AK69" s="61">
        <v>889.02997592899999</v>
      </c>
      <c r="AL69" s="54">
        <v>67</v>
      </c>
      <c r="AM69" s="61">
        <v>895.08976829000005</v>
      </c>
      <c r="AN69" s="54">
        <v>142</v>
      </c>
      <c r="AO69" s="54" t="s">
        <v>777</v>
      </c>
    </row>
    <row r="70" spans="1:41">
      <c r="A70" s="54" t="s">
        <v>641</v>
      </c>
      <c r="B70" s="54" t="s">
        <v>956</v>
      </c>
      <c r="C70" s="54" t="s">
        <v>488</v>
      </c>
      <c r="D70" s="54" t="s">
        <v>393</v>
      </c>
      <c r="E70" s="55" t="s">
        <v>642</v>
      </c>
      <c r="F70" s="55" t="s">
        <v>643</v>
      </c>
      <c r="G70" s="54" t="s">
        <v>0</v>
      </c>
      <c r="H70" s="54" t="s">
        <v>640</v>
      </c>
      <c r="I70" s="58">
        <v>15766</v>
      </c>
      <c r="J70" s="54">
        <v>9</v>
      </c>
      <c r="K70" s="54" t="s">
        <v>2</v>
      </c>
      <c r="L70" s="54" t="s">
        <v>950</v>
      </c>
      <c r="M70" s="54" t="s">
        <v>777</v>
      </c>
      <c r="N70" s="54" t="s">
        <v>1095</v>
      </c>
      <c r="O70" s="54">
        <v>56</v>
      </c>
      <c r="P70" s="54">
        <v>56</v>
      </c>
      <c r="Q70" s="56">
        <v>112</v>
      </c>
      <c r="Z70" s="61">
        <v>0</v>
      </c>
      <c r="AA70" s="61">
        <v>0</v>
      </c>
      <c r="AB70" s="61">
        <v>0</v>
      </c>
      <c r="AC70" s="61">
        <v>0</v>
      </c>
      <c r="AD70" s="61">
        <v>0</v>
      </c>
      <c r="AE70" s="61">
        <v>0</v>
      </c>
      <c r="AF70" s="61">
        <v>0</v>
      </c>
      <c r="AG70" s="61">
        <v>0</v>
      </c>
      <c r="AH70" s="54" t="s">
        <v>777</v>
      </c>
      <c r="AI70" s="57">
        <v>94</v>
      </c>
      <c r="AJ70" s="60">
        <v>15766</v>
      </c>
      <c r="AK70" s="61">
        <v>888.08998323399999</v>
      </c>
      <c r="AL70" s="54">
        <v>68</v>
      </c>
      <c r="AM70" s="61">
        <v>906.02984133999996</v>
      </c>
      <c r="AN70" s="54">
        <v>22</v>
      </c>
      <c r="AO70" s="54" t="s">
        <v>777</v>
      </c>
    </row>
    <row r="71" spans="1:41">
      <c r="A71" s="54" t="s">
        <v>146</v>
      </c>
      <c r="B71" s="54" t="s">
        <v>875</v>
      </c>
      <c r="C71" s="54" t="s">
        <v>1</v>
      </c>
      <c r="D71" s="54" t="s">
        <v>417</v>
      </c>
      <c r="E71" s="55" t="s">
        <v>147</v>
      </c>
      <c r="F71" s="55" t="s">
        <v>148</v>
      </c>
      <c r="G71" s="54" t="s">
        <v>0</v>
      </c>
      <c r="H71" s="54" t="s">
        <v>670</v>
      </c>
      <c r="I71" s="58">
        <v>17335</v>
      </c>
      <c r="J71" s="54">
        <v>8</v>
      </c>
      <c r="K71" s="54" t="s">
        <v>2</v>
      </c>
      <c r="L71" s="54" t="s">
        <v>950</v>
      </c>
      <c r="M71" s="54" t="s">
        <v>862</v>
      </c>
      <c r="N71" s="54" t="s">
        <v>1095</v>
      </c>
      <c r="O71" s="54">
        <v>55</v>
      </c>
      <c r="P71" s="54">
        <v>57</v>
      </c>
      <c r="Q71" s="56">
        <v>112</v>
      </c>
      <c r="Z71" s="61">
        <v>0</v>
      </c>
      <c r="AA71" s="61">
        <v>0</v>
      </c>
      <c r="AB71" s="61">
        <v>0</v>
      </c>
      <c r="AC71" s="61">
        <v>0</v>
      </c>
      <c r="AD71" s="61">
        <v>0</v>
      </c>
      <c r="AE71" s="61">
        <v>0</v>
      </c>
      <c r="AF71" s="61">
        <v>0</v>
      </c>
      <c r="AG71" s="61">
        <v>0</v>
      </c>
      <c r="AH71" s="54" t="s">
        <v>777</v>
      </c>
      <c r="AI71" s="57">
        <v>96</v>
      </c>
      <c r="AJ71" s="60">
        <v>17335</v>
      </c>
      <c r="AK71" s="61">
        <v>888.07998166499999</v>
      </c>
      <c r="AL71" s="54">
        <v>69</v>
      </c>
      <c r="AM71" s="61">
        <v>904.03982565000001</v>
      </c>
      <c r="AN71" s="54">
        <v>32</v>
      </c>
      <c r="AO71" s="54" t="s">
        <v>777</v>
      </c>
    </row>
    <row r="72" spans="1:41">
      <c r="A72" s="54" t="s">
        <v>97</v>
      </c>
      <c r="B72" s="54" t="s">
        <v>805</v>
      </c>
      <c r="C72" s="54" t="s">
        <v>1</v>
      </c>
      <c r="D72" s="54" t="s">
        <v>283</v>
      </c>
      <c r="E72" s="55" t="s">
        <v>98</v>
      </c>
      <c r="F72" s="55" t="s">
        <v>99</v>
      </c>
      <c r="G72" s="54" t="s">
        <v>6</v>
      </c>
      <c r="H72" s="54" t="s">
        <v>639</v>
      </c>
      <c r="I72" s="58">
        <v>16772</v>
      </c>
      <c r="J72" s="54">
        <v>7</v>
      </c>
      <c r="K72" s="54" t="s">
        <v>2</v>
      </c>
      <c r="L72" s="54" t="s">
        <v>950</v>
      </c>
      <c r="M72" s="54" t="s">
        <v>862</v>
      </c>
      <c r="N72" s="54" t="s">
        <v>1095</v>
      </c>
      <c r="O72" s="54">
        <v>55</v>
      </c>
      <c r="P72" s="54">
        <v>57</v>
      </c>
      <c r="Q72" s="56">
        <v>112</v>
      </c>
      <c r="Z72" s="61">
        <v>0</v>
      </c>
      <c r="AA72" s="61">
        <v>0</v>
      </c>
      <c r="AB72" s="61">
        <v>0</v>
      </c>
      <c r="AC72" s="61">
        <v>0</v>
      </c>
      <c r="AD72" s="61">
        <v>0</v>
      </c>
      <c r="AE72" s="61">
        <v>0</v>
      </c>
      <c r="AF72" s="61">
        <v>0</v>
      </c>
      <c r="AG72" s="61">
        <v>0</v>
      </c>
      <c r="AH72" s="54" t="s">
        <v>777</v>
      </c>
      <c r="AI72" s="57">
        <v>98</v>
      </c>
      <c r="AJ72" s="60">
        <v>16772</v>
      </c>
      <c r="AK72" s="61">
        <v>888.06998222800007</v>
      </c>
      <c r="AL72" s="54">
        <v>70</v>
      </c>
      <c r="AM72" s="61">
        <v>902.04983127999992</v>
      </c>
      <c r="AN72" s="54">
        <v>52</v>
      </c>
      <c r="AO72" s="54" t="s">
        <v>777</v>
      </c>
    </row>
    <row r="73" spans="1:41">
      <c r="A73" s="54" t="s">
        <v>429</v>
      </c>
      <c r="B73" s="54" t="s">
        <v>790</v>
      </c>
      <c r="C73" s="54" t="s">
        <v>488</v>
      </c>
      <c r="D73" s="54" t="s">
        <v>204</v>
      </c>
      <c r="E73" s="55" t="s">
        <v>452</v>
      </c>
      <c r="F73" s="55" t="s">
        <v>453</v>
      </c>
      <c r="G73" s="54" t="s">
        <v>6</v>
      </c>
      <c r="H73" s="54" t="s">
        <v>644</v>
      </c>
      <c r="I73" s="58">
        <v>15736</v>
      </c>
      <c r="J73" s="54">
        <v>6</v>
      </c>
      <c r="K73" s="54" t="s">
        <v>8</v>
      </c>
      <c r="L73" s="54" t="s">
        <v>950</v>
      </c>
      <c r="M73" s="54" t="s">
        <v>862</v>
      </c>
      <c r="N73" s="54" t="s">
        <v>1095</v>
      </c>
      <c r="O73" s="54">
        <v>58</v>
      </c>
      <c r="P73" s="54">
        <v>54</v>
      </c>
      <c r="Q73" s="56">
        <v>112</v>
      </c>
      <c r="Z73" s="61">
        <v>0</v>
      </c>
      <c r="AA73" s="61">
        <v>0</v>
      </c>
      <c r="AB73" s="61">
        <v>0</v>
      </c>
      <c r="AC73" s="61">
        <v>0</v>
      </c>
      <c r="AD73" s="61">
        <v>0</v>
      </c>
      <c r="AE73" s="61">
        <v>0</v>
      </c>
      <c r="AF73" s="61">
        <v>0</v>
      </c>
      <c r="AG73" s="61">
        <v>0</v>
      </c>
      <c r="AH73" s="54" t="s">
        <v>777</v>
      </c>
      <c r="AI73" s="57">
        <v>100</v>
      </c>
      <c r="AJ73" s="60">
        <v>15736</v>
      </c>
      <c r="AK73" s="61">
        <v>888.05998326399992</v>
      </c>
      <c r="AL73" s="54">
        <v>71</v>
      </c>
      <c r="AM73" s="61">
        <v>900.05984163999995</v>
      </c>
      <c r="AN73" s="54">
        <v>81</v>
      </c>
      <c r="AO73" s="54" t="s">
        <v>777</v>
      </c>
    </row>
    <row r="74" spans="1:41">
      <c r="A74" s="54" t="s">
        <v>206</v>
      </c>
      <c r="B74" s="54" t="s">
        <v>798</v>
      </c>
      <c r="C74" s="54" t="s">
        <v>488</v>
      </c>
      <c r="D74" s="54" t="s">
        <v>393</v>
      </c>
      <c r="E74" s="55" t="s">
        <v>45</v>
      </c>
      <c r="F74" s="55" t="s">
        <v>207</v>
      </c>
      <c r="G74" s="54" t="s">
        <v>6</v>
      </c>
      <c r="H74" s="54" t="s">
        <v>644</v>
      </c>
      <c r="I74" s="58">
        <v>17241</v>
      </c>
      <c r="J74" s="54">
        <v>6</v>
      </c>
      <c r="K74" s="54" t="s">
        <v>8</v>
      </c>
      <c r="L74" s="54" t="s">
        <v>950</v>
      </c>
      <c r="M74" s="54" t="s">
        <v>862</v>
      </c>
      <c r="N74" s="54" t="s">
        <v>1095</v>
      </c>
      <c r="O74" s="54">
        <v>59</v>
      </c>
      <c r="P74" s="54">
        <v>53</v>
      </c>
      <c r="Q74" s="56">
        <v>112</v>
      </c>
      <c r="Z74" s="61">
        <v>0</v>
      </c>
      <c r="AA74" s="61">
        <v>0</v>
      </c>
      <c r="AB74" s="61">
        <v>0</v>
      </c>
      <c r="AC74" s="61">
        <v>0</v>
      </c>
      <c r="AD74" s="61">
        <v>0</v>
      </c>
      <c r="AE74" s="61">
        <v>0</v>
      </c>
      <c r="AF74" s="61">
        <v>0</v>
      </c>
      <c r="AG74" s="61">
        <v>0</v>
      </c>
      <c r="AH74" s="54" t="s">
        <v>777</v>
      </c>
      <c r="AI74" s="57">
        <v>100</v>
      </c>
      <c r="AJ74" s="60">
        <v>17241</v>
      </c>
      <c r="AK74" s="61">
        <v>888.05998175899992</v>
      </c>
      <c r="AL74" s="54">
        <v>72</v>
      </c>
      <c r="AM74" s="61">
        <v>900.05982658999994</v>
      </c>
      <c r="AN74" s="54">
        <v>82</v>
      </c>
      <c r="AO74" s="54" t="s">
        <v>777</v>
      </c>
    </row>
    <row r="75" spans="1:41">
      <c r="A75" s="54" t="s">
        <v>187</v>
      </c>
      <c r="B75" s="54" t="s">
        <v>411</v>
      </c>
      <c r="C75" s="54" t="s">
        <v>1</v>
      </c>
      <c r="D75" s="54" t="s">
        <v>411</v>
      </c>
      <c r="E75" s="55" t="s">
        <v>188</v>
      </c>
      <c r="F75" s="55" t="s">
        <v>73</v>
      </c>
      <c r="G75" s="54" t="s">
        <v>0</v>
      </c>
      <c r="H75" s="54" t="s">
        <v>640</v>
      </c>
      <c r="I75" s="58">
        <v>18276</v>
      </c>
      <c r="J75" s="54">
        <v>6</v>
      </c>
      <c r="K75" s="54" t="s">
        <v>8</v>
      </c>
      <c r="L75" s="54" t="s">
        <v>950</v>
      </c>
      <c r="M75" s="54" t="s">
        <v>777</v>
      </c>
      <c r="N75" s="54" t="s">
        <v>1095</v>
      </c>
      <c r="O75" s="54">
        <v>56</v>
      </c>
      <c r="P75" s="54">
        <v>56</v>
      </c>
      <c r="Q75" s="56">
        <v>112</v>
      </c>
      <c r="Z75" s="61">
        <v>0</v>
      </c>
      <c r="AA75" s="61">
        <v>0</v>
      </c>
      <c r="AB75" s="61">
        <v>0</v>
      </c>
      <c r="AC75" s="61">
        <v>0</v>
      </c>
      <c r="AD75" s="61">
        <v>0</v>
      </c>
      <c r="AE75" s="61">
        <v>0</v>
      </c>
      <c r="AF75" s="61">
        <v>0</v>
      </c>
      <c r="AG75" s="61">
        <v>0</v>
      </c>
      <c r="AH75" s="54" t="s">
        <v>777</v>
      </c>
      <c r="AI75" s="57">
        <v>100</v>
      </c>
      <c r="AJ75" s="60">
        <v>18276</v>
      </c>
      <c r="AK75" s="61">
        <v>888.05998072399996</v>
      </c>
      <c r="AL75" s="54">
        <v>73</v>
      </c>
      <c r="AM75" s="61">
        <v>900.05981623999992</v>
      </c>
      <c r="AN75" s="54">
        <v>83</v>
      </c>
      <c r="AO75" s="54" t="s">
        <v>777</v>
      </c>
    </row>
    <row r="76" spans="1:41">
      <c r="A76" s="54" t="s">
        <v>898</v>
      </c>
      <c r="B76" s="54" t="s">
        <v>799</v>
      </c>
      <c r="C76" s="54" t="s">
        <v>488</v>
      </c>
      <c r="D76" s="54" t="s">
        <v>411</v>
      </c>
      <c r="E76" s="55" t="s">
        <v>899</v>
      </c>
      <c r="F76" s="55" t="s">
        <v>900</v>
      </c>
      <c r="G76" s="54" t="s">
        <v>0</v>
      </c>
      <c r="H76" s="54" t="s">
        <v>635</v>
      </c>
      <c r="I76" s="58">
        <v>21525</v>
      </c>
      <c r="J76" s="54">
        <v>4</v>
      </c>
      <c r="K76" s="54" t="s">
        <v>8</v>
      </c>
      <c r="L76" s="54" t="s">
        <v>861</v>
      </c>
      <c r="M76" s="54" t="s">
        <v>862</v>
      </c>
      <c r="N76" s="54" t="s">
        <v>1095</v>
      </c>
      <c r="O76" s="54">
        <v>51</v>
      </c>
      <c r="P76" s="54">
        <v>61</v>
      </c>
      <c r="Q76" s="56">
        <v>112</v>
      </c>
      <c r="Z76" s="61">
        <v>0</v>
      </c>
      <c r="AA76" s="61">
        <v>0</v>
      </c>
      <c r="AB76" s="61">
        <v>0</v>
      </c>
      <c r="AC76" s="61">
        <v>0</v>
      </c>
      <c r="AD76" s="61">
        <v>0</v>
      </c>
      <c r="AE76" s="61">
        <v>0</v>
      </c>
      <c r="AF76" s="61">
        <v>0</v>
      </c>
      <c r="AG76" s="61">
        <v>0</v>
      </c>
      <c r="AH76" s="54" t="s">
        <v>777</v>
      </c>
      <c r="AI76" s="57">
        <v>104</v>
      </c>
      <c r="AJ76" s="60">
        <v>21525</v>
      </c>
      <c r="AK76" s="61">
        <v>888.039977475</v>
      </c>
      <c r="AL76" s="54">
        <v>74</v>
      </c>
      <c r="AM76" s="61">
        <v>896.07978375000005</v>
      </c>
      <c r="AN76" s="54">
        <v>129</v>
      </c>
      <c r="AO76" s="54" t="s">
        <v>777</v>
      </c>
    </row>
    <row r="77" spans="1:41">
      <c r="A77" s="54" t="s">
        <v>831</v>
      </c>
      <c r="B77" s="54" t="s">
        <v>877</v>
      </c>
      <c r="C77" s="54" t="s">
        <v>488</v>
      </c>
      <c r="D77" s="54" t="s">
        <v>51</v>
      </c>
      <c r="E77" s="55" t="s">
        <v>45</v>
      </c>
      <c r="F77" s="55" t="s">
        <v>37</v>
      </c>
      <c r="G77" s="54" t="s">
        <v>0</v>
      </c>
      <c r="H77" s="54" t="s">
        <v>654</v>
      </c>
      <c r="I77" s="58">
        <v>16850</v>
      </c>
      <c r="J77" s="54">
        <v>9</v>
      </c>
      <c r="K77" s="54" t="s">
        <v>2</v>
      </c>
      <c r="L77" s="54" t="s">
        <v>950</v>
      </c>
      <c r="M77" s="54" t="s">
        <v>777</v>
      </c>
      <c r="N77" s="54" t="s">
        <v>1095</v>
      </c>
      <c r="O77" s="54">
        <v>59</v>
      </c>
      <c r="P77" s="54">
        <v>54</v>
      </c>
      <c r="Q77" s="56">
        <v>113</v>
      </c>
      <c r="Z77" s="61">
        <v>0</v>
      </c>
      <c r="AA77" s="61">
        <v>0</v>
      </c>
      <c r="AB77" s="61">
        <v>0</v>
      </c>
      <c r="AC77" s="61">
        <v>0</v>
      </c>
      <c r="AD77" s="61">
        <v>0</v>
      </c>
      <c r="AE77" s="61">
        <v>0</v>
      </c>
      <c r="AF77" s="61">
        <v>0</v>
      </c>
      <c r="AG77" s="61">
        <v>0</v>
      </c>
      <c r="AH77" s="54" t="s">
        <v>777</v>
      </c>
      <c r="AI77" s="57">
        <v>95</v>
      </c>
      <c r="AJ77" s="60">
        <v>16850</v>
      </c>
      <c r="AK77" s="61">
        <v>887.08998215000008</v>
      </c>
      <c r="AL77" s="54">
        <v>75</v>
      </c>
      <c r="AM77" s="61">
        <v>905.0298305</v>
      </c>
      <c r="AN77" s="54">
        <v>26</v>
      </c>
      <c r="AO77" s="54" t="s">
        <v>777</v>
      </c>
    </row>
    <row r="78" spans="1:41">
      <c r="A78" s="54" t="s">
        <v>244</v>
      </c>
      <c r="B78" s="54" t="s">
        <v>793</v>
      </c>
      <c r="C78" s="54" t="s">
        <v>488</v>
      </c>
      <c r="D78" s="54" t="s">
        <v>267</v>
      </c>
      <c r="E78" s="55" t="s">
        <v>241</v>
      </c>
      <c r="F78" s="55" t="s">
        <v>245</v>
      </c>
      <c r="G78" s="54" t="s">
        <v>6</v>
      </c>
      <c r="H78" s="54" t="s">
        <v>651</v>
      </c>
      <c r="I78" s="58">
        <v>17739</v>
      </c>
      <c r="J78" s="54">
        <v>7</v>
      </c>
      <c r="K78" s="54" t="s">
        <v>2</v>
      </c>
      <c r="L78" s="54" t="s">
        <v>950</v>
      </c>
      <c r="M78" s="54" t="s">
        <v>862</v>
      </c>
      <c r="N78" s="54" t="s">
        <v>1095</v>
      </c>
      <c r="O78" s="54">
        <v>59</v>
      </c>
      <c r="P78" s="54">
        <v>54</v>
      </c>
      <c r="Q78" s="56">
        <v>113</v>
      </c>
      <c r="Z78" s="61">
        <v>0</v>
      </c>
      <c r="AA78" s="61">
        <v>0</v>
      </c>
      <c r="AB78" s="61">
        <v>0</v>
      </c>
      <c r="AC78" s="61">
        <v>0</v>
      </c>
      <c r="AD78" s="61">
        <v>0</v>
      </c>
      <c r="AE78" s="61">
        <v>0</v>
      </c>
      <c r="AF78" s="61">
        <v>0</v>
      </c>
      <c r="AG78" s="61">
        <v>0</v>
      </c>
      <c r="AH78" s="54" t="s">
        <v>777</v>
      </c>
      <c r="AI78" s="57">
        <v>99</v>
      </c>
      <c r="AJ78" s="60">
        <v>17739</v>
      </c>
      <c r="AK78" s="61">
        <v>887.06998126100007</v>
      </c>
      <c r="AL78" s="54">
        <v>76</v>
      </c>
      <c r="AM78" s="61">
        <v>901.04982160999998</v>
      </c>
      <c r="AN78" s="54">
        <v>63</v>
      </c>
      <c r="AO78" s="54" t="s">
        <v>777</v>
      </c>
    </row>
    <row r="79" spans="1:41">
      <c r="A79" s="54" t="s">
        <v>399</v>
      </c>
      <c r="B79" s="54" t="s">
        <v>805</v>
      </c>
      <c r="C79" s="54" t="s">
        <v>1</v>
      </c>
      <c r="D79" s="54" t="s">
        <v>283</v>
      </c>
      <c r="E79" s="55" t="s">
        <v>378</v>
      </c>
      <c r="F79" s="55" t="s">
        <v>325</v>
      </c>
      <c r="G79" s="54" t="s">
        <v>6</v>
      </c>
      <c r="H79" s="54" t="s">
        <v>670</v>
      </c>
      <c r="I79" s="58">
        <v>18584</v>
      </c>
      <c r="J79" s="54">
        <v>7</v>
      </c>
      <c r="K79" s="54" t="s">
        <v>2</v>
      </c>
      <c r="L79" s="54" t="s">
        <v>950</v>
      </c>
      <c r="M79" s="54" t="s">
        <v>777</v>
      </c>
      <c r="N79" s="54" t="s">
        <v>1095</v>
      </c>
      <c r="O79" s="54">
        <v>59</v>
      </c>
      <c r="P79" s="54">
        <v>54</v>
      </c>
      <c r="Q79" s="56">
        <v>113</v>
      </c>
      <c r="Z79" s="61">
        <v>0</v>
      </c>
      <c r="AA79" s="61">
        <v>0</v>
      </c>
      <c r="AB79" s="61">
        <v>0</v>
      </c>
      <c r="AC79" s="61">
        <v>0</v>
      </c>
      <c r="AD79" s="61">
        <v>0</v>
      </c>
      <c r="AE79" s="61">
        <v>0</v>
      </c>
      <c r="AF79" s="61">
        <v>0</v>
      </c>
      <c r="AG79" s="61">
        <v>0</v>
      </c>
      <c r="AH79" s="54" t="s">
        <v>777</v>
      </c>
      <c r="AI79" s="57">
        <v>99</v>
      </c>
      <c r="AJ79" s="60">
        <v>18584</v>
      </c>
      <c r="AK79" s="61">
        <v>887.06998041600002</v>
      </c>
      <c r="AL79" s="54">
        <v>77</v>
      </c>
      <c r="AM79" s="61">
        <v>901.04981315999999</v>
      </c>
      <c r="AN79" s="54">
        <v>64</v>
      </c>
      <c r="AO79" s="54" t="s">
        <v>777</v>
      </c>
    </row>
    <row r="80" spans="1:41">
      <c r="A80" s="54" t="s">
        <v>394</v>
      </c>
      <c r="B80" s="54" t="s">
        <v>792</v>
      </c>
      <c r="C80" s="54" t="s">
        <v>488</v>
      </c>
      <c r="D80" s="54" t="s">
        <v>257</v>
      </c>
      <c r="E80" s="55" t="s">
        <v>378</v>
      </c>
      <c r="F80" s="55" t="s">
        <v>395</v>
      </c>
      <c r="G80" s="54" t="s">
        <v>0</v>
      </c>
      <c r="H80" s="54" t="s">
        <v>670</v>
      </c>
      <c r="I80" s="58">
        <v>19440</v>
      </c>
      <c r="J80" s="54">
        <v>7</v>
      </c>
      <c r="K80" s="54" t="s">
        <v>2</v>
      </c>
      <c r="L80" s="54" t="s">
        <v>861</v>
      </c>
      <c r="M80" s="54" t="s">
        <v>862</v>
      </c>
      <c r="N80" s="54" t="s">
        <v>1095</v>
      </c>
      <c r="O80" s="54">
        <v>58</v>
      </c>
      <c r="P80" s="54">
        <v>55</v>
      </c>
      <c r="Q80" s="56">
        <v>113</v>
      </c>
      <c r="Z80" s="61">
        <v>0</v>
      </c>
      <c r="AA80" s="61">
        <v>0</v>
      </c>
      <c r="AB80" s="61">
        <v>0</v>
      </c>
      <c r="AC80" s="61">
        <v>0</v>
      </c>
      <c r="AD80" s="61">
        <v>0</v>
      </c>
      <c r="AE80" s="61">
        <v>0</v>
      </c>
      <c r="AF80" s="61">
        <v>0</v>
      </c>
      <c r="AG80" s="61">
        <v>0</v>
      </c>
      <c r="AH80" s="54" t="s">
        <v>777</v>
      </c>
      <c r="AI80" s="57">
        <v>99</v>
      </c>
      <c r="AJ80" s="60">
        <v>19440</v>
      </c>
      <c r="AK80" s="61">
        <v>887.06997956000009</v>
      </c>
      <c r="AL80" s="54">
        <v>78</v>
      </c>
      <c r="AM80" s="61">
        <v>901.0498045999999</v>
      </c>
      <c r="AN80" s="54">
        <v>65</v>
      </c>
      <c r="AO80" s="54" t="s">
        <v>777</v>
      </c>
    </row>
    <row r="81" spans="1:41">
      <c r="A81" s="54" t="s">
        <v>566</v>
      </c>
      <c r="B81" s="54" t="s">
        <v>798</v>
      </c>
      <c r="C81" s="54" t="s">
        <v>488</v>
      </c>
      <c r="D81" s="54" t="s">
        <v>393</v>
      </c>
      <c r="E81" s="55" t="s">
        <v>567</v>
      </c>
      <c r="F81" s="55" t="s">
        <v>91</v>
      </c>
      <c r="G81" s="54" t="s">
        <v>0</v>
      </c>
      <c r="H81" s="54" t="s">
        <v>654</v>
      </c>
      <c r="I81" s="58">
        <v>20900</v>
      </c>
      <c r="J81" s="54">
        <v>6</v>
      </c>
      <c r="K81" s="54" t="s">
        <v>8</v>
      </c>
      <c r="L81" s="54" t="s">
        <v>861</v>
      </c>
      <c r="M81" s="54" t="s">
        <v>777</v>
      </c>
      <c r="N81" s="54" t="s">
        <v>1095</v>
      </c>
      <c r="O81" s="54">
        <v>57</v>
      </c>
      <c r="P81" s="54">
        <v>56</v>
      </c>
      <c r="Q81" s="56">
        <v>113</v>
      </c>
      <c r="Z81" s="61">
        <v>0</v>
      </c>
      <c r="AA81" s="61">
        <v>0</v>
      </c>
      <c r="AB81" s="61">
        <v>0</v>
      </c>
      <c r="AC81" s="61">
        <v>0</v>
      </c>
      <c r="AD81" s="61">
        <v>0</v>
      </c>
      <c r="AE81" s="61">
        <v>0</v>
      </c>
      <c r="AF81" s="61">
        <v>0</v>
      </c>
      <c r="AG81" s="61">
        <v>0</v>
      </c>
      <c r="AH81" s="54" t="s">
        <v>777</v>
      </c>
      <c r="AI81" s="57">
        <v>101</v>
      </c>
      <c r="AJ81" s="60">
        <v>20900</v>
      </c>
      <c r="AK81" s="61">
        <v>887.05997809999997</v>
      </c>
      <c r="AL81" s="54">
        <v>79</v>
      </c>
      <c r="AM81" s="61">
        <v>899.05978999999991</v>
      </c>
      <c r="AN81" s="54">
        <v>100</v>
      </c>
      <c r="AO81" s="54" t="s">
        <v>777</v>
      </c>
    </row>
    <row r="82" spans="1:41">
      <c r="A82" s="54" t="s">
        <v>538</v>
      </c>
      <c r="B82" s="54" t="s">
        <v>490</v>
      </c>
      <c r="C82" s="54" t="s">
        <v>1</v>
      </c>
      <c r="D82" s="54" t="s">
        <v>490</v>
      </c>
      <c r="E82" s="55" t="s">
        <v>539</v>
      </c>
      <c r="F82" s="55" t="s">
        <v>540</v>
      </c>
      <c r="G82" s="54" t="s">
        <v>0</v>
      </c>
      <c r="H82" s="54" t="s">
        <v>654</v>
      </c>
      <c r="I82" s="58">
        <v>24674</v>
      </c>
      <c r="J82" s="54">
        <v>5</v>
      </c>
      <c r="K82" s="54" t="s">
        <v>8</v>
      </c>
      <c r="L82" s="54" t="s">
        <v>861</v>
      </c>
      <c r="M82" s="54" t="s">
        <v>862</v>
      </c>
      <c r="N82" s="54" t="s">
        <v>1095</v>
      </c>
      <c r="O82" s="54">
        <v>60</v>
      </c>
      <c r="P82" s="54">
        <v>53</v>
      </c>
      <c r="Q82" s="56">
        <v>113</v>
      </c>
      <c r="Z82" s="61">
        <v>0</v>
      </c>
      <c r="AA82" s="61">
        <v>0</v>
      </c>
      <c r="AB82" s="61">
        <v>0</v>
      </c>
      <c r="AC82" s="61">
        <v>0</v>
      </c>
      <c r="AD82" s="61">
        <v>0</v>
      </c>
      <c r="AE82" s="61">
        <v>0</v>
      </c>
      <c r="AF82" s="61">
        <v>0</v>
      </c>
      <c r="AG82" s="61">
        <v>0</v>
      </c>
      <c r="AH82" s="54" t="s">
        <v>777</v>
      </c>
      <c r="AI82" s="57">
        <v>103</v>
      </c>
      <c r="AJ82" s="60">
        <v>24674</v>
      </c>
      <c r="AK82" s="61">
        <v>887.04997432599998</v>
      </c>
      <c r="AL82" s="54">
        <v>80</v>
      </c>
      <c r="AM82" s="61">
        <v>897.06975226000009</v>
      </c>
      <c r="AN82" s="54">
        <v>119</v>
      </c>
      <c r="AO82" s="54" t="s">
        <v>777</v>
      </c>
    </row>
    <row r="83" spans="1:41">
      <c r="A83" s="54" t="s">
        <v>535</v>
      </c>
      <c r="B83" s="54" t="s">
        <v>417</v>
      </c>
      <c r="C83" s="54" t="s">
        <v>1</v>
      </c>
      <c r="D83" s="54" t="s">
        <v>417</v>
      </c>
      <c r="E83" s="55" t="s">
        <v>564</v>
      </c>
      <c r="F83" s="55" t="s">
        <v>565</v>
      </c>
      <c r="G83" s="54" t="s">
        <v>0</v>
      </c>
      <c r="H83" s="54" t="s">
        <v>654</v>
      </c>
      <c r="I83" s="58">
        <v>19681</v>
      </c>
      <c r="J83" s="54">
        <v>4</v>
      </c>
      <c r="K83" s="54" t="s">
        <v>8</v>
      </c>
      <c r="L83" s="54" t="s">
        <v>861</v>
      </c>
      <c r="M83" s="54" t="s">
        <v>862</v>
      </c>
      <c r="N83" s="54" t="s">
        <v>1095</v>
      </c>
      <c r="O83" s="54">
        <v>57</v>
      </c>
      <c r="P83" s="54">
        <v>56</v>
      </c>
      <c r="Q83" s="56">
        <v>113</v>
      </c>
      <c r="Z83" s="61">
        <v>0</v>
      </c>
      <c r="AA83" s="61">
        <v>0</v>
      </c>
      <c r="AB83" s="61">
        <v>0</v>
      </c>
      <c r="AC83" s="61">
        <v>0</v>
      </c>
      <c r="AD83" s="61">
        <v>0</v>
      </c>
      <c r="AE83" s="61">
        <v>0</v>
      </c>
      <c r="AF83" s="61">
        <v>0</v>
      </c>
      <c r="AG83" s="61">
        <v>0</v>
      </c>
      <c r="AH83" s="54" t="s">
        <v>777</v>
      </c>
      <c r="AI83" s="57">
        <v>105</v>
      </c>
      <c r="AJ83" s="60">
        <v>19681</v>
      </c>
      <c r="AK83" s="61">
        <v>887.03997931899994</v>
      </c>
      <c r="AL83" s="54">
        <v>81</v>
      </c>
      <c r="AM83" s="61">
        <v>895.07980219000001</v>
      </c>
      <c r="AN83" s="54">
        <v>143</v>
      </c>
      <c r="AO83" s="54" t="s">
        <v>777</v>
      </c>
    </row>
    <row r="84" spans="1:41">
      <c r="A84" s="54" t="s">
        <v>1168</v>
      </c>
      <c r="B84" s="54" t="s">
        <v>1</v>
      </c>
      <c r="C84" s="54" t="s">
        <v>1</v>
      </c>
      <c r="D84" s="54" t="s">
        <v>1</v>
      </c>
      <c r="E84" s="55" t="s">
        <v>71</v>
      </c>
      <c r="F84" s="55" t="s">
        <v>1169</v>
      </c>
      <c r="G84" s="54" t="s">
        <v>0</v>
      </c>
      <c r="H84" s="54" t="s">
        <v>675</v>
      </c>
      <c r="I84" s="58">
        <v>27163</v>
      </c>
      <c r="J84" s="54">
        <v>2</v>
      </c>
      <c r="K84" s="54" t="s">
        <v>20</v>
      </c>
      <c r="L84" s="54" t="s">
        <v>861</v>
      </c>
      <c r="M84" s="54" t="s">
        <v>777</v>
      </c>
      <c r="N84" s="54" t="s">
        <v>1095</v>
      </c>
      <c r="O84" s="54">
        <v>54</v>
      </c>
      <c r="P84" s="54">
        <v>59</v>
      </c>
      <c r="Q84" s="56">
        <v>113</v>
      </c>
      <c r="Z84" s="61">
        <v>0</v>
      </c>
      <c r="AA84" s="61">
        <v>0</v>
      </c>
      <c r="AB84" s="61">
        <v>0</v>
      </c>
      <c r="AC84" s="61">
        <v>0</v>
      </c>
      <c r="AD84" s="61">
        <v>0</v>
      </c>
      <c r="AE84" s="61">
        <v>0</v>
      </c>
      <c r="AF84" s="61">
        <v>0</v>
      </c>
      <c r="AG84" s="61">
        <v>0</v>
      </c>
      <c r="AH84" s="54" t="s">
        <v>777</v>
      </c>
      <c r="AI84" s="57">
        <v>109</v>
      </c>
      <c r="AJ84" s="60">
        <v>27163</v>
      </c>
      <c r="AK84" s="61">
        <v>887.01997183699996</v>
      </c>
      <c r="AL84" s="54">
        <v>82</v>
      </c>
      <c r="AM84" s="61">
        <v>891.09972736999998</v>
      </c>
      <c r="AN84" s="54">
        <v>169</v>
      </c>
      <c r="AO84" s="54" t="s">
        <v>777</v>
      </c>
    </row>
    <row r="85" spans="1:41">
      <c r="A85" s="54" t="s">
        <v>602</v>
      </c>
      <c r="B85" s="54" t="s">
        <v>786</v>
      </c>
      <c r="C85" s="54" t="s">
        <v>488</v>
      </c>
      <c r="D85" s="54" t="s">
        <v>51</v>
      </c>
      <c r="E85" s="55" t="s">
        <v>603</v>
      </c>
      <c r="F85" s="55" t="s">
        <v>604</v>
      </c>
      <c r="G85" s="54" t="s">
        <v>6</v>
      </c>
      <c r="H85" s="54" t="s">
        <v>651</v>
      </c>
      <c r="I85" s="58">
        <v>18579</v>
      </c>
      <c r="J85" s="54">
        <v>9</v>
      </c>
      <c r="K85" s="54" t="s">
        <v>2</v>
      </c>
      <c r="L85" s="54" t="s">
        <v>950</v>
      </c>
      <c r="M85" s="54" t="s">
        <v>862</v>
      </c>
      <c r="N85" s="54" t="s">
        <v>1095</v>
      </c>
      <c r="O85" s="54">
        <v>54</v>
      </c>
      <c r="P85" s="54">
        <v>60</v>
      </c>
      <c r="Q85" s="56">
        <v>114</v>
      </c>
      <c r="Z85" s="61">
        <v>0</v>
      </c>
      <c r="AA85" s="61">
        <v>0</v>
      </c>
      <c r="AB85" s="61">
        <v>0</v>
      </c>
      <c r="AC85" s="61">
        <v>0</v>
      </c>
      <c r="AD85" s="61">
        <v>0</v>
      </c>
      <c r="AE85" s="61">
        <v>0</v>
      </c>
      <c r="AF85" s="61">
        <v>0</v>
      </c>
      <c r="AG85" s="61">
        <v>0</v>
      </c>
      <c r="AH85" s="54" t="s">
        <v>777</v>
      </c>
      <c r="AI85" s="57">
        <v>96</v>
      </c>
      <c r="AJ85" s="60">
        <v>18579</v>
      </c>
      <c r="AK85" s="61">
        <v>886.08998042100006</v>
      </c>
      <c r="AL85" s="54">
        <v>83</v>
      </c>
      <c r="AM85" s="61">
        <v>904.02981320999993</v>
      </c>
      <c r="AN85" s="54">
        <v>33</v>
      </c>
      <c r="AO85" s="54" t="s">
        <v>777</v>
      </c>
    </row>
    <row r="86" spans="1:41">
      <c r="A86" s="54" t="s">
        <v>581</v>
      </c>
      <c r="B86" s="54" t="s">
        <v>879</v>
      </c>
      <c r="C86" s="54" t="s">
        <v>488</v>
      </c>
      <c r="D86" s="54" t="s">
        <v>204</v>
      </c>
      <c r="E86" s="55" t="s">
        <v>582</v>
      </c>
      <c r="F86" s="55" t="s">
        <v>583</v>
      </c>
      <c r="G86" s="54" t="s">
        <v>0</v>
      </c>
      <c r="H86" s="54" t="s">
        <v>673</v>
      </c>
      <c r="I86" s="58">
        <v>19733</v>
      </c>
      <c r="J86" s="54">
        <v>9</v>
      </c>
      <c r="K86" s="54" t="s">
        <v>2</v>
      </c>
      <c r="L86" s="54" t="s">
        <v>861</v>
      </c>
      <c r="M86" s="54" t="s">
        <v>862</v>
      </c>
      <c r="N86" s="54" t="s">
        <v>1095</v>
      </c>
      <c r="O86" s="54">
        <v>60</v>
      </c>
      <c r="P86" s="54">
        <v>54</v>
      </c>
      <c r="Q86" s="56">
        <v>114</v>
      </c>
      <c r="Z86" s="61">
        <v>0</v>
      </c>
      <c r="AA86" s="61">
        <v>0</v>
      </c>
      <c r="AB86" s="61">
        <v>0</v>
      </c>
      <c r="AC86" s="61">
        <v>0</v>
      </c>
      <c r="AD86" s="61">
        <v>0</v>
      </c>
      <c r="AE86" s="61">
        <v>0</v>
      </c>
      <c r="AF86" s="61">
        <v>0</v>
      </c>
      <c r="AG86" s="61">
        <v>0</v>
      </c>
      <c r="AH86" s="54" t="s">
        <v>777</v>
      </c>
      <c r="AI86" s="57">
        <v>96</v>
      </c>
      <c r="AJ86" s="60">
        <v>19733</v>
      </c>
      <c r="AK86" s="61">
        <v>886.08997926699999</v>
      </c>
      <c r="AL86" s="54">
        <v>84</v>
      </c>
      <c r="AM86" s="61">
        <v>904.02980166999998</v>
      </c>
      <c r="AN86" s="54">
        <v>34</v>
      </c>
      <c r="AO86" s="54" t="s">
        <v>777</v>
      </c>
    </row>
    <row r="87" spans="1:41">
      <c r="A87" s="54" t="s">
        <v>424</v>
      </c>
      <c r="B87" s="54" t="s">
        <v>875</v>
      </c>
      <c r="C87" s="54" t="s">
        <v>1</v>
      </c>
      <c r="D87" s="54" t="s">
        <v>417</v>
      </c>
      <c r="E87" s="55" t="s">
        <v>449</v>
      </c>
      <c r="F87" s="55" t="s">
        <v>450</v>
      </c>
      <c r="G87" s="54" t="s">
        <v>6</v>
      </c>
      <c r="H87" s="54" t="s">
        <v>654</v>
      </c>
      <c r="I87" s="58">
        <v>21429</v>
      </c>
      <c r="J87" s="54">
        <v>9</v>
      </c>
      <c r="K87" s="54" t="s">
        <v>2</v>
      </c>
      <c r="L87" s="54" t="s">
        <v>861</v>
      </c>
      <c r="M87" s="54" t="s">
        <v>862</v>
      </c>
      <c r="N87" s="54" t="s">
        <v>1095</v>
      </c>
      <c r="O87" s="54">
        <v>55</v>
      </c>
      <c r="P87" s="54">
        <v>59</v>
      </c>
      <c r="Q87" s="56">
        <v>114</v>
      </c>
      <c r="Z87" s="61">
        <v>0</v>
      </c>
      <c r="AA87" s="61">
        <v>0</v>
      </c>
      <c r="AB87" s="61">
        <v>0</v>
      </c>
      <c r="AC87" s="61">
        <v>0</v>
      </c>
      <c r="AD87" s="61">
        <v>0</v>
      </c>
      <c r="AE87" s="61">
        <v>0</v>
      </c>
      <c r="AF87" s="61">
        <v>0</v>
      </c>
      <c r="AG87" s="61">
        <v>0</v>
      </c>
      <c r="AH87" s="54" t="s">
        <v>777</v>
      </c>
      <c r="AI87" s="57">
        <v>96</v>
      </c>
      <c r="AJ87" s="60">
        <v>21429</v>
      </c>
      <c r="AK87" s="61">
        <v>886.08997757100008</v>
      </c>
      <c r="AL87" s="54">
        <v>85</v>
      </c>
      <c r="AM87" s="61">
        <v>904.02978470999994</v>
      </c>
      <c r="AN87" s="54">
        <v>35</v>
      </c>
      <c r="AO87" s="54" t="s">
        <v>777</v>
      </c>
    </row>
    <row r="88" spans="1:41">
      <c r="A88" s="54" t="s">
        <v>783</v>
      </c>
      <c r="B88" s="54" t="s">
        <v>488</v>
      </c>
      <c r="C88" s="54" t="s">
        <v>1</v>
      </c>
      <c r="D88" s="54" t="s">
        <v>488</v>
      </c>
      <c r="E88" s="55" t="s">
        <v>701</v>
      </c>
      <c r="F88" s="55" t="s">
        <v>201</v>
      </c>
      <c r="G88" s="54" t="s">
        <v>6</v>
      </c>
      <c r="H88" s="54" t="s">
        <v>675</v>
      </c>
      <c r="I88" s="58">
        <v>22044</v>
      </c>
      <c r="J88" s="54">
        <v>9</v>
      </c>
      <c r="K88" s="54" t="s">
        <v>2</v>
      </c>
      <c r="L88" s="54" t="s">
        <v>861</v>
      </c>
      <c r="M88" s="54" t="s">
        <v>777</v>
      </c>
      <c r="N88" s="54" t="s">
        <v>1095</v>
      </c>
      <c r="O88" s="54">
        <v>55</v>
      </c>
      <c r="P88" s="54">
        <v>59</v>
      </c>
      <c r="Q88" s="56">
        <v>114</v>
      </c>
      <c r="Z88" s="61">
        <v>0</v>
      </c>
      <c r="AA88" s="61">
        <v>0</v>
      </c>
      <c r="AB88" s="61">
        <v>0</v>
      </c>
      <c r="AC88" s="61">
        <v>0</v>
      </c>
      <c r="AD88" s="61">
        <v>0</v>
      </c>
      <c r="AE88" s="61">
        <v>0</v>
      </c>
      <c r="AF88" s="61">
        <v>0</v>
      </c>
      <c r="AG88" s="61">
        <v>0</v>
      </c>
      <c r="AH88" s="54" t="s">
        <v>777</v>
      </c>
      <c r="AI88" s="57">
        <v>96</v>
      </c>
      <c r="AJ88" s="60">
        <v>22044</v>
      </c>
      <c r="AK88" s="61">
        <v>886.08997695599999</v>
      </c>
      <c r="AL88" s="54">
        <v>86</v>
      </c>
      <c r="AM88" s="61">
        <v>904.02977855999995</v>
      </c>
      <c r="AN88" s="54">
        <v>36</v>
      </c>
      <c r="AO88" s="54" t="s">
        <v>777</v>
      </c>
    </row>
    <row r="89" spans="1:41">
      <c r="A89" s="54" t="s">
        <v>977</v>
      </c>
      <c r="B89" s="54" t="s">
        <v>881</v>
      </c>
      <c r="C89" s="54" t="s">
        <v>488</v>
      </c>
      <c r="D89" s="54" t="s">
        <v>283</v>
      </c>
      <c r="E89" s="55" t="s">
        <v>1022</v>
      </c>
      <c r="F89" s="55" t="s">
        <v>1023</v>
      </c>
      <c r="G89" s="54" t="s">
        <v>0</v>
      </c>
      <c r="H89" s="54" t="s">
        <v>644</v>
      </c>
      <c r="I89" s="58">
        <v>23259</v>
      </c>
      <c r="J89" s="54">
        <v>9</v>
      </c>
      <c r="K89" s="54" t="s">
        <v>2</v>
      </c>
      <c r="L89" s="54" t="s">
        <v>861</v>
      </c>
      <c r="M89" s="54" t="s">
        <v>862</v>
      </c>
      <c r="N89" s="54" t="s">
        <v>1095</v>
      </c>
      <c r="O89" s="54">
        <v>59</v>
      </c>
      <c r="P89" s="54">
        <v>55</v>
      </c>
      <c r="Q89" s="56">
        <v>114</v>
      </c>
      <c r="Z89" s="61">
        <v>0</v>
      </c>
      <c r="AA89" s="61">
        <v>0</v>
      </c>
      <c r="AB89" s="61">
        <v>0</v>
      </c>
      <c r="AC89" s="61">
        <v>0</v>
      </c>
      <c r="AD89" s="61">
        <v>0</v>
      </c>
      <c r="AE89" s="61">
        <v>0</v>
      </c>
      <c r="AF89" s="61">
        <v>0</v>
      </c>
      <c r="AG89" s="61">
        <v>0</v>
      </c>
      <c r="AH89" s="54" t="s">
        <v>777</v>
      </c>
      <c r="AI89" s="57">
        <v>96</v>
      </c>
      <c r="AJ89" s="60">
        <v>23259</v>
      </c>
      <c r="AK89" s="61">
        <v>886.08997574099999</v>
      </c>
      <c r="AL89" s="54">
        <v>87</v>
      </c>
      <c r="AM89" s="61">
        <v>904.02976640999998</v>
      </c>
      <c r="AN89" s="54">
        <v>37</v>
      </c>
      <c r="AO89" s="54" t="s">
        <v>777</v>
      </c>
    </row>
    <row r="90" spans="1:41">
      <c r="A90" s="54" t="s">
        <v>636</v>
      </c>
      <c r="B90" s="54" t="s">
        <v>878</v>
      </c>
      <c r="C90" s="54" t="s">
        <v>488</v>
      </c>
      <c r="D90" s="54" t="s">
        <v>124</v>
      </c>
      <c r="E90" s="55" t="s">
        <v>637</v>
      </c>
      <c r="F90" s="55" t="s">
        <v>638</v>
      </c>
      <c r="G90" s="54" t="s">
        <v>0</v>
      </c>
      <c r="H90" s="54" t="s">
        <v>635</v>
      </c>
      <c r="I90" s="58">
        <v>16893</v>
      </c>
      <c r="J90" s="54">
        <v>8</v>
      </c>
      <c r="K90" s="54" t="s">
        <v>2</v>
      </c>
      <c r="L90" s="54" t="s">
        <v>950</v>
      </c>
      <c r="M90" s="54" t="s">
        <v>777</v>
      </c>
      <c r="N90" s="54" t="s">
        <v>1095</v>
      </c>
      <c r="O90" s="54">
        <v>55</v>
      </c>
      <c r="P90" s="54">
        <v>59</v>
      </c>
      <c r="Q90" s="56">
        <v>114</v>
      </c>
      <c r="Z90" s="61">
        <v>0</v>
      </c>
      <c r="AA90" s="61">
        <v>0</v>
      </c>
      <c r="AB90" s="61">
        <v>0</v>
      </c>
      <c r="AC90" s="61">
        <v>0</v>
      </c>
      <c r="AD90" s="61">
        <v>0</v>
      </c>
      <c r="AE90" s="61">
        <v>0</v>
      </c>
      <c r="AF90" s="61">
        <v>0</v>
      </c>
      <c r="AG90" s="61">
        <v>0</v>
      </c>
      <c r="AH90" s="54" t="s">
        <v>777</v>
      </c>
      <c r="AI90" s="57">
        <v>98</v>
      </c>
      <c r="AJ90" s="60">
        <v>16893</v>
      </c>
      <c r="AK90" s="61">
        <v>886.07998210700009</v>
      </c>
      <c r="AL90" s="54">
        <v>88</v>
      </c>
      <c r="AM90" s="61">
        <v>902.03983006999999</v>
      </c>
      <c r="AN90" s="54">
        <v>53</v>
      </c>
      <c r="AO90" s="54" t="s">
        <v>777</v>
      </c>
    </row>
    <row r="91" spans="1:41">
      <c r="A91" s="54" t="s">
        <v>866</v>
      </c>
      <c r="B91" s="54" t="s">
        <v>876</v>
      </c>
      <c r="C91" s="54" t="s">
        <v>488</v>
      </c>
      <c r="D91" s="54" t="s">
        <v>1</v>
      </c>
      <c r="E91" s="55" t="s">
        <v>251</v>
      </c>
      <c r="F91" s="55" t="s">
        <v>219</v>
      </c>
      <c r="G91" s="54" t="s">
        <v>0</v>
      </c>
      <c r="H91" s="54" t="s">
        <v>635</v>
      </c>
      <c r="I91" s="58">
        <v>19729</v>
      </c>
      <c r="J91" s="54">
        <v>8</v>
      </c>
      <c r="K91" s="54" t="s">
        <v>2</v>
      </c>
      <c r="L91" s="54" t="s">
        <v>861</v>
      </c>
      <c r="M91" s="54" t="s">
        <v>862</v>
      </c>
      <c r="N91" s="54" t="s">
        <v>1095</v>
      </c>
      <c r="O91" s="54">
        <v>61</v>
      </c>
      <c r="P91" s="54">
        <v>53</v>
      </c>
      <c r="Q91" s="56">
        <v>114</v>
      </c>
      <c r="Z91" s="61">
        <v>0</v>
      </c>
      <c r="AA91" s="61">
        <v>0</v>
      </c>
      <c r="AB91" s="61">
        <v>0</v>
      </c>
      <c r="AC91" s="61">
        <v>0</v>
      </c>
      <c r="AD91" s="61">
        <v>0</v>
      </c>
      <c r="AE91" s="61">
        <v>0</v>
      </c>
      <c r="AF91" s="61">
        <v>0</v>
      </c>
      <c r="AG91" s="61">
        <v>0</v>
      </c>
      <c r="AH91" s="54" t="s">
        <v>777</v>
      </c>
      <c r="AI91" s="57">
        <v>98</v>
      </c>
      <c r="AJ91" s="60">
        <v>19729</v>
      </c>
      <c r="AK91" s="61">
        <v>886.07997927100007</v>
      </c>
      <c r="AL91" s="54">
        <v>89</v>
      </c>
      <c r="AM91" s="61">
        <v>902.03980171000001</v>
      </c>
      <c r="AN91" s="54">
        <v>54</v>
      </c>
      <c r="AO91" s="54" t="s">
        <v>777</v>
      </c>
    </row>
    <row r="92" spans="1:41">
      <c r="A92" s="54" t="s">
        <v>886</v>
      </c>
      <c r="B92" s="54" t="s">
        <v>882</v>
      </c>
      <c r="C92" s="54" t="s">
        <v>488</v>
      </c>
      <c r="D92" s="54" t="s">
        <v>490</v>
      </c>
      <c r="E92" s="55" t="s">
        <v>133</v>
      </c>
      <c r="F92" s="55" t="s">
        <v>940</v>
      </c>
      <c r="G92" s="54" t="s">
        <v>0</v>
      </c>
      <c r="H92" s="54" t="s">
        <v>664</v>
      </c>
      <c r="I92" s="58">
        <v>16971</v>
      </c>
      <c r="J92" s="54">
        <v>7</v>
      </c>
      <c r="K92" s="54" t="s">
        <v>2</v>
      </c>
      <c r="L92" s="54" t="s">
        <v>950</v>
      </c>
      <c r="M92" s="54" t="s">
        <v>862</v>
      </c>
      <c r="N92" s="54" t="s">
        <v>1095</v>
      </c>
      <c r="O92" s="54">
        <v>60</v>
      </c>
      <c r="P92" s="54">
        <v>54</v>
      </c>
      <c r="Q92" s="56">
        <v>114</v>
      </c>
      <c r="Z92" s="61">
        <v>0</v>
      </c>
      <c r="AA92" s="61">
        <v>0</v>
      </c>
      <c r="AB92" s="61">
        <v>0</v>
      </c>
      <c r="AC92" s="61">
        <v>0</v>
      </c>
      <c r="AD92" s="61">
        <v>0</v>
      </c>
      <c r="AE92" s="61">
        <v>0</v>
      </c>
      <c r="AF92" s="61">
        <v>0</v>
      </c>
      <c r="AG92" s="61">
        <v>0</v>
      </c>
      <c r="AH92" s="54" t="s">
        <v>777</v>
      </c>
      <c r="AI92" s="57">
        <v>100</v>
      </c>
      <c r="AJ92" s="60">
        <v>16971</v>
      </c>
      <c r="AK92" s="61">
        <v>886.06998202900002</v>
      </c>
      <c r="AL92" s="54">
        <v>90</v>
      </c>
      <c r="AM92" s="61">
        <v>900.04982928999993</v>
      </c>
      <c r="AN92" s="54">
        <v>84</v>
      </c>
      <c r="AO92" s="54" t="s">
        <v>777</v>
      </c>
    </row>
    <row r="93" spans="1:41">
      <c r="A93" s="54" t="s">
        <v>235</v>
      </c>
      <c r="B93" s="54" t="s">
        <v>800</v>
      </c>
      <c r="C93" s="54" t="s">
        <v>488</v>
      </c>
      <c r="D93" s="54" t="s">
        <v>417</v>
      </c>
      <c r="E93" s="55" t="s">
        <v>236</v>
      </c>
      <c r="F93" s="55" t="s">
        <v>237</v>
      </c>
      <c r="G93" s="54" t="s">
        <v>0</v>
      </c>
      <c r="H93" s="54" t="s">
        <v>644</v>
      </c>
      <c r="I93" s="58">
        <v>17453</v>
      </c>
      <c r="J93" s="54">
        <v>7</v>
      </c>
      <c r="K93" s="54" t="s">
        <v>2</v>
      </c>
      <c r="L93" s="54" t="s">
        <v>950</v>
      </c>
      <c r="M93" s="54" t="s">
        <v>777</v>
      </c>
      <c r="N93" s="54" t="s">
        <v>1095</v>
      </c>
      <c r="O93" s="54">
        <v>57</v>
      </c>
      <c r="P93" s="54">
        <v>57</v>
      </c>
      <c r="Q93" s="56">
        <v>114</v>
      </c>
      <c r="Z93" s="61">
        <v>0</v>
      </c>
      <c r="AA93" s="61">
        <v>0</v>
      </c>
      <c r="AB93" s="61">
        <v>0</v>
      </c>
      <c r="AC93" s="61">
        <v>0</v>
      </c>
      <c r="AD93" s="61">
        <v>0</v>
      </c>
      <c r="AE93" s="61">
        <v>0</v>
      </c>
      <c r="AF93" s="61">
        <v>0</v>
      </c>
      <c r="AG93" s="61">
        <v>0</v>
      </c>
      <c r="AH93" s="54" t="s">
        <v>777</v>
      </c>
      <c r="AI93" s="57">
        <v>100</v>
      </c>
      <c r="AJ93" s="60">
        <v>17453</v>
      </c>
      <c r="AK93" s="61">
        <v>886.069981547</v>
      </c>
      <c r="AL93" s="54">
        <v>91</v>
      </c>
      <c r="AM93" s="61">
        <v>900.04982446999998</v>
      </c>
      <c r="AN93" s="54">
        <v>85</v>
      </c>
      <c r="AO93" s="54" t="s">
        <v>777</v>
      </c>
    </row>
    <row r="94" spans="1:41">
      <c r="A94" s="54" t="s">
        <v>963</v>
      </c>
      <c r="B94" s="54" t="s">
        <v>801</v>
      </c>
      <c r="C94" s="54" t="s">
        <v>488</v>
      </c>
      <c r="D94" s="54" t="s">
        <v>418</v>
      </c>
      <c r="E94" s="55" t="s">
        <v>724</v>
      </c>
      <c r="F94" s="55" t="s">
        <v>1001</v>
      </c>
      <c r="G94" s="54" t="s">
        <v>0</v>
      </c>
      <c r="H94" s="54" t="s">
        <v>639</v>
      </c>
      <c r="I94" s="58">
        <v>32498</v>
      </c>
      <c r="J94" s="54">
        <v>7</v>
      </c>
      <c r="K94" s="54" t="s">
        <v>2</v>
      </c>
      <c r="L94" s="54" t="s">
        <v>861</v>
      </c>
      <c r="M94" s="54" t="s">
        <v>862</v>
      </c>
      <c r="N94" s="54" t="s">
        <v>1095</v>
      </c>
      <c r="O94" s="54">
        <v>58</v>
      </c>
      <c r="P94" s="54">
        <v>56</v>
      </c>
      <c r="Q94" s="56">
        <v>114</v>
      </c>
      <c r="Z94" s="61">
        <v>0</v>
      </c>
      <c r="AA94" s="61">
        <v>0</v>
      </c>
      <c r="AB94" s="61">
        <v>0</v>
      </c>
      <c r="AC94" s="61">
        <v>0</v>
      </c>
      <c r="AD94" s="61">
        <v>0</v>
      </c>
      <c r="AE94" s="61">
        <v>0</v>
      </c>
      <c r="AF94" s="61">
        <v>0</v>
      </c>
      <c r="AG94" s="61">
        <v>0</v>
      </c>
      <c r="AH94" s="54" t="s">
        <v>777</v>
      </c>
      <c r="AI94" s="57">
        <v>100</v>
      </c>
      <c r="AJ94" s="60">
        <v>32498</v>
      </c>
      <c r="AK94" s="61">
        <v>886.06996650200006</v>
      </c>
      <c r="AL94" s="54">
        <v>92</v>
      </c>
      <c r="AM94" s="61">
        <v>900.04967402</v>
      </c>
      <c r="AN94" s="54">
        <v>86</v>
      </c>
      <c r="AO94" s="54" t="s">
        <v>777</v>
      </c>
    </row>
    <row r="95" spans="1:41">
      <c r="A95" s="54" t="s">
        <v>896</v>
      </c>
      <c r="B95" s="54" t="s">
        <v>411</v>
      </c>
      <c r="C95" s="54" t="s">
        <v>1</v>
      </c>
      <c r="D95" s="54" t="s">
        <v>411</v>
      </c>
      <c r="E95" s="55" t="s">
        <v>925</v>
      </c>
      <c r="F95" s="55" t="s">
        <v>55</v>
      </c>
      <c r="G95" s="54" t="s">
        <v>0</v>
      </c>
      <c r="H95" s="54" t="s">
        <v>644</v>
      </c>
      <c r="I95" s="58">
        <v>14203</v>
      </c>
      <c r="J95" s="54">
        <v>6</v>
      </c>
      <c r="K95" s="54" t="s">
        <v>8</v>
      </c>
      <c r="L95" s="54" t="s">
        <v>994</v>
      </c>
      <c r="M95" s="54" t="s">
        <v>777</v>
      </c>
      <c r="N95" s="54" t="s">
        <v>1095</v>
      </c>
      <c r="O95" s="54">
        <v>56</v>
      </c>
      <c r="P95" s="54">
        <v>58</v>
      </c>
      <c r="Q95" s="56">
        <v>114</v>
      </c>
      <c r="Z95" s="61">
        <v>0</v>
      </c>
      <c r="AA95" s="61">
        <v>0</v>
      </c>
      <c r="AB95" s="61">
        <v>0</v>
      </c>
      <c r="AC95" s="61">
        <v>0</v>
      </c>
      <c r="AD95" s="61">
        <v>0</v>
      </c>
      <c r="AE95" s="61">
        <v>0</v>
      </c>
      <c r="AF95" s="61">
        <v>0</v>
      </c>
      <c r="AG95" s="61">
        <v>0</v>
      </c>
      <c r="AH95" s="54" t="s">
        <v>777</v>
      </c>
      <c r="AI95" s="57">
        <v>102</v>
      </c>
      <c r="AJ95" s="60">
        <v>14203</v>
      </c>
      <c r="AK95" s="61">
        <v>886.05998479699997</v>
      </c>
      <c r="AL95" s="54">
        <v>93</v>
      </c>
      <c r="AM95" s="61">
        <v>898.05985696999994</v>
      </c>
      <c r="AN95" s="54">
        <v>112</v>
      </c>
      <c r="AO95" s="54" t="s">
        <v>777</v>
      </c>
    </row>
    <row r="96" spans="1:41">
      <c r="A96" s="54" t="s">
        <v>606</v>
      </c>
      <c r="B96" s="54" t="s">
        <v>51</v>
      </c>
      <c r="C96" s="54" t="s">
        <v>1</v>
      </c>
      <c r="D96" s="54" t="s">
        <v>51</v>
      </c>
      <c r="E96" s="55" t="s">
        <v>138</v>
      </c>
      <c r="F96" s="55" t="s">
        <v>607</v>
      </c>
      <c r="G96" s="54" t="s">
        <v>0</v>
      </c>
      <c r="H96" s="54" t="s">
        <v>654</v>
      </c>
      <c r="I96" s="58">
        <v>17547</v>
      </c>
      <c r="J96" s="54">
        <v>6</v>
      </c>
      <c r="K96" s="54" t="s">
        <v>8</v>
      </c>
      <c r="L96" s="54" t="s">
        <v>950</v>
      </c>
      <c r="M96" s="54" t="s">
        <v>862</v>
      </c>
      <c r="N96" s="54" t="s">
        <v>1095</v>
      </c>
      <c r="O96" s="54">
        <v>59</v>
      </c>
      <c r="P96" s="54">
        <v>55</v>
      </c>
      <c r="Q96" s="56">
        <v>114</v>
      </c>
      <c r="Z96" s="61">
        <v>0</v>
      </c>
      <c r="AA96" s="61">
        <v>0</v>
      </c>
      <c r="AB96" s="61">
        <v>0</v>
      </c>
      <c r="AC96" s="61">
        <v>0</v>
      </c>
      <c r="AD96" s="61">
        <v>0</v>
      </c>
      <c r="AE96" s="61">
        <v>0</v>
      </c>
      <c r="AF96" s="61">
        <v>0</v>
      </c>
      <c r="AG96" s="61">
        <v>0</v>
      </c>
      <c r="AH96" s="54" t="s">
        <v>777</v>
      </c>
      <c r="AI96" s="57">
        <v>102</v>
      </c>
      <c r="AJ96" s="60">
        <v>17547</v>
      </c>
      <c r="AK96" s="61">
        <v>886.05998145299998</v>
      </c>
      <c r="AL96" s="54">
        <v>94</v>
      </c>
      <c r="AM96" s="61">
        <v>898.0598235299999</v>
      </c>
      <c r="AN96" s="54">
        <v>113</v>
      </c>
      <c r="AO96" s="54" t="s">
        <v>777</v>
      </c>
    </row>
    <row r="97" spans="1:41">
      <c r="A97" s="54" t="s">
        <v>959</v>
      </c>
      <c r="B97" s="54" t="s">
        <v>787</v>
      </c>
      <c r="C97" s="54" t="s">
        <v>488</v>
      </c>
      <c r="D97" s="54" t="s">
        <v>489</v>
      </c>
      <c r="E97" s="55" t="s">
        <v>1049</v>
      </c>
      <c r="F97" s="55" t="s">
        <v>1050</v>
      </c>
      <c r="G97" s="54" t="s">
        <v>6</v>
      </c>
      <c r="H97" s="54" t="s">
        <v>675</v>
      </c>
      <c r="I97" s="58">
        <v>25513</v>
      </c>
      <c r="J97" s="54">
        <v>12</v>
      </c>
      <c r="K97" s="54" t="s">
        <v>7</v>
      </c>
      <c r="L97" s="54" t="s">
        <v>861</v>
      </c>
      <c r="M97" s="54" t="s">
        <v>777</v>
      </c>
      <c r="N97" s="54" t="s">
        <v>1095</v>
      </c>
      <c r="O97" s="54">
        <v>60</v>
      </c>
      <c r="P97" s="54">
        <v>55</v>
      </c>
      <c r="Q97" s="56">
        <v>115</v>
      </c>
      <c r="Z97" s="61">
        <v>0</v>
      </c>
      <c r="AA97" s="61">
        <v>0</v>
      </c>
      <c r="AB97" s="61">
        <v>0</v>
      </c>
      <c r="AC97" s="61">
        <v>0</v>
      </c>
      <c r="AD97" s="61">
        <v>0</v>
      </c>
      <c r="AE97" s="61">
        <v>0</v>
      </c>
      <c r="AF97" s="61">
        <v>0</v>
      </c>
      <c r="AG97" s="61">
        <v>0</v>
      </c>
      <c r="AH97" s="54" t="s">
        <v>777</v>
      </c>
      <c r="AI97" s="57">
        <v>91</v>
      </c>
      <c r="AJ97" s="60">
        <v>25513</v>
      </c>
      <c r="AK97" s="61">
        <v>885.11997348700004</v>
      </c>
      <c r="AL97" s="54">
        <v>95</v>
      </c>
      <c r="AM97" s="61">
        <v>908.99974386999997</v>
      </c>
      <c r="AN97" s="54">
        <v>8</v>
      </c>
      <c r="AO97" s="54" t="s">
        <v>777</v>
      </c>
    </row>
    <row r="98" spans="1:41">
      <c r="A98" s="54" t="s">
        <v>64</v>
      </c>
      <c r="B98" s="54" t="s">
        <v>267</v>
      </c>
      <c r="C98" s="54" t="s">
        <v>1</v>
      </c>
      <c r="D98" s="54" t="s">
        <v>267</v>
      </c>
      <c r="E98" s="55" t="s">
        <v>65</v>
      </c>
      <c r="F98" s="55" t="s">
        <v>66</v>
      </c>
      <c r="G98" s="54" t="s">
        <v>6</v>
      </c>
      <c r="H98" s="54" t="s">
        <v>639</v>
      </c>
      <c r="I98" s="58">
        <v>14507</v>
      </c>
      <c r="J98" s="54">
        <v>8</v>
      </c>
      <c r="K98" s="54" t="s">
        <v>2</v>
      </c>
      <c r="L98" s="54" t="s">
        <v>994</v>
      </c>
      <c r="M98" s="54" t="s">
        <v>862</v>
      </c>
      <c r="N98" s="54" t="s">
        <v>1095</v>
      </c>
      <c r="O98" s="54">
        <v>59</v>
      </c>
      <c r="P98" s="54">
        <v>56</v>
      </c>
      <c r="Q98" s="56">
        <v>115</v>
      </c>
      <c r="Z98" s="61">
        <v>0</v>
      </c>
      <c r="AA98" s="61">
        <v>0</v>
      </c>
      <c r="AB98" s="61">
        <v>0</v>
      </c>
      <c r="AC98" s="61">
        <v>0</v>
      </c>
      <c r="AD98" s="61">
        <v>0</v>
      </c>
      <c r="AE98" s="61">
        <v>0</v>
      </c>
      <c r="AF98" s="61">
        <v>0</v>
      </c>
      <c r="AG98" s="61">
        <v>0</v>
      </c>
      <c r="AH98" s="54" t="s">
        <v>777</v>
      </c>
      <c r="AI98" s="57">
        <v>99</v>
      </c>
      <c r="AJ98" s="60">
        <v>14507</v>
      </c>
      <c r="AK98" s="61">
        <v>885.0799844930001</v>
      </c>
      <c r="AL98" s="54">
        <v>96</v>
      </c>
      <c r="AM98" s="61">
        <v>901.03985392999994</v>
      </c>
      <c r="AN98" s="54">
        <v>66</v>
      </c>
      <c r="AO98" s="54" t="s">
        <v>777</v>
      </c>
    </row>
    <row r="99" spans="1:41">
      <c r="A99" s="54" t="s">
        <v>318</v>
      </c>
      <c r="B99" s="54" t="s">
        <v>149</v>
      </c>
      <c r="C99" s="54" t="s">
        <v>1</v>
      </c>
      <c r="D99" s="54" t="s">
        <v>149</v>
      </c>
      <c r="E99" s="55" t="s">
        <v>319</v>
      </c>
      <c r="F99" s="55" t="s">
        <v>88</v>
      </c>
      <c r="G99" s="54" t="s">
        <v>0</v>
      </c>
      <c r="H99" s="54" t="s">
        <v>654</v>
      </c>
      <c r="I99" s="58">
        <v>19890</v>
      </c>
      <c r="J99" s="54">
        <v>8</v>
      </c>
      <c r="K99" s="54" t="s">
        <v>2</v>
      </c>
      <c r="L99" s="54" t="s">
        <v>861</v>
      </c>
      <c r="M99" s="54" t="s">
        <v>862</v>
      </c>
      <c r="N99" s="54" t="s">
        <v>1095</v>
      </c>
      <c r="O99" s="54">
        <v>60</v>
      </c>
      <c r="P99" s="54">
        <v>55</v>
      </c>
      <c r="Q99" s="56">
        <v>115</v>
      </c>
      <c r="Z99" s="61">
        <v>0</v>
      </c>
      <c r="AA99" s="61">
        <v>0</v>
      </c>
      <c r="AB99" s="61">
        <v>0</v>
      </c>
      <c r="AC99" s="61">
        <v>0</v>
      </c>
      <c r="AD99" s="61">
        <v>0</v>
      </c>
      <c r="AE99" s="61">
        <v>0</v>
      </c>
      <c r="AF99" s="61">
        <v>0</v>
      </c>
      <c r="AG99" s="61">
        <v>0</v>
      </c>
      <c r="AH99" s="54" t="s">
        <v>777</v>
      </c>
      <c r="AI99" s="57">
        <v>99</v>
      </c>
      <c r="AJ99" s="60">
        <v>19890</v>
      </c>
      <c r="AK99" s="61">
        <v>885.07997911000007</v>
      </c>
      <c r="AL99" s="54">
        <v>97</v>
      </c>
      <c r="AM99" s="61">
        <v>901.03980009999998</v>
      </c>
      <c r="AN99" s="54">
        <v>67</v>
      </c>
      <c r="AO99" s="54" t="s">
        <v>777</v>
      </c>
    </row>
    <row r="100" spans="1:41">
      <c r="A100" s="54" t="s">
        <v>770</v>
      </c>
      <c r="B100" s="54" t="s">
        <v>267</v>
      </c>
      <c r="C100" s="54" t="s">
        <v>1</v>
      </c>
      <c r="D100" s="54" t="s">
        <v>267</v>
      </c>
      <c r="E100" s="55" t="s">
        <v>702</v>
      </c>
      <c r="F100" s="55" t="s">
        <v>555</v>
      </c>
      <c r="G100" s="54" t="s">
        <v>0</v>
      </c>
      <c r="H100" s="54" t="s">
        <v>673</v>
      </c>
      <c r="I100" s="58">
        <v>21936</v>
      </c>
      <c r="J100" s="54">
        <v>7</v>
      </c>
      <c r="K100" s="54" t="s">
        <v>2</v>
      </c>
      <c r="L100" s="54" t="s">
        <v>861</v>
      </c>
      <c r="M100" s="54" t="s">
        <v>862</v>
      </c>
      <c r="N100" s="54" t="s">
        <v>1095</v>
      </c>
      <c r="O100" s="54">
        <v>56</v>
      </c>
      <c r="P100" s="54">
        <v>59</v>
      </c>
      <c r="Q100" s="56">
        <v>115</v>
      </c>
      <c r="R100" s="59">
        <v>7</v>
      </c>
      <c r="S100" s="59">
        <v>9</v>
      </c>
      <c r="Z100" s="61">
        <v>20</v>
      </c>
      <c r="AA100" s="61">
        <v>1</v>
      </c>
      <c r="AB100" s="61">
        <v>0</v>
      </c>
      <c r="AC100" s="61">
        <v>0</v>
      </c>
      <c r="AD100" s="61">
        <v>0</v>
      </c>
      <c r="AE100" s="61">
        <v>0</v>
      </c>
      <c r="AF100" s="61">
        <v>0</v>
      </c>
      <c r="AG100" s="61">
        <v>0</v>
      </c>
      <c r="AH100" s="54">
        <v>21</v>
      </c>
      <c r="AI100" s="57">
        <v>101</v>
      </c>
      <c r="AJ100" s="60">
        <v>21936</v>
      </c>
      <c r="AK100" s="61">
        <v>885.069977064</v>
      </c>
      <c r="AL100" s="54">
        <v>98</v>
      </c>
      <c r="AM100" s="61">
        <v>899.04977964</v>
      </c>
      <c r="AN100" s="54">
        <v>101</v>
      </c>
      <c r="AO100" s="54">
        <v>2</v>
      </c>
    </row>
    <row r="101" spans="1:41">
      <c r="A101" s="54" t="s">
        <v>676</v>
      </c>
      <c r="B101" s="54" t="s">
        <v>491</v>
      </c>
      <c r="C101" s="54" t="s">
        <v>1</v>
      </c>
      <c r="D101" s="54" t="s">
        <v>491</v>
      </c>
      <c r="E101" s="55" t="s">
        <v>677</v>
      </c>
      <c r="F101" s="55" t="s">
        <v>678</v>
      </c>
      <c r="G101" s="54" t="s">
        <v>0</v>
      </c>
      <c r="H101" s="54" t="s">
        <v>675</v>
      </c>
      <c r="I101" s="58">
        <v>21411</v>
      </c>
      <c r="J101" s="54">
        <v>6</v>
      </c>
      <c r="K101" s="54" t="s">
        <v>8</v>
      </c>
      <c r="L101" s="54" t="s">
        <v>861</v>
      </c>
      <c r="M101" s="54" t="s">
        <v>862</v>
      </c>
      <c r="N101" s="54" t="s">
        <v>1095</v>
      </c>
      <c r="O101" s="54">
        <v>61</v>
      </c>
      <c r="P101" s="54">
        <v>54</v>
      </c>
      <c r="Q101" s="56">
        <v>115</v>
      </c>
      <c r="Z101" s="61">
        <v>0</v>
      </c>
      <c r="AA101" s="61">
        <v>0</v>
      </c>
      <c r="AB101" s="61">
        <v>0</v>
      </c>
      <c r="AC101" s="61">
        <v>0</v>
      </c>
      <c r="AD101" s="61">
        <v>0</v>
      </c>
      <c r="AE101" s="61">
        <v>0</v>
      </c>
      <c r="AF101" s="61">
        <v>0</v>
      </c>
      <c r="AG101" s="61">
        <v>0</v>
      </c>
      <c r="AH101" s="54" t="s">
        <v>777</v>
      </c>
      <c r="AI101" s="57">
        <v>103</v>
      </c>
      <c r="AJ101" s="60">
        <v>21411</v>
      </c>
      <c r="AK101" s="61">
        <v>885.05997758899991</v>
      </c>
      <c r="AL101" s="54">
        <v>99</v>
      </c>
      <c r="AM101" s="61">
        <v>897.05978488999995</v>
      </c>
      <c r="AN101" s="54">
        <v>120</v>
      </c>
      <c r="AO101" s="54" t="s">
        <v>777</v>
      </c>
    </row>
    <row r="102" spans="1:41">
      <c r="A102" s="54" t="s">
        <v>312</v>
      </c>
      <c r="B102" s="54" t="s">
        <v>257</v>
      </c>
      <c r="C102" s="54" t="s">
        <v>1</v>
      </c>
      <c r="D102" s="54" t="s">
        <v>257</v>
      </c>
      <c r="E102" s="55" t="s">
        <v>311</v>
      </c>
      <c r="F102" s="55" t="s">
        <v>313</v>
      </c>
      <c r="G102" s="54" t="s">
        <v>0</v>
      </c>
      <c r="H102" s="54" t="s">
        <v>654</v>
      </c>
      <c r="I102" s="58">
        <v>15516</v>
      </c>
      <c r="J102" s="54">
        <v>5</v>
      </c>
      <c r="K102" s="54" t="s">
        <v>8</v>
      </c>
      <c r="L102" s="54" t="s">
        <v>950</v>
      </c>
      <c r="M102" s="54" t="s">
        <v>862</v>
      </c>
      <c r="N102" s="54" t="s">
        <v>1095</v>
      </c>
      <c r="O102" s="54">
        <v>61</v>
      </c>
      <c r="P102" s="54">
        <v>54</v>
      </c>
      <c r="Q102" s="56">
        <v>115</v>
      </c>
      <c r="R102" s="59">
        <v>7</v>
      </c>
      <c r="V102" s="59">
        <v>3</v>
      </c>
      <c r="Z102" s="61">
        <v>20</v>
      </c>
      <c r="AA102" s="61">
        <v>0</v>
      </c>
      <c r="AB102" s="61">
        <v>0</v>
      </c>
      <c r="AC102" s="61">
        <v>0</v>
      </c>
      <c r="AD102" s="61">
        <v>6</v>
      </c>
      <c r="AE102" s="61">
        <v>0</v>
      </c>
      <c r="AF102" s="61">
        <v>0</v>
      </c>
      <c r="AG102" s="61">
        <v>0</v>
      </c>
      <c r="AH102" s="54">
        <v>26</v>
      </c>
      <c r="AI102" s="57">
        <v>105</v>
      </c>
      <c r="AJ102" s="60">
        <v>15516</v>
      </c>
      <c r="AK102" s="61">
        <v>885.04998348399999</v>
      </c>
      <c r="AL102" s="54">
        <v>100</v>
      </c>
      <c r="AM102" s="61">
        <v>895.06984384000009</v>
      </c>
      <c r="AN102" s="54">
        <v>144</v>
      </c>
      <c r="AO102" s="54">
        <v>2</v>
      </c>
    </row>
    <row r="103" spans="1:41">
      <c r="A103" s="54" t="s">
        <v>131</v>
      </c>
      <c r="B103" s="54" t="s">
        <v>418</v>
      </c>
      <c r="C103" s="54" t="s">
        <v>1</v>
      </c>
      <c r="D103" s="54" t="s">
        <v>418</v>
      </c>
      <c r="E103" s="55" t="s">
        <v>43</v>
      </c>
      <c r="F103" s="55" t="s">
        <v>132</v>
      </c>
      <c r="G103" s="54" t="s">
        <v>0</v>
      </c>
      <c r="H103" s="54" t="s">
        <v>654</v>
      </c>
      <c r="I103" s="58">
        <v>16582</v>
      </c>
      <c r="J103" s="54">
        <v>4</v>
      </c>
      <c r="K103" s="54" t="s">
        <v>8</v>
      </c>
      <c r="L103" s="54" t="s">
        <v>950</v>
      </c>
      <c r="M103" s="54" t="s">
        <v>862</v>
      </c>
      <c r="N103" s="54" t="s">
        <v>1095</v>
      </c>
      <c r="O103" s="54">
        <v>56</v>
      </c>
      <c r="P103" s="54">
        <v>59</v>
      </c>
      <c r="Q103" s="56">
        <v>115</v>
      </c>
      <c r="Z103" s="61">
        <v>0</v>
      </c>
      <c r="AA103" s="61">
        <v>0</v>
      </c>
      <c r="AB103" s="61">
        <v>0</v>
      </c>
      <c r="AC103" s="61">
        <v>0</v>
      </c>
      <c r="AD103" s="61">
        <v>0</v>
      </c>
      <c r="AE103" s="61">
        <v>0</v>
      </c>
      <c r="AF103" s="61">
        <v>0</v>
      </c>
      <c r="AG103" s="61">
        <v>0</v>
      </c>
      <c r="AH103" s="54" t="s">
        <v>777</v>
      </c>
      <c r="AI103" s="57">
        <v>107</v>
      </c>
      <c r="AJ103" s="60">
        <v>16582</v>
      </c>
      <c r="AK103" s="61">
        <v>885.03998241800002</v>
      </c>
      <c r="AL103" s="54">
        <v>101</v>
      </c>
      <c r="AM103" s="61">
        <v>893.07983318000004</v>
      </c>
      <c r="AN103" s="54">
        <v>155</v>
      </c>
      <c r="AO103" s="54" t="s">
        <v>777</v>
      </c>
    </row>
    <row r="104" spans="1:41">
      <c r="A104" s="54" t="s">
        <v>761</v>
      </c>
      <c r="B104" s="54" t="s">
        <v>795</v>
      </c>
      <c r="C104" s="54" t="s">
        <v>488</v>
      </c>
      <c r="D104" s="54" t="s">
        <v>358</v>
      </c>
      <c r="E104" s="55" t="s">
        <v>401</v>
      </c>
      <c r="F104" s="55" t="s">
        <v>172</v>
      </c>
      <c r="G104" s="54" t="s">
        <v>0</v>
      </c>
      <c r="H104" s="54" t="s">
        <v>670</v>
      </c>
      <c r="I104" s="58">
        <v>13888</v>
      </c>
      <c r="J104" s="54">
        <v>9</v>
      </c>
      <c r="K104" s="54" t="s">
        <v>2</v>
      </c>
      <c r="L104" s="54" t="s">
        <v>994</v>
      </c>
      <c r="M104" s="54" t="s">
        <v>777</v>
      </c>
      <c r="N104" s="54" t="s">
        <v>1095</v>
      </c>
      <c r="O104" s="54">
        <v>59</v>
      </c>
      <c r="P104" s="54">
        <v>57</v>
      </c>
      <c r="Q104" s="56">
        <v>116</v>
      </c>
      <c r="Z104" s="61">
        <v>0</v>
      </c>
      <c r="AA104" s="61">
        <v>0</v>
      </c>
      <c r="AB104" s="61">
        <v>0</v>
      </c>
      <c r="AC104" s="61">
        <v>0</v>
      </c>
      <c r="AD104" s="61">
        <v>0</v>
      </c>
      <c r="AE104" s="61">
        <v>0</v>
      </c>
      <c r="AF104" s="61">
        <v>0</v>
      </c>
      <c r="AG104" s="61">
        <v>0</v>
      </c>
      <c r="AH104" s="54" t="s">
        <v>777</v>
      </c>
      <c r="AI104" s="57">
        <v>98</v>
      </c>
      <c r="AJ104" s="60">
        <v>13888</v>
      </c>
      <c r="AK104" s="61">
        <v>884.08998511200002</v>
      </c>
      <c r="AL104" s="54">
        <v>102</v>
      </c>
      <c r="AM104" s="61">
        <v>902.02986011999997</v>
      </c>
      <c r="AN104" s="54">
        <v>55</v>
      </c>
      <c r="AO104" s="54" t="s">
        <v>777</v>
      </c>
    </row>
    <row r="105" spans="1:41">
      <c r="A105" s="54" t="s">
        <v>114</v>
      </c>
      <c r="B105" s="54" t="s">
        <v>358</v>
      </c>
      <c r="C105" s="54" t="s">
        <v>1</v>
      </c>
      <c r="D105" s="54" t="s">
        <v>358</v>
      </c>
      <c r="E105" s="55" t="s">
        <v>115</v>
      </c>
      <c r="F105" s="55" t="s">
        <v>116</v>
      </c>
      <c r="G105" s="54" t="s">
        <v>0</v>
      </c>
      <c r="H105" s="54" t="s">
        <v>639</v>
      </c>
      <c r="I105" s="58">
        <v>17828</v>
      </c>
      <c r="J105" s="54">
        <v>6</v>
      </c>
      <c r="K105" s="54" t="s">
        <v>8</v>
      </c>
      <c r="L105" s="54" t="s">
        <v>950</v>
      </c>
      <c r="M105" s="54" t="s">
        <v>777</v>
      </c>
      <c r="N105" s="54" t="s">
        <v>1095</v>
      </c>
      <c r="O105" s="54">
        <v>62</v>
      </c>
      <c r="P105" s="54">
        <v>54</v>
      </c>
      <c r="Q105" s="56">
        <v>116</v>
      </c>
      <c r="Z105" s="61">
        <v>0</v>
      </c>
      <c r="AA105" s="61">
        <v>0</v>
      </c>
      <c r="AB105" s="61">
        <v>0</v>
      </c>
      <c r="AC105" s="61">
        <v>0</v>
      </c>
      <c r="AD105" s="61">
        <v>0</v>
      </c>
      <c r="AE105" s="61">
        <v>0</v>
      </c>
      <c r="AF105" s="61">
        <v>0</v>
      </c>
      <c r="AG105" s="61">
        <v>0</v>
      </c>
      <c r="AH105" s="54" t="s">
        <v>777</v>
      </c>
      <c r="AI105" s="57">
        <v>104</v>
      </c>
      <c r="AJ105" s="60">
        <v>17828</v>
      </c>
      <c r="AK105" s="61">
        <v>884.05998117199999</v>
      </c>
      <c r="AL105" s="54">
        <v>103</v>
      </c>
      <c r="AM105" s="61">
        <v>896.05982071999995</v>
      </c>
      <c r="AN105" s="54">
        <v>130</v>
      </c>
      <c r="AO105" s="54" t="s">
        <v>777</v>
      </c>
    </row>
    <row r="106" spans="1:41">
      <c r="A106" s="54" t="s">
        <v>605</v>
      </c>
      <c r="B106" s="54" t="s">
        <v>489</v>
      </c>
      <c r="C106" s="54" t="s">
        <v>1</v>
      </c>
      <c r="D106" s="54" t="s">
        <v>489</v>
      </c>
      <c r="E106" s="55" t="s">
        <v>138</v>
      </c>
      <c r="F106" s="55" t="s">
        <v>655</v>
      </c>
      <c r="G106" s="54" t="s">
        <v>6</v>
      </c>
      <c r="H106" s="54" t="s">
        <v>654</v>
      </c>
      <c r="I106" s="58">
        <v>18638</v>
      </c>
      <c r="J106" s="54">
        <v>6</v>
      </c>
      <c r="K106" s="54" t="s">
        <v>8</v>
      </c>
      <c r="L106" s="54" t="s">
        <v>950</v>
      </c>
      <c r="M106" s="54" t="s">
        <v>777</v>
      </c>
      <c r="N106" s="54" t="s">
        <v>1095</v>
      </c>
      <c r="O106" s="54">
        <v>58</v>
      </c>
      <c r="P106" s="54">
        <v>58</v>
      </c>
      <c r="Q106" s="56">
        <v>116</v>
      </c>
      <c r="Z106" s="61">
        <v>0</v>
      </c>
      <c r="AA106" s="61">
        <v>0</v>
      </c>
      <c r="AB106" s="61">
        <v>0</v>
      </c>
      <c r="AC106" s="61">
        <v>0</v>
      </c>
      <c r="AD106" s="61">
        <v>0</v>
      </c>
      <c r="AE106" s="61">
        <v>0</v>
      </c>
      <c r="AF106" s="61">
        <v>0</v>
      </c>
      <c r="AG106" s="61">
        <v>0</v>
      </c>
      <c r="AH106" s="54" t="s">
        <v>777</v>
      </c>
      <c r="AI106" s="57">
        <v>104</v>
      </c>
      <c r="AJ106" s="60">
        <v>18638</v>
      </c>
      <c r="AK106" s="61">
        <v>884.05998036199992</v>
      </c>
      <c r="AL106" s="54">
        <v>104</v>
      </c>
      <c r="AM106" s="61">
        <v>896.05981262</v>
      </c>
      <c r="AN106" s="54">
        <v>131</v>
      </c>
      <c r="AO106" s="54" t="s">
        <v>777</v>
      </c>
    </row>
    <row r="107" spans="1:41">
      <c r="A107" s="54" t="s">
        <v>780</v>
      </c>
      <c r="B107" s="54" t="s">
        <v>204</v>
      </c>
      <c r="C107" s="54" t="s">
        <v>1</v>
      </c>
      <c r="D107" s="54" t="s">
        <v>204</v>
      </c>
      <c r="E107" s="55" t="s">
        <v>45</v>
      </c>
      <c r="F107" s="55" t="s">
        <v>205</v>
      </c>
      <c r="G107" s="54" t="s">
        <v>0</v>
      </c>
      <c r="H107" s="54" t="s">
        <v>644</v>
      </c>
      <c r="I107" s="58">
        <v>15220</v>
      </c>
      <c r="J107" s="54">
        <v>3</v>
      </c>
      <c r="K107" s="54" t="s">
        <v>20</v>
      </c>
      <c r="L107" s="54" t="s">
        <v>994</v>
      </c>
      <c r="M107" s="54" t="s">
        <v>777</v>
      </c>
      <c r="N107" s="54" t="s">
        <v>1095</v>
      </c>
      <c r="O107" s="54">
        <v>62</v>
      </c>
      <c r="P107" s="54">
        <v>54</v>
      </c>
      <c r="Q107" s="56">
        <v>116</v>
      </c>
      <c r="Z107" s="61">
        <v>0</v>
      </c>
      <c r="AA107" s="61">
        <v>0</v>
      </c>
      <c r="AB107" s="61">
        <v>0</v>
      </c>
      <c r="AC107" s="61">
        <v>0</v>
      </c>
      <c r="AD107" s="61">
        <v>0</v>
      </c>
      <c r="AE107" s="61">
        <v>0</v>
      </c>
      <c r="AF107" s="61">
        <v>0</v>
      </c>
      <c r="AG107" s="61">
        <v>0</v>
      </c>
      <c r="AH107" s="54" t="s">
        <v>777</v>
      </c>
      <c r="AI107" s="57">
        <v>110</v>
      </c>
      <c r="AJ107" s="60">
        <v>15220</v>
      </c>
      <c r="AK107" s="61">
        <v>884.02998377999995</v>
      </c>
      <c r="AL107" s="54">
        <v>105</v>
      </c>
      <c r="AM107" s="61">
        <v>890.08984680000003</v>
      </c>
      <c r="AN107" s="54">
        <v>175</v>
      </c>
      <c r="AO107" s="54" t="s">
        <v>777</v>
      </c>
    </row>
    <row r="108" spans="1:41">
      <c r="A108" s="54" t="s">
        <v>396</v>
      </c>
      <c r="B108" s="54" t="s">
        <v>878</v>
      </c>
      <c r="C108" s="54" t="s">
        <v>488</v>
      </c>
      <c r="D108" s="54" t="s">
        <v>124</v>
      </c>
      <c r="E108" s="55" t="s">
        <v>397</v>
      </c>
      <c r="F108" s="55" t="s">
        <v>88</v>
      </c>
      <c r="G108" s="54" t="s">
        <v>0</v>
      </c>
      <c r="H108" s="54" t="s">
        <v>670</v>
      </c>
      <c r="I108" s="58">
        <v>15211</v>
      </c>
      <c r="J108" s="54">
        <v>9</v>
      </c>
      <c r="K108" s="54" t="s">
        <v>2</v>
      </c>
      <c r="L108" s="54" t="s">
        <v>994</v>
      </c>
      <c r="M108" s="54" t="s">
        <v>862</v>
      </c>
      <c r="N108" s="54" t="s">
        <v>1095</v>
      </c>
      <c r="O108" s="54">
        <v>60</v>
      </c>
      <c r="P108" s="54">
        <v>57</v>
      </c>
      <c r="Q108" s="56">
        <v>117</v>
      </c>
      <c r="Z108" s="61">
        <v>0</v>
      </c>
      <c r="AA108" s="61">
        <v>0</v>
      </c>
      <c r="AB108" s="61">
        <v>0</v>
      </c>
      <c r="AC108" s="61">
        <v>0</v>
      </c>
      <c r="AD108" s="61">
        <v>0</v>
      </c>
      <c r="AE108" s="61">
        <v>0</v>
      </c>
      <c r="AF108" s="61">
        <v>0</v>
      </c>
      <c r="AG108" s="61">
        <v>0</v>
      </c>
      <c r="AH108" s="54" t="s">
        <v>777</v>
      </c>
      <c r="AI108" s="57">
        <v>99</v>
      </c>
      <c r="AJ108" s="60">
        <v>15211</v>
      </c>
      <c r="AK108" s="61">
        <v>883.08998378900003</v>
      </c>
      <c r="AL108" s="54">
        <v>106</v>
      </c>
      <c r="AM108" s="61">
        <v>901.02984688999993</v>
      </c>
      <c r="AN108" s="54">
        <v>68</v>
      </c>
      <c r="AO108" s="54" t="s">
        <v>777</v>
      </c>
    </row>
    <row r="109" spans="1:41">
      <c r="A109" s="54" t="s">
        <v>431</v>
      </c>
      <c r="B109" s="54" t="s">
        <v>877</v>
      </c>
      <c r="C109" s="54" t="s">
        <v>488</v>
      </c>
      <c r="D109" s="54" t="s">
        <v>51</v>
      </c>
      <c r="E109" s="55" t="s">
        <v>226</v>
      </c>
      <c r="F109" s="55" t="s">
        <v>469</v>
      </c>
      <c r="G109" s="54" t="s">
        <v>0</v>
      </c>
      <c r="H109" s="54" t="s">
        <v>644</v>
      </c>
      <c r="I109" s="58">
        <v>20561</v>
      </c>
      <c r="J109" s="54">
        <v>9</v>
      </c>
      <c r="K109" s="54" t="s">
        <v>2</v>
      </c>
      <c r="L109" s="54" t="s">
        <v>861</v>
      </c>
      <c r="M109" s="54" t="s">
        <v>862</v>
      </c>
      <c r="N109" s="54" t="s">
        <v>1095</v>
      </c>
      <c r="O109" s="54">
        <v>58</v>
      </c>
      <c r="P109" s="54">
        <v>59</v>
      </c>
      <c r="Q109" s="56">
        <v>117</v>
      </c>
      <c r="Z109" s="61">
        <v>0</v>
      </c>
      <c r="AA109" s="61">
        <v>0</v>
      </c>
      <c r="AB109" s="61">
        <v>0</v>
      </c>
      <c r="AC109" s="61">
        <v>0</v>
      </c>
      <c r="AD109" s="61">
        <v>0</v>
      </c>
      <c r="AE109" s="61">
        <v>0</v>
      </c>
      <c r="AF109" s="61">
        <v>0</v>
      </c>
      <c r="AG109" s="61">
        <v>0</v>
      </c>
      <c r="AH109" s="54" t="s">
        <v>777</v>
      </c>
      <c r="AI109" s="57">
        <v>99</v>
      </c>
      <c r="AJ109" s="60">
        <v>20561</v>
      </c>
      <c r="AK109" s="61">
        <v>883.08997843899999</v>
      </c>
      <c r="AL109" s="54">
        <v>107</v>
      </c>
      <c r="AM109" s="61">
        <v>901.02979339000001</v>
      </c>
      <c r="AN109" s="54">
        <v>69</v>
      </c>
      <c r="AO109" s="54" t="s">
        <v>777</v>
      </c>
    </row>
    <row r="110" spans="1:41">
      <c r="A110" s="54" t="s">
        <v>817</v>
      </c>
      <c r="B110" s="54" t="s">
        <v>878</v>
      </c>
      <c r="C110" s="54" t="s">
        <v>488</v>
      </c>
      <c r="D110" s="54" t="s">
        <v>124</v>
      </c>
      <c r="E110" s="55" t="s">
        <v>818</v>
      </c>
      <c r="F110" s="55" t="s">
        <v>819</v>
      </c>
      <c r="G110" s="54" t="s">
        <v>6</v>
      </c>
      <c r="H110" s="54" t="s">
        <v>644</v>
      </c>
      <c r="I110" s="58">
        <v>20981</v>
      </c>
      <c r="J110" s="54">
        <v>7</v>
      </c>
      <c r="K110" s="54" t="s">
        <v>2</v>
      </c>
      <c r="L110" s="54" t="s">
        <v>861</v>
      </c>
      <c r="M110" s="54" t="s">
        <v>777</v>
      </c>
      <c r="N110" s="54" t="s">
        <v>1095</v>
      </c>
      <c r="O110" s="54">
        <v>60</v>
      </c>
      <c r="P110" s="54">
        <v>57</v>
      </c>
      <c r="Q110" s="56">
        <v>117</v>
      </c>
      <c r="Z110" s="61">
        <v>0</v>
      </c>
      <c r="AA110" s="61">
        <v>0</v>
      </c>
      <c r="AB110" s="61">
        <v>0</v>
      </c>
      <c r="AC110" s="61">
        <v>0</v>
      </c>
      <c r="AD110" s="61">
        <v>0</v>
      </c>
      <c r="AE110" s="61">
        <v>0</v>
      </c>
      <c r="AF110" s="61">
        <v>0</v>
      </c>
      <c r="AG110" s="61">
        <v>0</v>
      </c>
      <c r="AH110" s="54" t="s">
        <v>777</v>
      </c>
      <c r="AI110" s="57">
        <v>103</v>
      </c>
      <c r="AJ110" s="60">
        <v>20981</v>
      </c>
      <c r="AK110" s="61">
        <v>883.06997801900002</v>
      </c>
      <c r="AL110" s="54">
        <v>108</v>
      </c>
      <c r="AM110" s="61">
        <v>897.04978918999996</v>
      </c>
      <c r="AN110" s="54">
        <v>121</v>
      </c>
      <c r="AO110" s="54" t="s">
        <v>777</v>
      </c>
    </row>
    <row r="111" spans="1:41">
      <c r="A111" s="54" t="s">
        <v>83</v>
      </c>
      <c r="B111" s="54" t="s">
        <v>283</v>
      </c>
      <c r="C111" s="54" t="s">
        <v>1</v>
      </c>
      <c r="D111" s="54" t="s">
        <v>283</v>
      </c>
      <c r="E111" s="55" t="s">
        <v>84</v>
      </c>
      <c r="F111" s="55" t="s">
        <v>85</v>
      </c>
      <c r="G111" s="54" t="s">
        <v>0</v>
      </c>
      <c r="H111" s="54" t="s">
        <v>639</v>
      </c>
      <c r="I111" s="58">
        <v>16369</v>
      </c>
      <c r="J111" s="54">
        <v>6</v>
      </c>
      <c r="K111" s="54" t="s">
        <v>8</v>
      </c>
      <c r="L111" s="54" t="s">
        <v>950</v>
      </c>
      <c r="M111" s="54" t="s">
        <v>862</v>
      </c>
      <c r="N111" s="54" t="s">
        <v>1095</v>
      </c>
      <c r="O111" s="54">
        <v>59</v>
      </c>
      <c r="P111" s="54">
        <v>58</v>
      </c>
      <c r="Q111" s="56">
        <v>117</v>
      </c>
      <c r="Z111" s="61">
        <v>0</v>
      </c>
      <c r="AA111" s="61">
        <v>0</v>
      </c>
      <c r="AB111" s="61">
        <v>0</v>
      </c>
      <c r="AC111" s="61">
        <v>0</v>
      </c>
      <c r="AD111" s="61">
        <v>0</v>
      </c>
      <c r="AE111" s="61">
        <v>0</v>
      </c>
      <c r="AF111" s="61">
        <v>0</v>
      </c>
      <c r="AG111" s="61">
        <v>0</v>
      </c>
      <c r="AH111" s="54" t="s">
        <v>777</v>
      </c>
      <c r="AI111" s="57">
        <v>105</v>
      </c>
      <c r="AJ111" s="60">
        <v>16369</v>
      </c>
      <c r="AK111" s="61">
        <v>883.05998263099991</v>
      </c>
      <c r="AL111" s="54">
        <v>109</v>
      </c>
      <c r="AM111" s="61">
        <v>895.05983530999993</v>
      </c>
      <c r="AN111" s="54">
        <v>145</v>
      </c>
      <c r="AO111" s="54" t="s">
        <v>777</v>
      </c>
    </row>
    <row r="112" spans="1:41">
      <c r="A112" s="54" t="s">
        <v>38</v>
      </c>
      <c r="B112" s="54" t="s">
        <v>490</v>
      </c>
      <c r="C112" s="54" t="s">
        <v>1</v>
      </c>
      <c r="D112" s="54" t="s">
        <v>490</v>
      </c>
      <c r="E112" s="55" t="s">
        <v>23</v>
      </c>
      <c r="F112" s="55" t="s">
        <v>39</v>
      </c>
      <c r="G112" s="54" t="s">
        <v>6</v>
      </c>
      <c r="H112" s="54" t="s">
        <v>635</v>
      </c>
      <c r="I112" s="58">
        <v>15977</v>
      </c>
      <c r="J112" s="54">
        <v>5</v>
      </c>
      <c r="K112" s="54" t="s">
        <v>8</v>
      </c>
      <c r="L112" s="54" t="s">
        <v>950</v>
      </c>
      <c r="M112" s="54" t="s">
        <v>862</v>
      </c>
      <c r="N112" s="54" t="s">
        <v>1095</v>
      </c>
      <c r="O112" s="54">
        <v>58</v>
      </c>
      <c r="P112" s="54">
        <v>59</v>
      </c>
      <c r="Q112" s="56">
        <v>117</v>
      </c>
      <c r="Z112" s="61">
        <v>0</v>
      </c>
      <c r="AA112" s="61">
        <v>0</v>
      </c>
      <c r="AB112" s="61">
        <v>0</v>
      </c>
      <c r="AC112" s="61">
        <v>0</v>
      </c>
      <c r="AD112" s="61">
        <v>0</v>
      </c>
      <c r="AE112" s="61">
        <v>0</v>
      </c>
      <c r="AF112" s="61">
        <v>0</v>
      </c>
      <c r="AG112" s="61">
        <v>0</v>
      </c>
      <c r="AH112" s="54" t="s">
        <v>777</v>
      </c>
      <c r="AI112" s="57">
        <v>107</v>
      </c>
      <c r="AJ112" s="60">
        <v>15977</v>
      </c>
      <c r="AK112" s="61">
        <v>883.04998302299998</v>
      </c>
      <c r="AL112" s="54">
        <v>110</v>
      </c>
      <c r="AM112" s="61">
        <v>893.06983923000007</v>
      </c>
      <c r="AN112" s="54">
        <v>156</v>
      </c>
      <c r="AO112" s="54" t="s">
        <v>777</v>
      </c>
    </row>
    <row r="113" spans="1:41">
      <c r="A113" s="54" t="s">
        <v>781</v>
      </c>
      <c r="B113" s="54" t="s">
        <v>491</v>
      </c>
      <c r="C113" s="54" t="s">
        <v>1</v>
      </c>
      <c r="D113" s="54" t="s">
        <v>491</v>
      </c>
      <c r="E113" s="55" t="s">
        <v>697</v>
      </c>
      <c r="F113" s="55" t="s">
        <v>186</v>
      </c>
      <c r="G113" s="54" t="s">
        <v>0</v>
      </c>
      <c r="H113" s="54" t="s">
        <v>644</v>
      </c>
      <c r="I113" s="58">
        <v>17411</v>
      </c>
      <c r="J113" s="54">
        <v>5</v>
      </c>
      <c r="K113" s="54" t="s">
        <v>8</v>
      </c>
      <c r="L113" s="54" t="s">
        <v>950</v>
      </c>
      <c r="M113" s="54" t="s">
        <v>862</v>
      </c>
      <c r="N113" s="54" t="s">
        <v>1095</v>
      </c>
      <c r="O113" s="54">
        <v>62</v>
      </c>
      <c r="P113" s="54">
        <v>55</v>
      </c>
      <c r="Q113" s="56">
        <v>117</v>
      </c>
      <c r="Z113" s="61">
        <v>0</v>
      </c>
      <c r="AA113" s="61">
        <v>0</v>
      </c>
      <c r="AB113" s="61">
        <v>0</v>
      </c>
      <c r="AC113" s="61">
        <v>0</v>
      </c>
      <c r="AD113" s="61">
        <v>0</v>
      </c>
      <c r="AE113" s="61">
        <v>0</v>
      </c>
      <c r="AF113" s="61">
        <v>0</v>
      </c>
      <c r="AG113" s="61">
        <v>0</v>
      </c>
      <c r="AH113" s="54" t="s">
        <v>777</v>
      </c>
      <c r="AI113" s="57">
        <v>107</v>
      </c>
      <c r="AJ113" s="60">
        <v>17411</v>
      </c>
      <c r="AK113" s="61">
        <v>883.04998158899991</v>
      </c>
      <c r="AL113" s="54">
        <v>111</v>
      </c>
      <c r="AM113" s="61">
        <v>893.06982489000006</v>
      </c>
      <c r="AN113" s="54">
        <v>157</v>
      </c>
      <c r="AO113" s="54" t="s">
        <v>777</v>
      </c>
    </row>
    <row r="114" spans="1:41">
      <c r="A114" s="54" t="s">
        <v>440</v>
      </c>
      <c r="B114" s="54" t="s">
        <v>876</v>
      </c>
      <c r="C114" s="54" t="s">
        <v>488</v>
      </c>
      <c r="D114" s="54" t="s">
        <v>1</v>
      </c>
      <c r="E114" s="55" t="s">
        <v>470</v>
      </c>
      <c r="F114" s="55" t="s">
        <v>150</v>
      </c>
      <c r="G114" s="54" t="s">
        <v>0</v>
      </c>
      <c r="H114" s="54" t="s">
        <v>644</v>
      </c>
      <c r="I114" s="58">
        <v>11642</v>
      </c>
      <c r="J114" s="54">
        <v>10</v>
      </c>
      <c r="K114" s="54" t="s">
        <v>7</v>
      </c>
      <c r="L114" s="54" t="s">
        <v>994</v>
      </c>
      <c r="M114" s="54" t="s">
        <v>862</v>
      </c>
      <c r="N114" s="54" t="s">
        <v>1098</v>
      </c>
      <c r="O114" s="54">
        <v>58</v>
      </c>
      <c r="P114" s="54">
        <v>60</v>
      </c>
      <c r="Q114" s="56">
        <v>118</v>
      </c>
      <c r="Z114" s="61">
        <v>0</v>
      </c>
      <c r="AA114" s="61">
        <v>0</v>
      </c>
      <c r="AB114" s="61">
        <v>0</v>
      </c>
      <c r="AC114" s="61">
        <v>0</v>
      </c>
      <c r="AD114" s="61">
        <v>0</v>
      </c>
      <c r="AE114" s="61">
        <v>0</v>
      </c>
      <c r="AF114" s="61">
        <v>0</v>
      </c>
      <c r="AG114" s="61">
        <v>0</v>
      </c>
      <c r="AH114" s="54" t="s">
        <v>777</v>
      </c>
      <c r="AI114" s="57">
        <v>98</v>
      </c>
      <c r="AJ114" s="60">
        <v>11642</v>
      </c>
      <c r="AK114" s="61">
        <v>882.09998735800002</v>
      </c>
      <c r="AL114" s="54">
        <v>112</v>
      </c>
      <c r="AM114" s="61">
        <v>902.01988257999994</v>
      </c>
      <c r="AN114" s="54">
        <v>56</v>
      </c>
      <c r="AO114" s="54" t="s">
        <v>777</v>
      </c>
    </row>
    <row r="115" spans="1:41">
      <c r="A115" s="54" t="s">
        <v>307</v>
      </c>
      <c r="B115" s="54" t="s">
        <v>788</v>
      </c>
      <c r="C115" s="54" t="s">
        <v>488</v>
      </c>
      <c r="D115" s="54" t="s">
        <v>124</v>
      </c>
      <c r="E115" s="55" t="s">
        <v>54</v>
      </c>
      <c r="F115" s="55" t="s">
        <v>79</v>
      </c>
      <c r="G115" s="54" t="s">
        <v>0</v>
      </c>
      <c r="H115" s="54" t="s">
        <v>654</v>
      </c>
      <c r="I115" s="58">
        <v>13814</v>
      </c>
      <c r="J115" s="54">
        <v>9</v>
      </c>
      <c r="K115" s="54" t="s">
        <v>2</v>
      </c>
      <c r="L115" s="54" t="s">
        <v>994</v>
      </c>
      <c r="M115" s="54" t="s">
        <v>862</v>
      </c>
      <c r="N115" s="54" t="s">
        <v>1095</v>
      </c>
      <c r="O115" s="54">
        <v>63</v>
      </c>
      <c r="P115" s="54">
        <v>55</v>
      </c>
      <c r="Q115" s="56">
        <v>118</v>
      </c>
      <c r="Z115" s="61">
        <v>0</v>
      </c>
      <c r="AA115" s="61">
        <v>0</v>
      </c>
      <c r="AB115" s="61">
        <v>0</v>
      </c>
      <c r="AC115" s="61">
        <v>0</v>
      </c>
      <c r="AD115" s="61">
        <v>0</v>
      </c>
      <c r="AE115" s="61">
        <v>0</v>
      </c>
      <c r="AF115" s="61">
        <v>0</v>
      </c>
      <c r="AG115" s="61">
        <v>0</v>
      </c>
      <c r="AH115" s="54" t="s">
        <v>777</v>
      </c>
      <c r="AI115" s="57">
        <v>100</v>
      </c>
      <c r="AJ115" s="60">
        <v>13814</v>
      </c>
      <c r="AK115" s="61">
        <v>882.08998518600004</v>
      </c>
      <c r="AL115" s="54">
        <v>113</v>
      </c>
      <c r="AM115" s="61">
        <v>900.02986085999999</v>
      </c>
      <c r="AN115" s="54">
        <v>87</v>
      </c>
      <c r="AO115" s="54" t="s">
        <v>777</v>
      </c>
    </row>
    <row r="116" spans="1:41">
      <c r="A116" s="54" t="s">
        <v>31</v>
      </c>
      <c r="B116" s="54" t="s">
        <v>792</v>
      </c>
      <c r="C116" s="54" t="s">
        <v>488</v>
      </c>
      <c r="D116" s="54" t="s">
        <v>257</v>
      </c>
      <c r="E116" s="55" t="s">
        <v>32</v>
      </c>
      <c r="F116" s="55" t="s">
        <v>33</v>
      </c>
      <c r="G116" s="54" t="s">
        <v>6</v>
      </c>
      <c r="H116" s="54" t="s">
        <v>635</v>
      </c>
      <c r="I116" s="58">
        <v>14975</v>
      </c>
      <c r="J116" s="54">
        <v>9</v>
      </c>
      <c r="K116" s="54" t="s">
        <v>2</v>
      </c>
      <c r="L116" s="54" t="s">
        <v>994</v>
      </c>
      <c r="M116" s="54" t="s">
        <v>862</v>
      </c>
      <c r="N116" s="54" t="s">
        <v>1095</v>
      </c>
      <c r="O116" s="54">
        <v>59</v>
      </c>
      <c r="P116" s="54">
        <v>59</v>
      </c>
      <c r="Q116" s="56">
        <v>118</v>
      </c>
      <c r="Z116" s="61">
        <v>0</v>
      </c>
      <c r="AA116" s="61">
        <v>0</v>
      </c>
      <c r="AB116" s="61">
        <v>0</v>
      </c>
      <c r="AC116" s="61">
        <v>0</v>
      </c>
      <c r="AD116" s="61">
        <v>0</v>
      </c>
      <c r="AE116" s="61">
        <v>0</v>
      </c>
      <c r="AF116" s="61">
        <v>0</v>
      </c>
      <c r="AG116" s="61">
        <v>0</v>
      </c>
      <c r="AH116" s="54" t="s">
        <v>777</v>
      </c>
      <c r="AI116" s="57">
        <v>100</v>
      </c>
      <c r="AJ116" s="60">
        <v>14975</v>
      </c>
      <c r="AK116" s="61">
        <v>882.08998402500004</v>
      </c>
      <c r="AL116" s="54">
        <v>114</v>
      </c>
      <c r="AM116" s="61">
        <v>900.02984924999998</v>
      </c>
      <c r="AN116" s="54">
        <v>88</v>
      </c>
      <c r="AO116" s="54" t="s">
        <v>777</v>
      </c>
    </row>
    <row r="117" spans="1:41">
      <c r="A117" s="54" t="s">
        <v>28</v>
      </c>
      <c r="B117" s="54" t="s">
        <v>881</v>
      </c>
      <c r="C117" s="54" t="s">
        <v>488</v>
      </c>
      <c r="D117" s="54" t="s">
        <v>283</v>
      </c>
      <c r="E117" s="55" t="s">
        <v>26</v>
      </c>
      <c r="F117" s="55" t="s">
        <v>29</v>
      </c>
      <c r="G117" s="54" t="s">
        <v>6</v>
      </c>
      <c r="H117" s="54" t="s">
        <v>635</v>
      </c>
      <c r="I117" s="58">
        <v>15668</v>
      </c>
      <c r="J117" s="54">
        <v>9</v>
      </c>
      <c r="K117" s="54" t="s">
        <v>2</v>
      </c>
      <c r="L117" s="54" t="s">
        <v>950</v>
      </c>
      <c r="M117" s="54" t="s">
        <v>777</v>
      </c>
      <c r="N117" s="54" t="s">
        <v>1095</v>
      </c>
      <c r="O117" s="54">
        <v>60</v>
      </c>
      <c r="P117" s="54">
        <v>58</v>
      </c>
      <c r="Q117" s="56">
        <v>118</v>
      </c>
      <c r="V117" s="59">
        <v>5</v>
      </c>
      <c r="Z117" s="61">
        <v>0</v>
      </c>
      <c r="AA117" s="61">
        <v>0</v>
      </c>
      <c r="AB117" s="61">
        <v>0</v>
      </c>
      <c r="AC117" s="61">
        <v>0</v>
      </c>
      <c r="AD117" s="61">
        <v>14</v>
      </c>
      <c r="AE117" s="61">
        <v>0</v>
      </c>
      <c r="AF117" s="61">
        <v>0</v>
      </c>
      <c r="AG117" s="61">
        <v>0</v>
      </c>
      <c r="AH117" s="54">
        <v>14</v>
      </c>
      <c r="AI117" s="57">
        <v>100</v>
      </c>
      <c r="AJ117" s="60">
        <v>15668</v>
      </c>
      <c r="AK117" s="61">
        <v>882.08998333200009</v>
      </c>
      <c r="AL117" s="54">
        <v>115</v>
      </c>
      <c r="AM117" s="61">
        <v>900.02984231999994</v>
      </c>
      <c r="AN117" s="54">
        <v>89</v>
      </c>
      <c r="AO117" s="54">
        <v>1</v>
      </c>
    </row>
    <row r="118" spans="1:41">
      <c r="A118" s="54" t="s">
        <v>200</v>
      </c>
      <c r="B118" s="54" t="s">
        <v>149</v>
      </c>
      <c r="C118" s="54" t="s">
        <v>1</v>
      </c>
      <c r="D118" s="54" t="s">
        <v>149</v>
      </c>
      <c r="E118" s="55" t="s">
        <v>54</v>
      </c>
      <c r="F118" s="55" t="s">
        <v>153</v>
      </c>
      <c r="G118" s="54" t="s">
        <v>0</v>
      </c>
      <c r="H118" s="54" t="s">
        <v>640</v>
      </c>
      <c r="I118" s="58">
        <v>16524</v>
      </c>
      <c r="J118" s="54">
        <v>9</v>
      </c>
      <c r="K118" s="54" t="s">
        <v>2</v>
      </c>
      <c r="L118" s="54" t="s">
        <v>950</v>
      </c>
      <c r="M118" s="54" t="s">
        <v>862</v>
      </c>
      <c r="N118" s="54" t="s">
        <v>1095</v>
      </c>
      <c r="O118" s="54">
        <v>63</v>
      </c>
      <c r="P118" s="54">
        <v>55</v>
      </c>
      <c r="Q118" s="56">
        <v>118</v>
      </c>
      <c r="Z118" s="61">
        <v>0</v>
      </c>
      <c r="AA118" s="61">
        <v>0</v>
      </c>
      <c r="AB118" s="61">
        <v>0</v>
      </c>
      <c r="AC118" s="61">
        <v>0</v>
      </c>
      <c r="AD118" s="61">
        <v>0</v>
      </c>
      <c r="AE118" s="61">
        <v>0</v>
      </c>
      <c r="AF118" s="61">
        <v>0</v>
      </c>
      <c r="AG118" s="61">
        <v>0</v>
      </c>
      <c r="AH118" s="54" t="s">
        <v>777</v>
      </c>
      <c r="AI118" s="57">
        <v>100</v>
      </c>
      <c r="AJ118" s="60">
        <v>16524</v>
      </c>
      <c r="AK118" s="61">
        <v>882.08998247600005</v>
      </c>
      <c r="AL118" s="54">
        <v>116</v>
      </c>
      <c r="AM118" s="61">
        <v>900.02983375999997</v>
      </c>
      <c r="AN118" s="54">
        <v>90</v>
      </c>
      <c r="AO118" s="54" t="s">
        <v>777</v>
      </c>
    </row>
    <row r="119" spans="1:41">
      <c r="A119" s="54" t="s">
        <v>52</v>
      </c>
      <c r="B119" s="54" t="s">
        <v>880</v>
      </c>
      <c r="C119" s="54" t="s">
        <v>488</v>
      </c>
      <c r="D119" s="54" t="s">
        <v>257</v>
      </c>
      <c r="E119" s="55" t="s">
        <v>49</v>
      </c>
      <c r="F119" s="55" t="s">
        <v>53</v>
      </c>
      <c r="G119" s="54" t="s">
        <v>6</v>
      </c>
      <c r="H119" s="54" t="s">
        <v>639</v>
      </c>
      <c r="I119" s="58">
        <v>15412</v>
      </c>
      <c r="J119" s="54">
        <v>7</v>
      </c>
      <c r="K119" s="54" t="s">
        <v>2</v>
      </c>
      <c r="L119" s="54" t="s">
        <v>950</v>
      </c>
      <c r="M119" s="54" t="s">
        <v>862</v>
      </c>
      <c r="N119" s="54" t="s">
        <v>1095</v>
      </c>
      <c r="O119" s="54">
        <v>61</v>
      </c>
      <c r="P119" s="54">
        <v>57</v>
      </c>
      <c r="Q119" s="56">
        <v>118</v>
      </c>
      <c r="Z119" s="61">
        <v>0</v>
      </c>
      <c r="AA119" s="61">
        <v>0</v>
      </c>
      <c r="AB119" s="61">
        <v>0</v>
      </c>
      <c r="AC119" s="61">
        <v>0</v>
      </c>
      <c r="AD119" s="61">
        <v>0</v>
      </c>
      <c r="AE119" s="61">
        <v>0</v>
      </c>
      <c r="AF119" s="61">
        <v>0</v>
      </c>
      <c r="AG119" s="61">
        <v>0</v>
      </c>
      <c r="AH119" s="54" t="s">
        <v>777</v>
      </c>
      <c r="AI119" s="57">
        <v>104</v>
      </c>
      <c r="AJ119" s="60">
        <v>15412</v>
      </c>
      <c r="AK119" s="61">
        <v>882.06998358800001</v>
      </c>
      <c r="AL119" s="54">
        <v>117</v>
      </c>
      <c r="AM119" s="61">
        <v>896.04984487999991</v>
      </c>
      <c r="AN119" s="54">
        <v>132</v>
      </c>
      <c r="AO119" s="54" t="s">
        <v>777</v>
      </c>
    </row>
    <row r="120" spans="1:41">
      <c r="A120" s="54" t="s">
        <v>913</v>
      </c>
      <c r="B120" s="54" t="s">
        <v>881</v>
      </c>
      <c r="C120" s="54" t="s">
        <v>488</v>
      </c>
      <c r="D120" s="54" t="s">
        <v>283</v>
      </c>
      <c r="E120" s="55" t="s">
        <v>914</v>
      </c>
      <c r="F120" s="55" t="s">
        <v>106</v>
      </c>
      <c r="G120" s="54" t="s">
        <v>6</v>
      </c>
      <c r="H120" s="54" t="s">
        <v>640</v>
      </c>
      <c r="I120" s="58">
        <v>15849</v>
      </c>
      <c r="J120" s="54">
        <v>12</v>
      </c>
      <c r="K120" s="54" t="s">
        <v>7</v>
      </c>
      <c r="L120" s="54" t="s">
        <v>950</v>
      </c>
      <c r="M120" s="54" t="s">
        <v>777</v>
      </c>
      <c r="N120" s="54" t="s">
        <v>1095</v>
      </c>
      <c r="O120" s="54">
        <v>61</v>
      </c>
      <c r="P120" s="54">
        <v>58</v>
      </c>
      <c r="Q120" s="56">
        <v>119</v>
      </c>
      <c r="Z120" s="61">
        <v>0</v>
      </c>
      <c r="AA120" s="61">
        <v>0</v>
      </c>
      <c r="AB120" s="61">
        <v>0</v>
      </c>
      <c r="AC120" s="61">
        <v>0</v>
      </c>
      <c r="AD120" s="61">
        <v>0</v>
      </c>
      <c r="AE120" s="61">
        <v>0</v>
      </c>
      <c r="AF120" s="61">
        <v>0</v>
      </c>
      <c r="AG120" s="61">
        <v>0</v>
      </c>
      <c r="AH120" s="54" t="s">
        <v>777</v>
      </c>
      <c r="AI120" s="57">
        <v>95</v>
      </c>
      <c r="AJ120" s="60">
        <v>15849</v>
      </c>
      <c r="AK120" s="61">
        <v>881.11998315100004</v>
      </c>
      <c r="AL120" s="54">
        <v>118</v>
      </c>
      <c r="AM120" s="61">
        <v>904.99984051000001</v>
      </c>
      <c r="AN120" s="54">
        <v>27</v>
      </c>
      <c r="AO120" s="54" t="s">
        <v>777</v>
      </c>
    </row>
    <row r="121" spans="1:41">
      <c r="A121" s="54" t="s">
        <v>164</v>
      </c>
      <c r="B121" s="54" t="s">
        <v>802</v>
      </c>
      <c r="C121" s="54" t="s">
        <v>1</v>
      </c>
      <c r="D121" s="54" t="s">
        <v>51</v>
      </c>
      <c r="E121" s="55" t="s">
        <v>165</v>
      </c>
      <c r="F121" s="55" t="s">
        <v>166</v>
      </c>
      <c r="G121" s="54" t="s">
        <v>0</v>
      </c>
      <c r="H121" s="54" t="s">
        <v>640</v>
      </c>
      <c r="I121" s="58">
        <v>13189</v>
      </c>
      <c r="J121" s="54">
        <v>9</v>
      </c>
      <c r="K121" s="54" t="s">
        <v>2</v>
      </c>
      <c r="L121" s="54" t="s">
        <v>994</v>
      </c>
      <c r="M121" s="54" t="s">
        <v>777</v>
      </c>
      <c r="N121" s="54" t="s">
        <v>1098</v>
      </c>
      <c r="O121" s="54">
        <v>60</v>
      </c>
      <c r="P121" s="54">
        <v>59</v>
      </c>
      <c r="Q121" s="56">
        <v>119</v>
      </c>
      <c r="Z121" s="61">
        <v>0</v>
      </c>
      <c r="AA121" s="61">
        <v>0</v>
      </c>
      <c r="AB121" s="61">
        <v>0</v>
      </c>
      <c r="AC121" s="61">
        <v>0</v>
      </c>
      <c r="AD121" s="61">
        <v>0</v>
      </c>
      <c r="AE121" s="61">
        <v>0</v>
      </c>
      <c r="AF121" s="61">
        <v>0</v>
      </c>
      <c r="AG121" s="61">
        <v>0</v>
      </c>
      <c r="AH121" s="54" t="s">
        <v>777</v>
      </c>
      <c r="AI121" s="57">
        <v>101</v>
      </c>
      <c r="AJ121" s="60">
        <v>13189</v>
      </c>
      <c r="AK121" s="61">
        <v>881.08998581100002</v>
      </c>
      <c r="AL121" s="54">
        <v>119</v>
      </c>
      <c r="AM121" s="61">
        <v>899.02986710999994</v>
      </c>
      <c r="AN121" s="54">
        <v>102</v>
      </c>
      <c r="AO121" s="54" t="s">
        <v>777</v>
      </c>
    </row>
    <row r="122" spans="1:41">
      <c r="A122" s="54" t="s">
        <v>894</v>
      </c>
      <c r="B122" s="54" t="s">
        <v>785</v>
      </c>
      <c r="C122" s="54" t="s">
        <v>488</v>
      </c>
      <c r="D122" s="54" t="s">
        <v>488</v>
      </c>
      <c r="E122" s="55" t="s">
        <v>909</v>
      </c>
      <c r="F122" s="55" t="s">
        <v>922</v>
      </c>
      <c r="G122" s="54" t="s">
        <v>0</v>
      </c>
      <c r="H122" s="54" t="s">
        <v>640</v>
      </c>
      <c r="I122" s="58">
        <v>24027</v>
      </c>
      <c r="J122" s="54">
        <v>9</v>
      </c>
      <c r="K122" s="54" t="s">
        <v>2</v>
      </c>
      <c r="L122" s="54" t="s">
        <v>861</v>
      </c>
      <c r="M122" s="54" t="s">
        <v>777</v>
      </c>
      <c r="N122" s="54" t="s">
        <v>1095</v>
      </c>
      <c r="O122" s="54">
        <v>62</v>
      </c>
      <c r="P122" s="54">
        <v>57</v>
      </c>
      <c r="Q122" s="56">
        <v>119</v>
      </c>
      <c r="Z122" s="61">
        <v>0</v>
      </c>
      <c r="AA122" s="61">
        <v>0</v>
      </c>
      <c r="AB122" s="61">
        <v>0</v>
      </c>
      <c r="AC122" s="61">
        <v>0</v>
      </c>
      <c r="AD122" s="61">
        <v>0</v>
      </c>
      <c r="AE122" s="61">
        <v>0</v>
      </c>
      <c r="AF122" s="61">
        <v>0</v>
      </c>
      <c r="AG122" s="61">
        <v>0</v>
      </c>
      <c r="AH122" s="54" t="s">
        <v>777</v>
      </c>
      <c r="AI122" s="57">
        <v>101</v>
      </c>
      <c r="AJ122" s="60">
        <v>24027</v>
      </c>
      <c r="AK122" s="61">
        <v>881.08997497300004</v>
      </c>
      <c r="AL122" s="54">
        <v>120</v>
      </c>
      <c r="AM122" s="61">
        <v>899.02975873000003</v>
      </c>
      <c r="AN122" s="54">
        <v>103</v>
      </c>
      <c r="AO122" s="54" t="s">
        <v>777</v>
      </c>
    </row>
    <row r="123" spans="1:41">
      <c r="A123" s="54" t="s">
        <v>117</v>
      </c>
      <c r="B123" s="54" t="s">
        <v>807</v>
      </c>
      <c r="C123" s="54" t="s">
        <v>1</v>
      </c>
      <c r="D123" s="54" t="s">
        <v>393</v>
      </c>
      <c r="E123" s="55" t="s">
        <v>115</v>
      </c>
      <c r="F123" s="55" t="s">
        <v>118</v>
      </c>
      <c r="G123" s="54" t="s">
        <v>6</v>
      </c>
      <c r="H123" s="54" t="s">
        <v>639</v>
      </c>
      <c r="I123" s="58">
        <v>20212</v>
      </c>
      <c r="J123" s="54">
        <v>8</v>
      </c>
      <c r="K123" s="54" t="s">
        <v>2</v>
      </c>
      <c r="L123" s="54" t="s">
        <v>861</v>
      </c>
      <c r="M123" s="54" t="s">
        <v>862</v>
      </c>
      <c r="N123" s="54" t="s">
        <v>1095</v>
      </c>
      <c r="O123" s="54">
        <v>64</v>
      </c>
      <c r="P123" s="54">
        <v>55</v>
      </c>
      <c r="Q123" s="56">
        <v>119</v>
      </c>
      <c r="Z123" s="61">
        <v>0</v>
      </c>
      <c r="AA123" s="61">
        <v>0</v>
      </c>
      <c r="AB123" s="61">
        <v>0</v>
      </c>
      <c r="AC123" s="61">
        <v>0</v>
      </c>
      <c r="AD123" s="61">
        <v>0</v>
      </c>
      <c r="AE123" s="61">
        <v>0</v>
      </c>
      <c r="AF123" s="61">
        <v>0</v>
      </c>
      <c r="AG123" s="61">
        <v>0</v>
      </c>
      <c r="AH123" s="54" t="s">
        <v>777</v>
      </c>
      <c r="AI123" s="57">
        <v>103</v>
      </c>
      <c r="AJ123" s="60">
        <v>20212</v>
      </c>
      <c r="AK123" s="61">
        <v>881.07997878800006</v>
      </c>
      <c r="AL123" s="54">
        <v>121</v>
      </c>
      <c r="AM123" s="61">
        <v>897.03979687999993</v>
      </c>
      <c r="AN123" s="54">
        <v>122</v>
      </c>
      <c r="AO123" s="54" t="s">
        <v>777</v>
      </c>
    </row>
    <row r="124" spans="1:41">
      <c r="A124" s="54" t="s">
        <v>764</v>
      </c>
      <c r="B124" s="54" t="s">
        <v>788</v>
      </c>
      <c r="C124" s="54" t="s">
        <v>488</v>
      </c>
      <c r="D124" s="54" t="s">
        <v>124</v>
      </c>
      <c r="E124" s="55" t="s">
        <v>765</v>
      </c>
      <c r="F124" s="55" t="s">
        <v>766</v>
      </c>
      <c r="G124" s="54" t="s">
        <v>6</v>
      </c>
      <c r="H124" s="54" t="s">
        <v>670</v>
      </c>
      <c r="I124" s="58">
        <v>21677</v>
      </c>
      <c r="J124" s="54">
        <v>8</v>
      </c>
      <c r="K124" s="54" t="s">
        <v>2</v>
      </c>
      <c r="L124" s="54" t="s">
        <v>861</v>
      </c>
      <c r="M124" s="54" t="s">
        <v>862</v>
      </c>
      <c r="N124" s="54" t="s">
        <v>1095</v>
      </c>
      <c r="O124" s="54">
        <v>60</v>
      </c>
      <c r="P124" s="54">
        <v>59</v>
      </c>
      <c r="Q124" s="56">
        <v>119</v>
      </c>
      <c r="Z124" s="61">
        <v>0</v>
      </c>
      <c r="AA124" s="61">
        <v>0</v>
      </c>
      <c r="AB124" s="61">
        <v>0</v>
      </c>
      <c r="AC124" s="61">
        <v>0</v>
      </c>
      <c r="AD124" s="61">
        <v>0</v>
      </c>
      <c r="AE124" s="61">
        <v>0</v>
      </c>
      <c r="AF124" s="61">
        <v>0</v>
      </c>
      <c r="AG124" s="61">
        <v>0</v>
      </c>
      <c r="AH124" s="54" t="s">
        <v>777</v>
      </c>
      <c r="AI124" s="57">
        <v>103</v>
      </c>
      <c r="AJ124" s="60">
        <v>21677</v>
      </c>
      <c r="AK124" s="61">
        <v>881.07997732300009</v>
      </c>
      <c r="AL124" s="54">
        <v>122</v>
      </c>
      <c r="AM124" s="61">
        <v>897.03978223000001</v>
      </c>
      <c r="AN124" s="54">
        <v>123</v>
      </c>
      <c r="AO124" s="54" t="s">
        <v>777</v>
      </c>
    </row>
    <row r="125" spans="1:41">
      <c r="A125" s="54" t="s">
        <v>965</v>
      </c>
      <c r="B125" s="54" t="s">
        <v>804</v>
      </c>
      <c r="C125" s="54" t="s">
        <v>1</v>
      </c>
      <c r="D125" s="54" t="s">
        <v>257</v>
      </c>
      <c r="E125" s="55" t="s">
        <v>377</v>
      </c>
      <c r="F125" s="55" t="s">
        <v>1004</v>
      </c>
      <c r="G125" s="54" t="s">
        <v>0</v>
      </c>
      <c r="H125" s="54" t="s">
        <v>640</v>
      </c>
      <c r="I125" s="58">
        <v>24162</v>
      </c>
      <c r="J125" s="54">
        <v>8</v>
      </c>
      <c r="K125" s="54" t="s">
        <v>2</v>
      </c>
      <c r="L125" s="54" t="s">
        <v>861</v>
      </c>
      <c r="M125" s="54" t="s">
        <v>862</v>
      </c>
      <c r="N125" s="54" t="s">
        <v>1095</v>
      </c>
      <c r="O125" s="54">
        <v>65</v>
      </c>
      <c r="P125" s="54">
        <v>54</v>
      </c>
      <c r="Q125" s="56">
        <v>119</v>
      </c>
      <c r="Z125" s="61">
        <v>0</v>
      </c>
      <c r="AA125" s="61">
        <v>0</v>
      </c>
      <c r="AB125" s="61">
        <v>0</v>
      </c>
      <c r="AC125" s="61">
        <v>0</v>
      </c>
      <c r="AD125" s="61">
        <v>0</v>
      </c>
      <c r="AE125" s="61">
        <v>0</v>
      </c>
      <c r="AF125" s="61">
        <v>0</v>
      </c>
      <c r="AG125" s="61">
        <v>0</v>
      </c>
      <c r="AH125" s="54" t="s">
        <v>777</v>
      </c>
      <c r="AI125" s="57">
        <v>103</v>
      </c>
      <c r="AJ125" s="60">
        <v>24162</v>
      </c>
      <c r="AK125" s="61">
        <v>881.079974838</v>
      </c>
      <c r="AL125" s="54">
        <v>123</v>
      </c>
      <c r="AM125" s="61">
        <v>897.03975737999997</v>
      </c>
      <c r="AN125" s="54">
        <v>124</v>
      </c>
      <c r="AO125" s="54" t="s">
        <v>777</v>
      </c>
    </row>
    <row r="126" spans="1:41">
      <c r="A126" s="54" t="s">
        <v>102</v>
      </c>
      <c r="B126" s="54" t="s">
        <v>283</v>
      </c>
      <c r="C126" s="54" t="s">
        <v>1</v>
      </c>
      <c r="D126" s="54" t="s">
        <v>283</v>
      </c>
      <c r="E126" s="55" t="s">
        <v>103</v>
      </c>
      <c r="F126" s="55" t="s">
        <v>104</v>
      </c>
      <c r="G126" s="54" t="s">
        <v>0</v>
      </c>
      <c r="H126" s="54" t="s">
        <v>675</v>
      </c>
      <c r="I126" s="58">
        <v>13681</v>
      </c>
      <c r="J126" s="54">
        <v>6</v>
      </c>
      <c r="K126" s="54" t="s">
        <v>8</v>
      </c>
      <c r="L126" s="54" t="s">
        <v>994</v>
      </c>
      <c r="M126" s="54" t="s">
        <v>862</v>
      </c>
      <c r="N126" s="54" t="s">
        <v>1095</v>
      </c>
      <c r="O126" s="54">
        <v>59</v>
      </c>
      <c r="P126" s="54">
        <v>60</v>
      </c>
      <c r="Q126" s="56">
        <v>119</v>
      </c>
      <c r="Z126" s="61">
        <v>0</v>
      </c>
      <c r="AA126" s="61">
        <v>0</v>
      </c>
      <c r="AB126" s="61">
        <v>0</v>
      </c>
      <c r="AC126" s="61">
        <v>0</v>
      </c>
      <c r="AD126" s="61">
        <v>0</v>
      </c>
      <c r="AE126" s="61">
        <v>0</v>
      </c>
      <c r="AF126" s="61">
        <v>0</v>
      </c>
      <c r="AG126" s="61">
        <v>0</v>
      </c>
      <c r="AH126" s="54" t="s">
        <v>777</v>
      </c>
      <c r="AI126" s="57">
        <v>107</v>
      </c>
      <c r="AJ126" s="60">
        <v>13681</v>
      </c>
      <c r="AK126" s="61">
        <v>881.05998531899991</v>
      </c>
      <c r="AL126" s="54">
        <v>124</v>
      </c>
      <c r="AM126" s="61">
        <v>893.05986218999999</v>
      </c>
      <c r="AN126" s="54">
        <v>158</v>
      </c>
      <c r="AO126" s="54" t="s">
        <v>777</v>
      </c>
    </row>
    <row r="127" spans="1:41">
      <c r="A127" s="54" t="s">
        <v>727</v>
      </c>
      <c r="B127" s="54" t="s">
        <v>793</v>
      </c>
      <c r="C127" s="54" t="s">
        <v>488</v>
      </c>
      <c r="D127" s="54" t="s">
        <v>267</v>
      </c>
      <c r="E127" s="55" t="s">
        <v>697</v>
      </c>
      <c r="F127" s="55" t="s">
        <v>728</v>
      </c>
      <c r="G127" s="54" t="s">
        <v>6</v>
      </c>
      <c r="H127" s="54" t="s">
        <v>644</v>
      </c>
      <c r="I127" s="58">
        <v>18352</v>
      </c>
      <c r="J127" s="54">
        <v>12</v>
      </c>
      <c r="K127" s="54" t="s">
        <v>7</v>
      </c>
      <c r="L127" s="54" t="s">
        <v>950</v>
      </c>
      <c r="M127" s="54" t="s">
        <v>777</v>
      </c>
      <c r="N127" s="54" t="s">
        <v>1095</v>
      </c>
      <c r="O127" s="54">
        <v>63</v>
      </c>
      <c r="P127" s="54">
        <v>57</v>
      </c>
      <c r="Q127" s="56">
        <v>120</v>
      </c>
      <c r="Z127" s="61">
        <v>0</v>
      </c>
      <c r="AA127" s="61">
        <v>0</v>
      </c>
      <c r="AB127" s="61">
        <v>0</v>
      </c>
      <c r="AC127" s="61">
        <v>0</v>
      </c>
      <c r="AD127" s="61">
        <v>0</v>
      </c>
      <c r="AE127" s="61">
        <v>0</v>
      </c>
      <c r="AF127" s="61">
        <v>0</v>
      </c>
      <c r="AG127" s="61">
        <v>0</v>
      </c>
      <c r="AH127" s="54" t="s">
        <v>777</v>
      </c>
      <c r="AI127" s="57">
        <v>96</v>
      </c>
      <c r="AJ127" s="60">
        <v>18352</v>
      </c>
      <c r="AK127" s="61">
        <v>880.11998064800002</v>
      </c>
      <c r="AL127" s="54">
        <v>125</v>
      </c>
      <c r="AM127" s="61">
        <v>903.99981548000005</v>
      </c>
      <c r="AN127" s="54">
        <v>38</v>
      </c>
      <c r="AO127" s="54" t="s">
        <v>777</v>
      </c>
    </row>
    <row r="128" spans="1:41">
      <c r="A128" s="54" t="s">
        <v>970</v>
      </c>
      <c r="B128" s="54" t="s">
        <v>786</v>
      </c>
      <c r="C128" s="54" t="s">
        <v>488</v>
      </c>
      <c r="D128" s="54" t="s">
        <v>51</v>
      </c>
      <c r="E128" s="55" t="s">
        <v>1011</v>
      </c>
      <c r="F128" s="55" t="s">
        <v>1012</v>
      </c>
      <c r="G128" s="54" t="s">
        <v>0</v>
      </c>
      <c r="H128" s="54" t="s">
        <v>640</v>
      </c>
      <c r="I128" s="58">
        <v>19956</v>
      </c>
      <c r="J128" s="54">
        <v>12</v>
      </c>
      <c r="K128" s="54" t="s">
        <v>7</v>
      </c>
      <c r="L128" s="54" t="s">
        <v>861</v>
      </c>
      <c r="M128" s="54" t="s">
        <v>862</v>
      </c>
      <c r="N128" s="54" t="s">
        <v>1095</v>
      </c>
      <c r="O128" s="54">
        <v>61</v>
      </c>
      <c r="P128" s="54">
        <v>59</v>
      </c>
      <c r="Q128" s="56">
        <v>120</v>
      </c>
      <c r="Z128" s="61">
        <v>0</v>
      </c>
      <c r="AA128" s="61">
        <v>0</v>
      </c>
      <c r="AB128" s="61">
        <v>0</v>
      </c>
      <c r="AC128" s="61">
        <v>0</v>
      </c>
      <c r="AD128" s="61">
        <v>0</v>
      </c>
      <c r="AE128" s="61">
        <v>0</v>
      </c>
      <c r="AF128" s="61">
        <v>0</v>
      </c>
      <c r="AG128" s="61">
        <v>0</v>
      </c>
      <c r="AH128" s="54" t="s">
        <v>777</v>
      </c>
      <c r="AI128" s="57">
        <v>96</v>
      </c>
      <c r="AJ128" s="60">
        <v>19956</v>
      </c>
      <c r="AK128" s="61">
        <v>880.11997904400005</v>
      </c>
      <c r="AL128" s="54">
        <v>126</v>
      </c>
      <c r="AM128" s="61">
        <v>903.99979943999995</v>
      </c>
      <c r="AN128" s="54">
        <v>39</v>
      </c>
      <c r="AO128" s="54" t="s">
        <v>777</v>
      </c>
    </row>
    <row r="129" spans="1:41">
      <c r="A129" s="54" t="s">
        <v>1118</v>
      </c>
      <c r="B129" s="54" t="s">
        <v>796</v>
      </c>
      <c r="C129" s="54" t="s">
        <v>488</v>
      </c>
      <c r="D129" s="54" t="s">
        <v>490</v>
      </c>
      <c r="E129" s="55" t="s">
        <v>1113</v>
      </c>
      <c r="F129" s="55" t="s">
        <v>1119</v>
      </c>
      <c r="G129" s="54" t="s">
        <v>0</v>
      </c>
      <c r="H129" s="54" t="s">
        <v>635</v>
      </c>
      <c r="I129" s="58">
        <v>41116</v>
      </c>
      <c r="J129" s="54">
        <v>12</v>
      </c>
      <c r="K129" s="54" t="s">
        <v>7</v>
      </c>
      <c r="L129" s="54" t="s">
        <v>861</v>
      </c>
      <c r="M129" s="54" t="e">
        <v>#DIV/0!</v>
      </c>
      <c r="N129" s="54" t="s">
        <v>1095</v>
      </c>
      <c r="O129" s="54">
        <v>62</v>
      </c>
      <c r="P129" s="54">
        <v>58</v>
      </c>
      <c r="Q129" s="56">
        <v>120</v>
      </c>
      <c r="Z129" s="61">
        <v>0</v>
      </c>
      <c r="AA129" s="61">
        <v>0</v>
      </c>
      <c r="AB129" s="61">
        <v>0</v>
      </c>
      <c r="AC129" s="61">
        <v>0</v>
      </c>
      <c r="AD129" s="61">
        <v>0</v>
      </c>
      <c r="AE129" s="61">
        <v>0</v>
      </c>
      <c r="AF129" s="61">
        <v>0</v>
      </c>
      <c r="AG129" s="61">
        <v>0</v>
      </c>
      <c r="AH129" s="54" t="s">
        <v>777</v>
      </c>
      <c r="AI129" s="57">
        <v>96</v>
      </c>
      <c r="AJ129" s="60">
        <v>41116</v>
      </c>
      <c r="AK129" s="61">
        <v>880.11995788399997</v>
      </c>
      <c r="AL129" s="54">
        <v>127</v>
      </c>
      <c r="AM129" s="61">
        <v>903.99958784</v>
      </c>
      <c r="AN129" s="54">
        <v>40</v>
      </c>
      <c r="AO129" s="54" t="s">
        <v>777</v>
      </c>
    </row>
    <row r="130" spans="1:41">
      <c r="A130" s="54" t="s">
        <v>865</v>
      </c>
      <c r="B130" s="54" t="s">
        <v>878</v>
      </c>
      <c r="C130" s="54" t="s">
        <v>488</v>
      </c>
      <c r="D130" s="54" t="s">
        <v>124</v>
      </c>
      <c r="E130" s="55" t="s">
        <v>873</v>
      </c>
      <c r="F130" s="55" t="s">
        <v>863</v>
      </c>
      <c r="G130" s="54" t="s">
        <v>6</v>
      </c>
      <c r="H130" s="54" t="s">
        <v>654</v>
      </c>
      <c r="I130" s="58">
        <v>23484</v>
      </c>
      <c r="J130" s="54">
        <v>9</v>
      </c>
      <c r="K130" s="54" t="s">
        <v>2</v>
      </c>
      <c r="L130" s="54" t="s">
        <v>861</v>
      </c>
      <c r="M130" s="54" t="s">
        <v>862</v>
      </c>
      <c r="N130" s="54" t="s">
        <v>1095</v>
      </c>
      <c r="O130" s="54">
        <v>62</v>
      </c>
      <c r="P130" s="54">
        <v>58</v>
      </c>
      <c r="Q130" s="56">
        <v>120</v>
      </c>
      <c r="Z130" s="61">
        <v>0</v>
      </c>
      <c r="AA130" s="61">
        <v>0</v>
      </c>
      <c r="AB130" s="61">
        <v>0</v>
      </c>
      <c r="AC130" s="61">
        <v>0</v>
      </c>
      <c r="AD130" s="61">
        <v>0</v>
      </c>
      <c r="AE130" s="61">
        <v>0</v>
      </c>
      <c r="AF130" s="61">
        <v>0</v>
      </c>
      <c r="AG130" s="61">
        <v>0</v>
      </c>
      <c r="AH130" s="54" t="s">
        <v>777</v>
      </c>
      <c r="AI130" s="57">
        <v>102</v>
      </c>
      <c r="AJ130" s="60">
        <v>23484</v>
      </c>
      <c r="AK130" s="61">
        <v>880.08997551599998</v>
      </c>
      <c r="AL130" s="54">
        <v>128</v>
      </c>
      <c r="AM130" s="61">
        <v>898.02976416000001</v>
      </c>
      <c r="AN130" s="54">
        <v>114</v>
      </c>
      <c r="AO130" s="54" t="s">
        <v>777</v>
      </c>
    </row>
    <row r="131" spans="1:41">
      <c r="A131" s="54" t="s">
        <v>139</v>
      </c>
      <c r="B131" s="54" t="s">
        <v>877</v>
      </c>
      <c r="C131" s="54" t="s">
        <v>488</v>
      </c>
      <c r="D131" s="54" t="s">
        <v>51</v>
      </c>
      <c r="E131" s="55" t="s">
        <v>140</v>
      </c>
      <c r="F131" s="55" t="s">
        <v>141</v>
      </c>
      <c r="G131" s="54" t="s">
        <v>0</v>
      </c>
      <c r="H131" s="54" t="s">
        <v>670</v>
      </c>
      <c r="I131" s="58">
        <v>16804</v>
      </c>
      <c r="J131" s="54">
        <v>8</v>
      </c>
      <c r="K131" s="54" t="s">
        <v>2</v>
      </c>
      <c r="L131" s="54" t="s">
        <v>950</v>
      </c>
      <c r="M131" s="54" t="s">
        <v>862</v>
      </c>
      <c r="N131" s="54" t="s">
        <v>1095</v>
      </c>
      <c r="O131" s="54">
        <v>61</v>
      </c>
      <c r="P131" s="54">
        <v>59</v>
      </c>
      <c r="Q131" s="56">
        <v>120</v>
      </c>
      <c r="Z131" s="61">
        <v>0</v>
      </c>
      <c r="AA131" s="61">
        <v>0</v>
      </c>
      <c r="AB131" s="61">
        <v>0</v>
      </c>
      <c r="AC131" s="61">
        <v>0</v>
      </c>
      <c r="AD131" s="61">
        <v>0</v>
      </c>
      <c r="AE131" s="61">
        <v>0</v>
      </c>
      <c r="AF131" s="61">
        <v>0</v>
      </c>
      <c r="AG131" s="61">
        <v>0</v>
      </c>
      <c r="AH131" s="54" t="s">
        <v>777</v>
      </c>
      <c r="AI131" s="57">
        <v>104</v>
      </c>
      <c r="AJ131" s="60">
        <v>16804</v>
      </c>
      <c r="AK131" s="61">
        <v>880.07998219600006</v>
      </c>
      <c r="AL131" s="54">
        <v>129</v>
      </c>
      <c r="AM131" s="61">
        <v>896.03983096000002</v>
      </c>
      <c r="AN131" s="54">
        <v>133</v>
      </c>
      <c r="AO131" s="54" t="s">
        <v>777</v>
      </c>
    </row>
    <row r="132" spans="1:41">
      <c r="A132" s="54" t="s">
        <v>926</v>
      </c>
      <c r="B132" s="54" t="s">
        <v>804</v>
      </c>
      <c r="C132" s="54" t="s">
        <v>1</v>
      </c>
      <c r="D132" s="54" t="s">
        <v>257</v>
      </c>
      <c r="E132" s="55" t="s">
        <v>26</v>
      </c>
      <c r="F132" s="55" t="s">
        <v>927</v>
      </c>
      <c r="G132" s="54" t="s">
        <v>6</v>
      </c>
      <c r="H132" s="54" t="s">
        <v>644</v>
      </c>
      <c r="I132" s="58">
        <v>16868</v>
      </c>
      <c r="J132" s="54">
        <v>8</v>
      </c>
      <c r="K132" s="54" t="s">
        <v>2</v>
      </c>
      <c r="L132" s="54" t="s">
        <v>950</v>
      </c>
      <c r="M132" s="54" t="s">
        <v>862</v>
      </c>
      <c r="N132" s="54" t="s">
        <v>1095</v>
      </c>
      <c r="O132" s="54">
        <v>60</v>
      </c>
      <c r="P132" s="54">
        <v>60</v>
      </c>
      <c r="Q132" s="56">
        <v>120</v>
      </c>
      <c r="Z132" s="61">
        <v>0</v>
      </c>
      <c r="AA132" s="61">
        <v>0</v>
      </c>
      <c r="AB132" s="61">
        <v>0</v>
      </c>
      <c r="AC132" s="61">
        <v>0</v>
      </c>
      <c r="AD132" s="61">
        <v>0</v>
      </c>
      <c r="AE132" s="61">
        <v>0</v>
      </c>
      <c r="AF132" s="61">
        <v>0</v>
      </c>
      <c r="AG132" s="61">
        <v>0</v>
      </c>
      <c r="AH132" s="54" t="s">
        <v>777</v>
      </c>
      <c r="AI132" s="57">
        <v>104</v>
      </c>
      <c r="AJ132" s="60">
        <v>16868</v>
      </c>
      <c r="AK132" s="61">
        <v>880.07998213200005</v>
      </c>
      <c r="AL132" s="54">
        <v>130</v>
      </c>
      <c r="AM132" s="61">
        <v>896.03983031999996</v>
      </c>
      <c r="AN132" s="54">
        <v>134</v>
      </c>
      <c r="AO132" s="54" t="s">
        <v>777</v>
      </c>
    </row>
    <row r="133" spans="1:41">
      <c r="A133" s="54" t="s">
        <v>960</v>
      </c>
      <c r="B133" s="54" t="s">
        <v>879</v>
      </c>
      <c r="C133" s="54" t="s">
        <v>488</v>
      </c>
      <c r="D133" s="54" t="s">
        <v>204</v>
      </c>
      <c r="E133" s="55" t="s">
        <v>995</v>
      </c>
      <c r="F133" s="55" t="s">
        <v>996</v>
      </c>
      <c r="G133" s="54" t="s">
        <v>0</v>
      </c>
      <c r="H133" s="54" t="s">
        <v>635</v>
      </c>
      <c r="I133" s="58">
        <v>21065</v>
      </c>
      <c r="J133" s="54">
        <v>11</v>
      </c>
      <c r="K133" s="54" t="s">
        <v>7</v>
      </c>
      <c r="L133" s="54" t="s">
        <v>861</v>
      </c>
      <c r="M133" s="54" t="s">
        <v>862</v>
      </c>
      <c r="N133" s="54" t="s">
        <v>1095</v>
      </c>
      <c r="O133" s="54">
        <v>60</v>
      </c>
      <c r="P133" s="54">
        <v>61</v>
      </c>
      <c r="Q133" s="56">
        <v>121</v>
      </c>
      <c r="Z133" s="61">
        <v>0</v>
      </c>
      <c r="AA133" s="61">
        <v>0</v>
      </c>
      <c r="AB133" s="61">
        <v>0</v>
      </c>
      <c r="AC133" s="61">
        <v>0</v>
      </c>
      <c r="AD133" s="61">
        <v>0</v>
      </c>
      <c r="AE133" s="61">
        <v>0</v>
      </c>
      <c r="AF133" s="61">
        <v>0</v>
      </c>
      <c r="AG133" s="61">
        <v>0</v>
      </c>
      <c r="AH133" s="54" t="s">
        <v>777</v>
      </c>
      <c r="AI133" s="57">
        <v>99</v>
      </c>
      <c r="AJ133" s="60">
        <v>21065</v>
      </c>
      <c r="AK133" s="61">
        <v>879.10997793499996</v>
      </c>
      <c r="AL133" s="54">
        <v>131</v>
      </c>
      <c r="AM133" s="61">
        <v>901.00978835000001</v>
      </c>
      <c r="AN133" s="54">
        <v>70</v>
      </c>
      <c r="AO133" s="54" t="s">
        <v>777</v>
      </c>
    </row>
    <row r="134" spans="1:41">
      <c r="A134" s="54" t="s">
        <v>824</v>
      </c>
      <c r="B134" s="54" t="s">
        <v>242</v>
      </c>
      <c r="C134" s="54" t="s">
        <v>1</v>
      </c>
      <c r="D134" s="54" t="s">
        <v>242</v>
      </c>
      <c r="E134" s="55" t="s">
        <v>843</v>
      </c>
      <c r="F134" s="55" t="s">
        <v>844</v>
      </c>
      <c r="G134" s="54" t="s">
        <v>6</v>
      </c>
      <c r="H134" s="54" t="s">
        <v>644</v>
      </c>
      <c r="I134" s="58">
        <v>18191</v>
      </c>
      <c r="J134" s="54">
        <v>9</v>
      </c>
      <c r="K134" s="54" t="s">
        <v>2</v>
      </c>
      <c r="L134" s="54" t="s">
        <v>950</v>
      </c>
      <c r="M134" s="54" t="s">
        <v>777</v>
      </c>
      <c r="N134" s="54" t="s">
        <v>1095</v>
      </c>
      <c r="O134" s="54">
        <v>60</v>
      </c>
      <c r="P134" s="54">
        <v>61</v>
      </c>
      <c r="Q134" s="56">
        <v>121</v>
      </c>
      <c r="Z134" s="61">
        <v>0</v>
      </c>
      <c r="AA134" s="61">
        <v>0</v>
      </c>
      <c r="AB134" s="61">
        <v>0</v>
      </c>
      <c r="AC134" s="61">
        <v>0</v>
      </c>
      <c r="AD134" s="61">
        <v>0</v>
      </c>
      <c r="AE134" s="61">
        <v>0</v>
      </c>
      <c r="AF134" s="61">
        <v>0</v>
      </c>
      <c r="AG134" s="61">
        <v>0</v>
      </c>
      <c r="AH134" s="54" t="s">
        <v>777</v>
      </c>
      <c r="AI134" s="57">
        <v>103</v>
      </c>
      <c r="AJ134" s="60">
        <v>18191</v>
      </c>
      <c r="AK134" s="61">
        <v>879.08998080900005</v>
      </c>
      <c r="AL134" s="54">
        <v>132</v>
      </c>
      <c r="AM134" s="61">
        <v>897.02981708999994</v>
      </c>
      <c r="AN134" s="54">
        <v>125</v>
      </c>
      <c r="AO134" s="54" t="s">
        <v>777</v>
      </c>
    </row>
    <row r="135" spans="1:41">
      <c r="A135" s="54" t="s">
        <v>435</v>
      </c>
      <c r="B135" s="54" t="s">
        <v>242</v>
      </c>
      <c r="C135" s="54" t="s">
        <v>1</v>
      </c>
      <c r="D135" s="54" t="s">
        <v>242</v>
      </c>
      <c r="E135" s="55" t="s">
        <v>422</v>
      </c>
      <c r="F135" s="55" t="s">
        <v>454</v>
      </c>
      <c r="G135" s="54" t="s">
        <v>6</v>
      </c>
      <c r="H135" s="54" t="s">
        <v>640</v>
      </c>
      <c r="I135" s="58">
        <v>19177</v>
      </c>
      <c r="J135" s="54">
        <v>9</v>
      </c>
      <c r="K135" s="54" t="s">
        <v>2</v>
      </c>
      <c r="L135" s="54" t="s">
        <v>861</v>
      </c>
      <c r="M135" s="54" t="s">
        <v>862</v>
      </c>
      <c r="N135" s="54" t="s">
        <v>1095</v>
      </c>
      <c r="O135" s="54">
        <v>64</v>
      </c>
      <c r="P135" s="54">
        <v>57</v>
      </c>
      <c r="Q135" s="56">
        <v>121</v>
      </c>
      <c r="Z135" s="61">
        <v>0</v>
      </c>
      <c r="AA135" s="61">
        <v>0</v>
      </c>
      <c r="AB135" s="61">
        <v>0</v>
      </c>
      <c r="AC135" s="61">
        <v>0</v>
      </c>
      <c r="AD135" s="61">
        <v>0</v>
      </c>
      <c r="AE135" s="61">
        <v>0</v>
      </c>
      <c r="AF135" s="61">
        <v>0</v>
      </c>
      <c r="AG135" s="61">
        <v>0</v>
      </c>
      <c r="AH135" s="54" t="s">
        <v>777</v>
      </c>
      <c r="AI135" s="57">
        <v>103</v>
      </c>
      <c r="AJ135" s="60">
        <v>19177</v>
      </c>
      <c r="AK135" s="61">
        <v>879.08997982300002</v>
      </c>
      <c r="AL135" s="54">
        <v>133</v>
      </c>
      <c r="AM135" s="61">
        <v>897.02980722999996</v>
      </c>
      <c r="AN135" s="54">
        <v>126</v>
      </c>
      <c r="AO135" s="54" t="s">
        <v>777</v>
      </c>
    </row>
    <row r="136" spans="1:41">
      <c r="A136" s="54" t="s">
        <v>1143</v>
      </c>
      <c r="B136" s="54" t="s">
        <v>802</v>
      </c>
      <c r="C136" s="54" t="s">
        <v>1</v>
      </c>
      <c r="D136" s="54" t="s">
        <v>51</v>
      </c>
      <c r="E136" s="55" t="s">
        <v>1144</v>
      </c>
      <c r="F136" s="55" t="s">
        <v>1145</v>
      </c>
      <c r="G136" s="54" t="s">
        <v>0</v>
      </c>
      <c r="H136" s="54" t="s">
        <v>654</v>
      </c>
      <c r="I136" s="58">
        <v>21607</v>
      </c>
      <c r="J136" s="54">
        <v>12</v>
      </c>
      <c r="K136" s="54" t="s">
        <v>7</v>
      </c>
      <c r="L136" s="54" t="s">
        <v>861</v>
      </c>
      <c r="M136" s="54" t="e">
        <v>#DIV/0!</v>
      </c>
      <c r="N136" s="54" t="s">
        <v>1098</v>
      </c>
      <c r="O136" s="54">
        <v>65</v>
      </c>
      <c r="P136" s="54">
        <v>57</v>
      </c>
      <c r="Q136" s="56">
        <v>122</v>
      </c>
      <c r="Z136" s="61">
        <v>0</v>
      </c>
      <c r="AA136" s="61">
        <v>0</v>
      </c>
      <c r="AB136" s="61">
        <v>0</v>
      </c>
      <c r="AC136" s="61">
        <v>0</v>
      </c>
      <c r="AD136" s="61">
        <v>0</v>
      </c>
      <c r="AE136" s="61">
        <v>0</v>
      </c>
      <c r="AF136" s="61">
        <v>0</v>
      </c>
      <c r="AG136" s="61">
        <v>0</v>
      </c>
      <c r="AH136" s="54" t="s">
        <v>777</v>
      </c>
      <c r="AI136" s="57">
        <v>98</v>
      </c>
      <c r="AJ136" s="60">
        <v>21607</v>
      </c>
      <c r="AK136" s="61">
        <v>878.119977393</v>
      </c>
      <c r="AL136" s="54">
        <v>134</v>
      </c>
      <c r="AM136" s="61">
        <v>901.99978293000004</v>
      </c>
      <c r="AN136" s="54">
        <v>57</v>
      </c>
      <c r="AO136" s="54" t="s">
        <v>777</v>
      </c>
    </row>
    <row r="137" spans="1:41">
      <c r="A137" s="54" t="s">
        <v>255</v>
      </c>
      <c r="B137" s="54" t="s">
        <v>785</v>
      </c>
      <c r="C137" s="54" t="s">
        <v>488</v>
      </c>
      <c r="D137" s="54" t="s">
        <v>488</v>
      </c>
      <c r="E137" s="55" t="s">
        <v>256</v>
      </c>
      <c r="F137" s="55" t="s">
        <v>5</v>
      </c>
      <c r="G137" s="54" t="s">
        <v>0</v>
      </c>
      <c r="H137" s="54" t="s">
        <v>651</v>
      </c>
      <c r="I137" s="58">
        <v>14528</v>
      </c>
      <c r="J137" s="54">
        <v>9</v>
      </c>
      <c r="K137" s="54" t="s">
        <v>2</v>
      </c>
      <c r="L137" s="54" t="s">
        <v>994</v>
      </c>
      <c r="M137" s="54" t="s">
        <v>862</v>
      </c>
      <c r="N137" s="54" t="s">
        <v>1095</v>
      </c>
      <c r="O137" s="54">
        <v>64</v>
      </c>
      <c r="P137" s="54">
        <v>58</v>
      </c>
      <c r="Q137" s="56">
        <v>122</v>
      </c>
      <c r="Z137" s="61">
        <v>0</v>
      </c>
      <c r="AA137" s="61">
        <v>0</v>
      </c>
      <c r="AB137" s="61">
        <v>0</v>
      </c>
      <c r="AC137" s="61">
        <v>0</v>
      </c>
      <c r="AD137" s="61">
        <v>0</v>
      </c>
      <c r="AE137" s="61">
        <v>0</v>
      </c>
      <c r="AF137" s="61">
        <v>0</v>
      </c>
      <c r="AG137" s="61">
        <v>0</v>
      </c>
      <c r="AH137" s="54" t="s">
        <v>777</v>
      </c>
      <c r="AI137" s="57">
        <v>104</v>
      </c>
      <c r="AJ137" s="60">
        <v>14528</v>
      </c>
      <c r="AK137" s="61">
        <v>878.08998447200008</v>
      </c>
      <c r="AL137" s="54">
        <v>135</v>
      </c>
      <c r="AM137" s="61">
        <v>896.02985372000001</v>
      </c>
      <c r="AN137" s="54">
        <v>135</v>
      </c>
      <c r="AO137" s="54" t="s">
        <v>777</v>
      </c>
    </row>
    <row r="138" spans="1:41">
      <c r="A138" s="54" t="s">
        <v>400</v>
      </c>
      <c r="B138" s="54" t="s">
        <v>149</v>
      </c>
      <c r="C138" s="54" t="s">
        <v>1</v>
      </c>
      <c r="D138" s="54" t="s">
        <v>149</v>
      </c>
      <c r="E138" s="55" t="s">
        <v>401</v>
      </c>
      <c r="F138" s="55" t="s">
        <v>402</v>
      </c>
      <c r="G138" s="54" t="s">
        <v>6</v>
      </c>
      <c r="H138" s="54" t="s">
        <v>670</v>
      </c>
      <c r="I138" s="58">
        <v>18222</v>
      </c>
      <c r="J138" s="54">
        <v>9</v>
      </c>
      <c r="K138" s="54" t="s">
        <v>2</v>
      </c>
      <c r="L138" s="54" t="s">
        <v>950</v>
      </c>
      <c r="M138" s="54" t="s">
        <v>777</v>
      </c>
      <c r="N138" s="54" t="s">
        <v>1095</v>
      </c>
      <c r="O138" s="54">
        <v>65</v>
      </c>
      <c r="P138" s="54">
        <v>57</v>
      </c>
      <c r="Q138" s="56">
        <v>122</v>
      </c>
      <c r="Z138" s="61">
        <v>0</v>
      </c>
      <c r="AA138" s="61">
        <v>0</v>
      </c>
      <c r="AB138" s="61">
        <v>0</v>
      </c>
      <c r="AC138" s="61">
        <v>0</v>
      </c>
      <c r="AD138" s="61">
        <v>0</v>
      </c>
      <c r="AE138" s="61">
        <v>0</v>
      </c>
      <c r="AF138" s="61">
        <v>0</v>
      </c>
      <c r="AG138" s="61">
        <v>0</v>
      </c>
      <c r="AH138" s="54" t="s">
        <v>777</v>
      </c>
      <c r="AI138" s="57">
        <v>104</v>
      </c>
      <c r="AJ138" s="60">
        <v>18222</v>
      </c>
      <c r="AK138" s="61">
        <v>878.08998077800004</v>
      </c>
      <c r="AL138" s="54">
        <v>136</v>
      </c>
      <c r="AM138" s="61">
        <v>896.02981677999992</v>
      </c>
      <c r="AN138" s="54">
        <v>136</v>
      </c>
      <c r="AO138" s="54" t="s">
        <v>777</v>
      </c>
    </row>
    <row r="139" spans="1:41">
      <c r="A139" s="54" t="s">
        <v>829</v>
      </c>
      <c r="B139" s="54" t="s">
        <v>797</v>
      </c>
      <c r="C139" s="54" t="s">
        <v>488</v>
      </c>
      <c r="D139" s="54" t="s">
        <v>491</v>
      </c>
      <c r="E139" s="55" t="s">
        <v>841</v>
      </c>
      <c r="F139" s="55" t="s">
        <v>842</v>
      </c>
      <c r="G139" s="54" t="s">
        <v>0</v>
      </c>
      <c r="H139" s="54" t="s">
        <v>640</v>
      </c>
      <c r="I139" s="58">
        <v>18271</v>
      </c>
      <c r="J139" s="54">
        <v>9</v>
      </c>
      <c r="K139" s="54" t="s">
        <v>2</v>
      </c>
      <c r="L139" s="54" t="s">
        <v>950</v>
      </c>
      <c r="M139" s="54" t="s">
        <v>777</v>
      </c>
      <c r="N139" s="54" t="s">
        <v>1095</v>
      </c>
      <c r="O139" s="54">
        <v>63</v>
      </c>
      <c r="P139" s="54">
        <v>59</v>
      </c>
      <c r="Q139" s="56">
        <v>122</v>
      </c>
      <c r="Z139" s="61">
        <v>0</v>
      </c>
      <c r="AA139" s="61">
        <v>0</v>
      </c>
      <c r="AB139" s="61">
        <v>0</v>
      </c>
      <c r="AC139" s="61">
        <v>0</v>
      </c>
      <c r="AD139" s="61">
        <v>0</v>
      </c>
      <c r="AE139" s="61">
        <v>0</v>
      </c>
      <c r="AF139" s="61">
        <v>0</v>
      </c>
      <c r="AG139" s="61">
        <v>0</v>
      </c>
      <c r="AH139" s="54" t="s">
        <v>777</v>
      </c>
      <c r="AI139" s="57">
        <v>104</v>
      </c>
      <c r="AJ139" s="60">
        <v>18271</v>
      </c>
      <c r="AK139" s="61">
        <v>878.08998072899999</v>
      </c>
      <c r="AL139" s="54">
        <v>137</v>
      </c>
      <c r="AM139" s="61">
        <v>896.02981628999999</v>
      </c>
      <c r="AN139" s="54">
        <v>137</v>
      </c>
      <c r="AO139" s="54" t="s">
        <v>777</v>
      </c>
    </row>
    <row r="140" spans="1:41">
      <c r="A140" s="54" t="s">
        <v>887</v>
      </c>
      <c r="B140" s="54" t="s">
        <v>806</v>
      </c>
      <c r="C140" s="54" t="s">
        <v>1</v>
      </c>
      <c r="D140" s="54" t="s">
        <v>490</v>
      </c>
      <c r="E140" s="55" t="s">
        <v>133</v>
      </c>
      <c r="F140" s="55" t="s">
        <v>29</v>
      </c>
      <c r="G140" s="54" t="s">
        <v>6</v>
      </c>
      <c r="H140" s="54" t="s">
        <v>664</v>
      </c>
      <c r="I140" s="58">
        <v>20316</v>
      </c>
      <c r="J140" s="54">
        <v>9</v>
      </c>
      <c r="K140" s="54" t="s">
        <v>2</v>
      </c>
      <c r="L140" s="54" t="s">
        <v>861</v>
      </c>
      <c r="M140" s="54" t="s">
        <v>777</v>
      </c>
      <c r="N140" s="54" t="s">
        <v>1095</v>
      </c>
      <c r="O140" s="54">
        <v>62</v>
      </c>
      <c r="P140" s="54">
        <v>60</v>
      </c>
      <c r="Q140" s="56">
        <v>122</v>
      </c>
      <c r="Z140" s="61">
        <v>0</v>
      </c>
      <c r="AA140" s="61">
        <v>0</v>
      </c>
      <c r="AB140" s="61">
        <v>0</v>
      </c>
      <c r="AC140" s="61">
        <v>0</v>
      </c>
      <c r="AD140" s="61">
        <v>0</v>
      </c>
      <c r="AE140" s="61">
        <v>0</v>
      </c>
      <c r="AF140" s="61">
        <v>0</v>
      </c>
      <c r="AG140" s="61">
        <v>0</v>
      </c>
      <c r="AH140" s="54" t="s">
        <v>777</v>
      </c>
      <c r="AI140" s="57">
        <v>104</v>
      </c>
      <c r="AJ140" s="60">
        <v>20316</v>
      </c>
      <c r="AK140" s="61">
        <v>878.08997868400002</v>
      </c>
      <c r="AL140" s="54">
        <v>138</v>
      </c>
      <c r="AM140" s="61">
        <v>896.02979584000002</v>
      </c>
      <c r="AN140" s="54">
        <v>138</v>
      </c>
      <c r="AO140" s="54" t="s">
        <v>777</v>
      </c>
    </row>
    <row r="141" spans="1:41">
      <c r="A141" s="54" t="s">
        <v>668</v>
      </c>
      <c r="B141" s="54" t="s">
        <v>882</v>
      </c>
      <c r="C141" s="54" t="s">
        <v>488</v>
      </c>
      <c r="D141" s="54" t="s">
        <v>490</v>
      </c>
      <c r="E141" s="55" t="s">
        <v>210</v>
      </c>
      <c r="F141" s="55" t="s">
        <v>669</v>
      </c>
      <c r="G141" s="54" t="s">
        <v>0</v>
      </c>
      <c r="H141" s="54" t="s">
        <v>644</v>
      </c>
      <c r="I141" s="58">
        <v>18853</v>
      </c>
      <c r="J141" s="54">
        <v>8</v>
      </c>
      <c r="K141" s="54" t="s">
        <v>2</v>
      </c>
      <c r="L141" s="54" t="s">
        <v>950</v>
      </c>
      <c r="M141" s="54" t="s">
        <v>862</v>
      </c>
      <c r="N141" s="54" t="s">
        <v>1095</v>
      </c>
      <c r="O141" s="54">
        <v>61</v>
      </c>
      <c r="P141" s="54">
        <v>61</v>
      </c>
      <c r="Q141" s="56">
        <v>122</v>
      </c>
      <c r="Z141" s="61">
        <v>0</v>
      </c>
      <c r="AA141" s="61">
        <v>0</v>
      </c>
      <c r="AB141" s="61">
        <v>0</v>
      </c>
      <c r="AC141" s="61">
        <v>0</v>
      </c>
      <c r="AD141" s="61">
        <v>0</v>
      </c>
      <c r="AE141" s="61">
        <v>0</v>
      </c>
      <c r="AF141" s="61">
        <v>0</v>
      </c>
      <c r="AG141" s="61">
        <v>0</v>
      </c>
      <c r="AH141" s="54" t="s">
        <v>777</v>
      </c>
      <c r="AI141" s="57">
        <v>106</v>
      </c>
      <c r="AJ141" s="60">
        <v>18853</v>
      </c>
      <c r="AK141" s="61">
        <v>878.07998014700001</v>
      </c>
      <c r="AL141" s="54">
        <v>139</v>
      </c>
      <c r="AM141" s="61">
        <v>894.03981047000002</v>
      </c>
      <c r="AN141" s="54">
        <v>152</v>
      </c>
      <c r="AO141" s="54" t="s">
        <v>777</v>
      </c>
    </row>
    <row r="142" spans="1:41">
      <c r="A142" s="54" t="s">
        <v>978</v>
      </c>
      <c r="B142" s="54" t="s">
        <v>806</v>
      </c>
      <c r="C142" s="54" t="s">
        <v>1</v>
      </c>
      <c r="D142" s="54" t="s">
        <v>490</v>
      </c>
      <c r="E142" s="55" t="s">
        <v>1024</v>
      </c>
      <c r="F142" s="55" t="s">
        <v>1025</v>
      </c>
      <c r="G142" s="54" t="s">
        <v>6</v>
      </c>
      <c r="H142" s="54" t="s">
        <v>644</v>
      </c>
      <c r="I142" s="58">
        <v>18830</v>
      </c>
      <c r="J142" s="54">
        <v>12</v>
      </c>
      <c r="K142" s="54" t="s">
        <v>7</v>
      </c>
      <c r="L142" s="54" t="s">
        <v>950</v>
      </c>
      <c r="M142" s="54" t="s">
        <v>777</v>
      </c>
      <c r="N142" s="54" t="s">
        <v>1095</v>
      </c>
      <c r="O142" s="54">
        <v>62</v>
      </c>
      <c r="P142" s="54">
        <v>61</v>
      </c>
      <c r="Q142" s="56">
        <v>123</v>
      </c>
      <c r="Z142" s="61">
        <v>0</v>
      </c>
      <c r="AA142" s="61">
        <v>0</v>
      </c>
      <c r="AB142" s="61">
        <v>0</v>
      </c>
      <c r="AC142" s="61">
        <v>0</v>
      </c>
      <c r="AD142" s="61">
        <v>0</v>
      </c>
      <c r="AE142" s="61">
        <v>0</v>
      </c>
      <c r="AF142" s="61">
        <v>0</v>
      </c>
      <c r="AG142" s="61">
        <v>0</v>
      </c>
      <c r="AH142" s="54" t="s">
        <v>777</v>
      </c>
      <c r="AI142" s="57">
        <v>99</v>
      </c>
      <c r="AJ142" s="60">
        <v>18830</v>
      </c>
      <c r="AK142" s="61">
        <v>877.11998016999996</v>
      </c>
      <c r="AL142" s="54">
        <v>140</v>
      </c>
      <c r="AM142" s="61">
        <v>900.99981070000001</v>
      </c>
      <c r="AN142" s="54">
        <v>71</v>
      </c>
      <c r="AO142" s="54" t="s">
        <v>777</v>
      </c>
    </row>
    <row r="143" spans="1:41">
      <c r="A143" s="54" t="s">
        <v>425</v>
      </c>
      <c r="B143" s="54" t="s">
        <v>804</v>
      </c>
      <c r="C143" s="54" t="s">
        <v>1</v>
      </c>
      <c r="D143" s="54" t="s">
        <v>257</v>
      </c>
      <c r="E143" s="55" t="s">
        <v>49</v>
      </c>
      <c r="F143" s="55" t="s">
        <v>451</v>
      </c>
      <c r="G143" s="54" t="s">
        <v>0</v>
      </c>
      <c r="H143" s="54" t="s">
        <v>664</v>
      </c>
      <c r="I143" s="58">
        <v>18875</v>
      </c>
      <c r="J143" s="54">
        <v>12</v>
      </c>
      <c r="K143" s="54" t="s">
        <v>7</v>
      </c>
      <c r="L143" s="54" t="s">
        <v>950</v>
      </c>
      <c r="M143" s="54" t="s">
        <v>777</v>
      </c>
      <c r="N143" s="54" t="s">
        <v>1095</v>
      </c>
      <c r="O143" s="54">
        <v>64</v>
      </c>
      <c r="P143" s="54">
        <v>59</v>
      </c>
      <c r="Q143" s="56">
        <v>123</v>
      </c>
      <c r="Z143" s="61">
        <v>0</v>
      </c>
      <c r="AA143" s="61">
        <v>0</v>
      </c>
      <c r="AB143" s="61">
        <v>0</v>
      </c>
      <c r="AC143" s="61">
        <v>0</v>
      </c>
      <c r="AD143" s="61">
        <v>0</v>
      </c>
      <c r="AE143" s="61">
        <v>0</v>
      </c>
      <c r="AF143" s="61">
        <v>0</v>
      </c>
      <c r="AG143" s="61">
        <v>0</v>
      </c>
      <c r="AH143" s="54" t="s">
        <v>777</v>
      </c>
      <c r="AI143" s="57">
        <v>99</v>
      </c>
      <c r="AJ143" s="60">
        <v>18875</v>
      </c>
      <c r="AK143" s="61">
        <v>877.11998012499998</v>
      </c>
      <c r="AL143" s="54">
        <v>141</v>
      </c>
      <c r="AM143" s="61">
        <v>900.99981025</v>
      </c>
      <c r="AN143" s="54">
        <v>72</v>
      </c>
      <c r="AO143" s="54" t="s">
        <v>777</v>
      </c>
    </row>
    <row r="144" spans="1:41">
      <c r="A144" s="54" t="s">
        <v>228</v>
      </c>
      <c r="B144" s="54" t="s">
        <v>785</v>
      </c>
      <c r="C144" s="54" t="s">
        <v>488</v>
      </c>
      <c r="D144" s="54" t="s">
        <v>488</v>
      </c>
      <c r="E144" s="55" t="s">
        <v>208</v>
      </c>
      <c r="F144" s="55" t="s">
        <v>63</v>
      </c>
      <c r="G144" s="54" t="s">
        <v>6</v>
      </c>
      <c r="H144" s="54" t="s">
        <v>644</v>
      </c>
      <c r="I144" s="58">
        <v>13575</v>
      </c>
      <c r="J144" s="54">
        <v>9</v>
      </c>
      <c r="K144" s="54" t="s">
        <v>2</v>
      </c>
      <c r="L144" s="54" t="s">
        <v>994</v>
      </c>
      <c r="M144" s="54" t="s">
        <v>777</v>
      </c>
      <c r="N144" s="54" t="s">
        <v>1095</v>
      </c>
      <c r="O144" s="54">
        <v>62</v>
      </c>
      <c r="P144" s="54">
        <v>61</v>
      </c>
      <c r="Q144" s="56">
        <v>123</v>
      </c>
      <c r="Z144" s="61">
        <v>0</v>
      </c>
      <c r="AA144" s="61">
        <v>0</v>
      </c>
      <c r="AB144" s="61">
        <v>0</v>
      </c>
      <c r="AC144" s="61">
        <v>0</v>
      </c>
      <c r="AD144" s="61">
        <v>0</v>
      </c>
      <c r="AE144" s="61">
        <v>0</v>
      </c>
      <c r="AF144" s="61">
        <v>0</v>
      </c>
      <c r="AG144" s="61">
        <v>0</v>
      </c>
      <c r="AH144" s="54" t="s">
        <v>777</v>
      </c>
      <c r="AI144" s="57">
        <v>105</v>
      </c>
      <c r="AJ144" s="60">
        <v>13575</v>
      </c>
      <c r="AK144" s="61">
        <v>877.08998542500001</v>
      </c>
      <c r="AL144" s="54">
        <v>142</v>
      </c>
      <c r="AM144" s="61">
        <v>895.02986324999995</v>
      </c>
      <c r="AN144" s="54">
        <v>146</v>
      </c>
      <c r="AO144" s="54" t="s">
        <v>777</v>
      </c>
    </row>
    <row r="145" spans="1:41">
      <c r="A145" s="54" t="s">
        <v>754</v>
      </c>
      <c r="B145" s="54" t="s">
        <v>879</v>
      </c>
      <c r="C145" s="54" t="s">
        <v>488</v>
      </c>
      <c r="D145" s="54" t="s">
        <v>204</v>
      </c>
      <c r="E145" s="55" t="s">
        <v>71</v>
      </c>
      <c r="F145" s="55" t="s">
        <v>755</v>
      </c>
      <c r="G145" s="54" t="s">
        <v>6</v>
      </c>
      <c r="H145" s="54" t="s">
        <v>664</v>
      </c>
      <c r="I145" s="58">
        <v>16757</v>
      </c>
      <c r="J145" s="54">
        <v>9</v>
      </c>
      <c r="K145" s="54" t="s">
        <v>2</v>
      </c>
      <c r="L145" s="54" t="s">
        <v>950</v>
      </c>
      <c r="M145" s="54" t="s">
        <v>777</v>
      </c>
      <c r="N145" s="54" t="s">
        <v>1095</v>
      </c>
      <c r="O145" s="54">
        <v>62</v>
      </c>
      <c r="P145" s="54">
        <v>61</v>
      </c>
      <c r="Q145" s="56">
        <v>123</v>
      </c>
      <c r="Z145" s="61">
        <v>0</v>
      </c>
      <c r="AA145" s="61">
        <v>0</v>
      </c>
      <c r="AB145" s="61">
        <v>0</v>
      </c>
      <c r="AC145" s="61">
        <v>0</v>
      </c>
      <c r="AD145" s="61">
        <v>0</v>
      </c>
      <c r="AE145" s="61">
        <v>0</v>
      </c>
      <c r="AF145" s="61">
        <v>0</v>
      </c>
      <c r="AG145" s="61">
        <v>0</v>
      </c>
      <c r="AH145" s="54" t="s">
        <v>777</v>
      </c>
      <c r="AI145" s="57">
        <v>105</v>
      </c>
      <c r="AJ145" s="60">
        <v>16757</v>
      </c>
      <c r="AK145" s="61">
        <v>877.08998224300001</v>
      </c>
      <c r="AL145" s="54">
        <v>143</v>
      </c>
      <c r="AM145" s="61">
        <v>895.02983142999994</v>
      </c>
      <c r="AN145" s="54">
        <v>147</v>
      </c>
      <c r="AO145" s="54" t="s">
        <v>777</v>
      </c>
    </row>
    <row r="146" spans="1:41">
      <c r="A146" s="54" t="s">
        <v>993</v>
      </c>
      <c r="B146" s="54" t="s">
        <v>805</v>
      </c>
      <c r="C146" s="54" t="s">
        <v>1</v>
      </c>
      <c r="D146" s="54" t="s">
        <v>283</v>
      </c>
      <c r="E146" s="55" t="s">
        <v>1046</v>
      </c>
      <c r="F146" s="55" t="s">
        <v>1047</v>
      </c>
      <c r="G146" s="54" t="s">
        <v>6</v>
      </c>
      <c r="H146" s="54" t="s">
        <v>675</v>
      </c>
      <c r="I146" s="58">
        <v>21554</v>
      </c>
      <c r="J146" s="54">
        <v>12</v>
      </c>
      <c r="K146" s="54" t="s">
        <v>7</v>
      </c>
      <c r="L146" s="54" t="s">
        <v>861</v>
      </c>
      <c r="M146" s="54" t="s">
        <v>777</v>
      </c>
      <c r="N146" s="54" t="s">
        <v>1095</v>
      </c>
      <c r="O146" s="54">
        <v>64</v>
      </c>
      <c r="P146" s="54">
        <v>60</v>
      </c>
      <c r="Q146" s="56">
        <v>124</v>
      </c>
      <c r="Z146" s="61">
        <v>0</v>
      </c>
      <c r="AA146" s="61">
        <v>0</v>
      </c>
      <c r="AB146" s="61">
        <v>0</v>
      </c>
      <c r="AC146" s="61">
        <v>0</v>
      </c>
      <c r="AD146" s="61">
        <v>0</v>
      </c>
      <c r="AE146" s="61">
        <v>0</v>
      </c>
      <c r="AF146" s="61">
        <v>0</v>
      </c>
      <c r="AG146" s="61">
        <v>0</v>
      </c>
      <c r="AH146" s="54" t="s">
        <v>777</v>
      </c>
      <c r="AI146" s="57">
        <v>100</v>
      </c>
      <c r="AJ146" s="60">
        <v>21554</v>
      </c>
      <c r="AK146" s="61">
        <v>876.11997744600001</v>
      </c>
      <c r="AL146" s="54">
        <v>144</v>
      </c>
      <c r="AM146" s="61">
        <v>899.99978346</v>
      </c>
      <c r="AN146" s="54">
        <v>91</v>
      </c>
      <c r="AO146" s="54" t="s">
        <v>777</v>
      </c>
    </row>
    <row r="147" spans="1:41">
      <c r="A147" s="54" t="s">
        <v>957</v>
      </c>
      <c r="B147" s="54" t="s">
        <v>785</v>
      </c>
      <c r="C147" s="54" t="s">
        <v>488</v>
      </c>
      <c r="D147" s="54" t="s">
        <v>488</v>
      </c>
      <c r="E147" s="55" t="s">
        <v>1051</v>
      </c>
      <c r="F147" s="55" t="s">
        <v>1052</v>
      </c>
      <c r="G147" s="54" t="s">
        <v>0</v>
      </c>
      <c r="H147" s="54" t="s">
        <v>675</v>
      </c>
      <c r="I147" s="58">
        <v>24988</v>
      </c>
      <c r="J147" s="54">
        <v>12</v>
      </c>
      <c r="K147" s="54" t="s">
        <v>7</v>
      </c>
      <c r="L147" s="54" t="s">
        <v>861</v>
      </c>
      <c r="M147" s="54" t="s">
        <v>777</v>
      </c>
      <c r="N147" s="54" t="s">
        <v>1095</v>
      </c>
      <c r="O147" s="54">
        <v>65</v>
      </c>
      <c r="P147" s="54">
        <v>59</v>
      </c>
      <c r="Q147" s="56">
        <v>124</v>
      </c>
      <c r="Z147" s="61">
        <v>0</v>
      </c>
      <c r="AA147" s="61">
        <v>0</v>
      </c>
      <c r="AB147" s="61">
        <v>0</v>
      </c>
      <c r="AC147" s="61">
        <v>0</v>
      </c>
      <c r="AD147" s="61">
        <v>0</v>
      </c>
      <c r="AE147" s="61">
        <v>0</v>
      </c>
      <c r="AF147" s="61">
        <v>0</v>
      </c>
      <c r="AG147" s="61">
        <v>0</v>
      </c>
      <c r="AH147" s="54" t="s">
        <v>777</v>
      </c>
      <c r="AI147" s="57">
        <v>100</v>
      </c>
      <c r="AJ147" s="60">
        <v>24988</v>
      </c>
      <c r="AK147" s="61">
        <v>876.11997401200006</v>
      </c>
      <c r="AL147" s="54">
        <v>145</v>
      </c>
      <c r="AM147" s="61">
        <v>899.99974912000005</v>
      </c>
      <c r="AN147" s="54">
        <v>92</v>
      </c>
      <c r="AO147" s="54" t="s">
        <v>777</v>
      </c>
    </row>
    <row r="148" spans="1:41">
      <c r="A148" s="54" t="s">
        <v>784</v>
      </c>
      <c r="B148" s="54" t="s">
        <v>791</v>
      </c>
      <c r="C148" s="54" t="s">
        <v>488</v>
      </c>
      <c r="D148" s="54" t="s">
        <v>242</v>
      </c>
      <c r="E148" s="55" t="s">
        <v>775</v>
      </c>
      <c r="F148" s="55" t="s">
        <v>776</v>
      </c>
      <c r="G148" s="54" t="s">
        <v>0</v>
      </c>
      <c r="H148" s="54" t="s">
        <v>675</v>
      </c>
      <c r="I148" s="58">
        <v>16918</v>
      </c>
      <c r="J148" s="54">
        <v>9</v>
      </c>
      <c r="K148" s="54" t="s">
        <v>2</v>
      </c>
      <c r="L148" s="54" t="s">
        <v>950</v>
      </c>
      <c r="M148" s="54" t="s">
        <v>777</v>
      </c>
      <c r="N148" s="54" t="s">
        <v>1095</v>
      </c>
      <c r="O148" s="54">
        <v>63</v>
      </c>
      <c r="P148" s="54">
        <v>61</v>
      </c>
      <c r="Q148" s="56">
        <v>124</v>
      </c>
      <c r="Z148" s="61">
        <v>0</v>
      </c>
      <c r="AA148" s="61">
        <v>0</v>
      </c>
      <c r="AB148" s="61">
        <v>0</v>
      </c>
      <c r="AC148" s="61">
        <v>0</v>
      </c>
      <c r="AD148" s="61">
        <v>0</v>
      </c>
      <c r="AE148" s="61">
        <v>0</v>
      </c>
      <c r="AF148" s="61">
        <v>0</v>
      </c>
      <c r="AG148" s="61">
        <v>0</v>
      </c>
      <c r="AH148" s="54" t="s">
        <v>777</v>
      </c>
      <c r="AI148" s="57">
        <v>106</v>
      </c>
      <c r="AJ148" s="60">
        <v>16918</v>
      </c>
      <c r="AK148" s="61">
        <v>876.08998208200001</v>
      </c>
      <c r="AL148" s="54">
        <v>146</v>
      </c>
      <c r="AM148" s="61">
        <v>894.02982982000003</v>
      </c>
      <c r="AN148" s="54">
        <v>153</v>
      </c>
      <c r="AO148" s="54" t="s">
        <v>777</v>
      </c>
    </row>
    <row r="149" spans="1:41">
      <c r="A149" s="54" t="s">
        <v>897</v>
      </c>
      <c r="B149" s="54" t="s">
        <v>791</v>
      </c>
      <c r="C149" s="54" t="s">
        <v>488</v>
      </c>
      <c r="D149" s="54" t="s">
        <v>242</v>
      </c>
      <c r="E149" s="55" t="s">
        <v>931</v>
      </c>
      <c r="F149" s="55" t="s">
        <v>932</v>
      </c>
      <c r="G149" s="54" t="s">
        <v>6</v>
      </c>
      <c r="H149" s="54" t="s">
        <v>635</v>
      </c>
      <c r="I149" s="58">
        <v>16884</v>
      </c>
      <c r="J149" s="54">
        <v>12</v>
      </c>
      <c r="K149" s="54" t="s">
        <v>7</v>
      </c>
      <c r="L149" s="54" t="s">
        <v>950</v>
      </c>
      <c r="M149" s="54" t="s">
        <v>777</v>
      </c>
      <c r="N149" s="54" t="s">
        <v>1095</v>
      </c>
      <c r="O149" s="54">
        <v>65</v>
      </c>
      <c r="P149" s="54">
        <v>60</v>
      </c>
      <c r="Q149" s="56">
        <v>125</v>
      </c>
      <c r="Z149" s="61">
        <v>0</v>
      </c>
      <c r="AA149" s="61">
        <v>0</v>
      </c>
      <c r="AB149" s="61">
        <v>0</v>
      </c>
      <c r="AC149" s="61">
        <v>0</v>
      </c>
      <c r="AD149" s="61">
        <v>0</v>
      </c>
      <c r="AE149" s="61">
        <v>0</v>
      </c>
      <c r="AF149" s="61">
        <v>0</v>
      </c>
      <c r="AG149" s="61">
        <v>0</v>
      </c>
      <c r="AH149" s="54" t="s">
        <v>777</v>
      </c>
      <c r="AI149" s="57">
        <v>101</v>
      </c>
      <c r="AJ149" s="60">
        <v>16884</v>
      </c>
      <c r="AK149" s="61">
        <v>875.11998211599996</v>
      </c>
      <c r="AL149" s="54">
        <v>147</v>
      </c>
      <c r="AM149" s="61">
        <v>898.99983015999999</v>
      </c>
      <c r="AN149" s="54">
        <v>104</v>
      </c>
      <c r="AO149" s="54" t="s">
        <v>777</v>
      </c>
    </row>
    <row r="150" spans="1:41">
      <c r="A150" s="54" t="s">
        <v>374</v>
      </c>
      <c r="B150" s="54" t="s">
        <v>791</v>
      </c>
      <c r="C150" s="54" t="s">
        <v>488</v>
      </c>
      <c r="D150" s="54" t="s">
        <v>242</v>
      </c>
      <c r="E150" s="55" t="s">
        <v>375</v>
      </c>
      <c r="F150" s="55" t="s">
        <v>37</v>
      </c>
      <c r="G150" s="54" t="s">
        <v>0</v>
      </c>
      <c r="H150" s="54" t="s">
        <v>664</v>
      </c>
      <c r="I150" s="58">
        <v>17424</v>
      </c>
      <c r="J150" s="54">
        <v>12</v>
      </c>
      <c r="K150" s="54" t="s">
        <v>7</v>
      </c>
      <c r="L150" s="54" t="s">
        <v>950</v>
      </c>
      <c r="M150" s="54" t="s">
        <v>777</v>
      </c>
      <c r="N150" s="54" t="s">
        <v>1095</v>
      </c>
      <c r="O150" s="54">
        <v>63</v>
      </c>
      <c r="P150" s="54">
        <v>62</v>
      </c>
      <c r="Q150" s="56">
        <v>125</v>
      </c>
      <c r="Z150" s="61">
        <v>0</v>
      </c>
      <c r="AA150" s="61">
        <v>0</v>
      </c>
      <c r="AB150" s="61">
        <v>0</v>
      </c>
      <c r="AC150" s="61">
        <v>0</v>
      </c>
      <c r="AD150" s="61">
        <v>0</v>
      </c>
      <c r="AE150" s="61">
        <v>0</v>
      </c>
      <c r="AF150" s="61">
        <v>0</v>
      </c>
      <c r="AG150" s="61">
        <v>0</v>
      </c>
      <c r="AH150" s="54" t="s">
        <v>777</v>
      </c>
      <c r="AI150" s="57">
        <v>101</v>
      </c>
      <c r="AJ150" s="60">
        <v>17424</v>
      </c>
      <c r="AK150" s="61">
        <v>875.11998157599999</v>
      </c>
      <c r="AL150" s="54">
        <v>148</v>
      </c>
      <c r="AM150" s="61">
        <v>898.99982476000002</v>
      </c>
      <c r="AN150" s="54">
        <v>105</v>
      </c>
      <c r="AO150" s="54" t="s">
        <v>777</v>
      </c>
    </row>
    <row r="151" spans="1:41">
      <c r="A151" s="54" t="s">
        <v>648</v>
      </c>
      <c r="B151" s="54" t="s">
        <v>792</v>
      </c>
      <c r="C151" s="54" t="s">
        <v>488</v>
      </c>
      <c r="D151" s="54" t="s">
        <v>257</v>
      </c>
      <c r="E151" s="55" t="s">
        <v>471</v>
      </c>
      <c r="F151" s="55" t="s">
        <v>649</v>
      </c>
      <c r="G151" s="54" t="s">
        <v>6</v>
      </c>
      <c r="H151" s="54" t="s">
        <v>644</v>
      </c>
      <c r="I151" s="58">
        <v>17833</v>
      </c>
      <c r="J151" s="54">
        <v>12</v>
      </c>
      <c r="K151" s="54" t="s">
        <v>7</v>
      </c>
      <c r="L151" s="54" t="s">
        <v>950</v>
      </c>
      <c r="M151" s="54" t="s">
        <v>777</v>
      </c>
      <c r="N151" s="54" t="s">
        <v>1095</v>
      </c>
      <c r="O151" s="54">
        <v>63</v>
      </c>
      <c r="P151" s="54">
        <v>62</v>
      </c>
      <c r="Q151" s="56">
        <v>125</v>
      </c>
      <c r="Z151" s="61">
        <v>0</v>
      </c>
      <c r="AA151" s="61">
        <v>0</v>
      </c>
      <c r="AB151" s="61">
        <v>0</v>
      </c>
      <c r="AC151" s="61">
        <v>0</v>
      </c>
      <c r="AD151" s="61">
        <v>0</v>
      </c>
      <c r="AE151" s="61">
        <v>0</v>
      </c>
      <c r="AF151" s="61">
        <v>0</v>
      </c>
      <c r="AG151" s="61">
        <v>0</v>
      </c>
      <c r="AH151" s="54" t="s">
        <v>777</v>
      </c>
      <c r="AI151" s="57">
        <v>101</v>
      </c>
      <c r="AJ151" s="60">
        <v>17833</v>
      </c>
      <c r="AK151" s="61">
        <v>875.11998116699999</v>
      </c>
      <c r="AL151" s="54">
        <v>149</v>
      </c>
      <c r="AM151" s="61">
        <v>898.99982066999996</v>
      </c>
      <c r="AN151" s="54">
        <v>106</v>
      </c>
      <c r="AO151" s="54" t="s">
        <v>777</v>
      </c>
    </row>
    <row r="152" spans="1:41">
      <c r="A152" s="54" t="s">
        <v>444</v>
      </c>
      <c r="B152" s="54" t="s">
        <v>875</v>
      </c>
      <c r="C152" s="54" t="s">
        <v>1</v>
      </c>
      <c r="D152" s="54" t="s">
        <v>417</v>
      </c>
      <c r="E152" s="55" t="s">
        <v>443</v>
      </c>
      <c r="F152" s="55" t="s">
        <v>250</v>
      </c>
      <c r="G152" s="54" t="s">
        <v>6</v>
      </c>
      <c r="H152" s="54" t="s">
        <v>644</v>
      </c>
      <c r="I152" s="58">
        <v>14124</v>
      </c>
      <c r="J152" s="54">
        <v>9</v>
      </c>
      <c r="K152" s="54" t="s">
        <v>2</v>
      </c>
      <c r="L152" s="54" t="s">
        <v>994</v>
      </c>
      <c r="M152" s="54" t="s">
        <v>777</v>
      </c>
      <c r="N152" s="54" t="s">
        <v>1095</v>
      </c>
      <c r="O152" s="54">
        <v>63</v>
      </c>
      <c r="P152" s="54">
        <v>62</v>
      </c>
      <c r="Q152" s="56">
        <v>125</v>
      </c>
      <c r="Z152" s="61">
        <v>0</v>
      </c>
      <c r="AA152" s="61">
        <v>0</v>
      </c>
      <c r="AB152" s="61">
        <v>0</v>
      </c>
      <c r="AC152" s="61">
        <v>0</v>
      </c>
      <c r="AD152" s="61">
        <v>0</v>
      </c>
      <c r="AE152" s="61">
        <v>0</v>
      </c>
      <c r="AF152" s="61">
        <v>0</v>
      </c>
      <c r="AG152" s="61">
        <v>0</v>
      </c>
      <c r="AH152" s="54" t="s">
        <v>777</v>
      </c>
      <c r="AI152" s="57">
        <v>107</v>
      </c>
      <c r="AJ152" s="60">
        <v>14124</v>
      </c>
      <c r="AK152" s="61">
        <v>875.08998487600002</v>
      </c>
      <c r="AL152" s="54">
        <v>150</v>
      </c>
      <c r="AM152" s="61">
        <v>893.02985776000003</v>
      </c>
      <c r="AN152" s="54">
        <v>159</v>
      </c>
      <c r="AO152" s="54" t="s">
        <v>777</v>
      </c>
    </row>
    <row r="153" spans="1:41">
      <c r="A153" s="54" t="s">
        <v>762</v>
      </c>
      <c r="B153" s="54" t="s">
        <v>803</v>
      </c>
      <c r="C153" s="54" t="s">
        <v>1</v>
      </c>
      <c r="D153" s="54" t="s">
        <v>149</v>
      </c>
      <c r="E153" s="55" t="s">
        <v>133</v>
      </c>
      <c r="F153" s="55" t="s">
        <v>763</v>
      </c>
      <c r="G153" s="54" t="s">
        <v>0</v>
      </c>
      <c r="H153" s="54" t="s">
        <v>670</v>
      </c>
      <c r="I153" s="58">
        <v>17605</v>
      </c>
      <c r="J153" s="54">
        <v>9</v>
      </c>
      <c r="K153" s="54" t="s">
        <v>2</v>
      </c>
      <c r="L153" s="54" t="s">
        <v>950</v>
      </c>
      <c r="M153" s="54" t="s">
        <v>777</v>
      </c>
      <c r="N153" s="54" t="s">
        <v>1095</v>
      </c>
      <c r="O153" s="54">
        <v>61</v>
      </c>
      <c r="P153" s="54">
        <v>64</v>
      </c>
      <c r="Q153" s="56">
        <v>125</v>
      </c>
      <c r="Z153" s="61">
        <v>0</v>
      </c>
      <c r="AA153" s="61">
        <v>0</v>
      </c>
      <c r="AB153" s="61">
        <v>0</v>
      </c>
      <c r="AC153" s="61">
        <v>0</v>
      </c>
      <c r="AD153" s="61">
        <v>0</v>
      </c>
      <c r="AE153" s="61">
        <v>0</v>
      </c>
      <c r="AF153" s="61">
        <v>0</v>
      </c>
      <c r="AG153" s="61">
        <v>0</v>
      </c>
      <c r="AH153" s="54" t="s">
        <v>777</v>
      </c>
      <c r="AI153" s="57">
        <v>107</v>
      </c>
      <c r="AJ153" s="60">
        <v>17605</v>
      </c>
      <c r="AK153" s="61">
        <v>875.089981395</v>
      </c>
      <c r="AL153" s="54">
        <v>151</v>
      </c>
      <c r="AM153" s="61">
        <v>893.02982294999993</v>
      </c>
      <c r="AN153" s="54">
        <v>160</v>
      </c>
      <c r="AO153" s="54" t="s">
        <v>777</v>
      </c>
    </row>
    <row r="154" spans="1:41">
      <c r="A154" s="54" t="s">
        <v>221</v>
      </c>
      <c r="B154" s="54" t="s">
        <v>880</v>
      </c>
      <c r="C154" s="54" t="s">
        <v>488</v>
      </c>
      <c r="D154" s="54" t="s">
        <v>257</v>
      </c>
      <c r="E154" s="55" t="s">
        <v>133</v>
      </c>
      <c r="F154" s="55" t="s">
        <v>222</v>
      </c>
      <c r="G154" s="54" t="s">
        <v>6</v>
      </c>
      <c r="H154" s="54" t="s">
        <v>644</v>
      </c>
      <c r="I154" s="58">
        <v>19169</v>
      </c>
      <c r="J154" s="54">
        <v>9</v>
      </c>
      <c r="K154" s="54" t="s">
        <v>2</v>
      </c>
      <c r="L154" s="54" t="s">
        <v>861</v>
      </c>
      <c r="M154" s="54" t="s">
        <v>777</v>
      </c>
      <c r="N154" s="54" t="s">
        <v>1095</v>
      </c>
      <c r="O154" s="54">
        <v>62</v>
      </c>
      <c r="P154" s="54">
        <v>63</v>
      </c>
      <c r="Q154" s="56">
        <v>125</v>
      </c>
      <c r="Z154" s="61">
        <v>0</v>
      </c>
      <c r="AA154" s="61">
        <v>0</v>
      </c>
      <c r="AB154" s="61">
        <v>0</v>
      </c>
      <c r="AC154" s="61">
        <v>0</v>
      </c>
      <c r="AD154" s="61">
        <v>0</v>
      </c>
      <c r="AE154" s="61">
        <v>0</v>
      </c>
      <c r="AF154" s="61">
        <v>0</v>
      </c>
      <c r="AG154" s="61">
        <v>0</v>
      </c>
      <c r="AH154" s="54" t="s">
        <v>777</v>
      </c>
      <c r="AI154" s="57">
        <v>107</v>
      </c>
      <c r="AJ154" s="60">
        <v>19169</v>
      </c>
      <c r="AK154" s="61">
        <v>875.08997983100005</v>
      </c>
      <c r="AL154" s="54">
        <v>152</v>
      </c>
      <c r="AM154" s="61">
        <v>893.02980731000002</v>
      </c>
      <c r="AN154" s="54">
        <v>161</v>
      </c>
      <c r="AO154" s="54" t="s">
        <v>777</v>
      </c>
    </row>
    <row r="155" spans="1:41">
      <c r="A155" s="54" t="s">
        <v>46</v>
      </c>
      <c r="B155" s="54" t="s">
        <v>789</v>
      </c>
      <c r="C155" s="54" t="s">
        <v>488</v>
      </c>
      <c r="D155" s="54" t="s">
        <v>149</v>
      </c>
      <c r="E155" s="55" t="s">
        <v>45</v>
      </c>
      <c r="F155" s="55" t="s">
        <v>47</v>
      </c>
      <c r="G155" s="54" t="s">
        <v>0</v>
      </c>
      <c r="H155" s="54" t="s">
        <v>635</v>
      </c>
      <c r="I155" s="58">
        <v>29247</v>
      </c>
      <c r="J155" s="54">
        <v>9</v>
      </c>
      <c r="K155" s="54" t="s">
        <v>2</v>
      </c>
      <c r="L155" s="54" t="s">
        <v>861</v>
      </c>
      <c r="M155" s="54" t="s">
        <v>862</v>
      </c>
      <c r="N155" s="54" t="s">
        <v>1095</v>
      </c>
      <c r="O155" s="54">
        <v>63</v>
      </c>
      <c r="P155" s="54">
        <v>62</v>
      </c>
      <c r="Q155" s="56">
        <v>125</v>
      </c>
      <c r="Z155" s="61">
        <v>0</v>
      </c>
      <c r="AA155" s="61">
        <v>0</v>
      </c>
      <c r="AB155" s="61">
        <v>0</v>
      </c>
      <c r="AC155" s="61">
        <v>0</v>
      </c>
      <c r="AD155" s="61">
        <v>0</v>
      </c>
      <c r="AE155" s="61">
        <v>0</v>
      </c>
      <c r="AF155" s="61">
        <v>0</v>
      </c>
      <c r="AG155" s="61">
        <v>0</v>
      </c>
      <c r="AH155" s="54" t="s">
        <v>777</v>
      </c>
      <c r="AI155" s="57">
        <v>107</v>
      </c>
      <c r="AJ155" s="60">
        <v>29247</v>
      </c>
      <c r="AK155" s="61">
        <v>875.08996975299999</v>
      </c>
      <c r="AL155" s="54">
        <v>153</v>
      </c>
      <c r="AM155" s="61">
        <v>893.02970653</v>
      </c>
      <c r="AN155" s="54">
        <v>162</v>
      </c>
      <c r="AO155" s="54" t="s">
        <v>777</v>
      </c>
    </row>
    <row r="156" spans="1:41">
      <c r="A156" s="54" t="s">
        <v>895</v>
      </c>
      <c r="B156" s="54" t="s">
        <v>880</v>
      </c>
      <c r="C156" s="54" t="s">
        <v>488</v>
      </c>
      <c r="D156" s="54" t="s">
        <v>257</v>
      </c>
      <c r="E156" s="55" t="s">
        <v>923</v>
      </c>
      <c r="F156" s="55" t="s">
        <v>924</v>
      </c>
      <c r="G156" s="54" t="s">
        <v>0</v>
      </c>
      <c r="H156" s="54" t="s">
        <v>640</v>
      </c>
      <c r="I156" s="58">
        <v>17489</v>
      </c>
      <c r="J156" s="54">
        <v>12</v>
      </c>
      <c r="K156" s="54" t="s">
        <v>7</v>
      </c>
      <c r="L156" s="54" t="s">
        <v>950</v>
      </c>
      <c r="M156" s="54" t="s">
        <v>777</v>
      </c>
      <c r="N156" s="54" t="s">
        <v>1095</v>
      </c>
      <c r="O156" s="54">
        <v>65</v>
      </c>
      <c r="P156" s="54">
        <v>61</v>
      </c>
      <c r="Q156" s="56">
        <v>126</v>
      </c>
      <c r="Z156" s="61">
        <v>0</v>
      </c>
      <c r="AA156" s="61">
        <v>0</v>
      </c>
      <c r="AB156" s="61">
        <v>0</v>
      </c>
      <c r="AC156" s="61">
        <v>0</v>
      </c>
      <c r="AD156" s="61">
        <v>0</v>
      </c>
      <c r="AE156" s="61">
        <v>0</v>
      </c>
      <c r="AF156" s="61">
        <v>0</v>
      </c>
      <c r="AG156" s="61">
        <v>0</v>
      </c>
      <c r="AH156" s="54" t="s">
        <v>777</v>
      </c>
      <c r="AI156" s="57">
        <v>102</v>
      </c>
      <c r="AJ156" s="60">
        <v>17489</v>
      </c>
      <c r="AK156" s="61">
        <v>874.11998151099999</v>
      </c>
      <c r="AL156" s="54">
        <v>154</v>
      </c>
      <c r="AM156" s="61">
        <v>897.99982410999996</v>
      </c>
      <c r="AN156" s="54">
        <v>115</v>
      </c>
      <c r="AO156" s="54" t="s">
        <v>777</v>
      </c>
    </row>
    <row r="157" spans="1:41">
      <c r="A157" s="54" t="s">
        <v>110</v>
      </c>
      <c r="B157" s="54" t="s">
        <v>488</v>
      </c>
      <c r="C157" s="54" t="s">
        <v>1</v>
      </c>
      <c r="D157" s="54" t="s">
        <v>488</v>
      </c>
      <c r="E157" s="55" t="s">
        <v>111</v>
      </c>
      <c r="F157" s="55" t="s">
        <v>66</v>
      </c>
      <c r="G157" s="54" t="s">
        <v>6</v>
      </c>
      <c r="H157" s="54" t="s">
        <v>639</v>
      </c>
      <c r="I157" s="58">
        <v>13623</v>
      </c>
      <c r="J157" s="54">
        <v>9</v>
      </c>
      <c r="K157" s="54" t="s">
        <v>2</v>
      </c>
      <c r="L157" s="54" t="s">
        <v>994</v>
      </c>
      <c r="M157" s="54" t="s">
        <v>777</v>
      </c>
      <c r="N157" s="54" t="s">
        <v>1095</v>
      </c>
      <c r="O157" s="54">
        <v>67</v>
      </c>
      <c r="P157" s="54">
        <v>59</v>
      </c>
      <c r="Q157" s="56">
        <v>126</v>
      </c>
      <c r="Z157" s="61">
        <v>0</v>
      </c>
      <c r="AA157" s="61">
        <v>0</v>
      </c>
      <c r="AB157" s="61">
        <v>0</v>
      </c>
      <c r="AC157" s="61">
        <v>0</v>
      </c>
      <c r="AD157" s="61">
        <v>0</v>
      </c>
      <c r="AE157" s="61">
        <v>0</v>
      </c>
      <c r="AF157" s="61">
        <v>0</v>
      </c>
      <c r="AG157" s="61">
        <v>0</v>
      </c>
      <c r="AH157" s="54" t="s">
        <v>777</v>
      </c>
      <c r="AI157" s="57">
        <v>108</v>
      </c>
      <c r="AJ157" s="60">
        <v>13623</v>
      </c>
      <c r="AK157" s="61">
        <v>874.08998537700006</v>
      </c>
      <c r="AL157" s="54">
        <v>155</v>
      </c>
      <c r="AM157" s="61">
        <v>892.02986277000002</v>
      </c>
      <c r="AN157" s="54">
        <v>165</v>
      </c>
      <c r="AO157" s="54" t="s">
        <v>777</v>
      </c>
    </row>
    <row r="158" spans="1:41">
      <c r="A158" s="54" t="s">
        <v>25</v>
      </c>
      <c r="B158" s="54" t="s">
        <v>802</v>
      </c>
      <c r="C158" s="54" t="s">
        <v>1</v>
      </c>
      <c r="D158" s="54" t="s">
        <v>51</v>
      </c>
      <c r="E158" s="55" t="s">
        <v>26</v>
      </c>
      <c r="F158" s="55" t="s">
        <v>27</v>
      </c>
      <c r="G158" s="54" t="s">
        <v>0</v>
      </c>
      <c r="H158" s="54" t="s">
        <v>635</v>
      </c>
      <c r="I158" s="58">
        <v>15479</v>
      </c>
      <c r="J158" s="54">
        <v>9</v>
      </c>
      <c r="K158" s="54" t="s">
        <v>2</v>
      </c>
      <c r="L158" s="54" t="s">
        <v>950</v>
      </c>
      <c r="M158" s="54" t="s">
        <v>777</v>
      </c>
      <c r="N158" s="54" t="s">
        <v>1095</v>
      </c>
      <c r="O158" s="54">
        <v>67</v>
      </c>
      <c r="P158" s="54">
        <v>59</v>
      </c>
      <c r="Q158" s="56">
        <v>126</v>
      </c>
      <c r="Z158" s="61">
        <v>0</v>
      </c>
      <c r="AA158" s="61">
        <v>0</v>
      </c>
      <c r="AB158" s="61">
        <v>0</v>
      </c>
      <c r="AC158" s="61">
        <v>0</v>
      </c>
      <c r="AD158" s="61">
        <v>0</v>
      </c>
      <c r="AE158" s="61">
        <v>0</v>
      </c>
      <c r="AF158" s="61">
        <v>0</v>
      </c>
      <c r="AG158" s="61">
        <v>0</v>
      </c>
      <c r="AH158" s="54" t="s">
        <v>777</v>
      </c>
      <c r="AI158" s="57">
        <v>108</v>
      </c>
      <c r="AJ158" s="60">
        <v>15479</v>
      </c>
      <c r="AK158" s="61">
        <v>874.08998352100002</v>
      </c>
      <c r="AL158" s="54">
        <v>156</v>
      </c>
      <c r="AM158" s="61">
        <v>892.02984420999996</v>
      </c>
      <c r="AN158" s="54">
        <v>166</v>
      </c>
      <c r="AO158" s="54" t="s">
        <v>777</v>
      </c>
    </row>
    <row r="159" spans="1:41">
      <c r="A159" s="54" t="s">
        <v>546</v>
      </c>
      <c r="B159" s="54" t="s">
        <v>807</v>
      </c>
      <c r="C159" s="54" t="s">
        <v>1</v>
      </c>
      <c r="D159" s="54" t="s">
        <v>393</v>
      </c>
      <c r="E159" s="55" t="s">
        <v>547</v>
      </c>
      <c r="F159" s="55" t="s">
        <v>548</v>
      </c>
      <c r="G159" s="54" t="s">
        <v>6</v>
      </c>
      <c r="H159" s="54" t="s">
        <v>664</v>
      </c>
      <c r="I159" s="58">
        <v>19916</v>
      </c>
      <c r="J159" s="54">
        <v>9</v>
      </c>
      <c r="K159" s="54" t="s">
        <v>2</v>
      </c>
      <c r="L159" s="54" t="s">
        <v>861</v>
      </c>
      <c r="M159" s="54" t="s">
        <v>777</v>
      </c>
      <c r="N159" s="54" t="s">
        <v>1095</v>
      </c>
      <c r="O159" s="54">
        <v>63</v>
      </c>
      <c r="P159" s="54">
        <v>63</v>
      </c>
      <c r="Q159" s="56">
        <v>126</v>
      </c>
      <c r="Z159" s="61">
        <v>0</v>
      </c>
      <c r="AA159" s="61">
        <v>0</v>
      </c>
      <c r="AB159" s="61">
        <v>0</v>
      </c>
      <c r="AC159" s="61">
        <v>0</v>
      </c>
      <c r="AD159" s="61">
        <v>0</v>
      </c>
      <c r="AE159" s="61">
        <v>0</v>
      </c>
      <c r="AF159" s="61">
        <v>0</v>
      </c>
      <c r="AG159" s="61">
        <v>0</v>
      </c>
      <c r="AH159" s="54" t="s">
        <v>777</v>
      </c>
      <c r="AI159" s="57">
        <v>108</v>
      </c>
      <c r="AJ159" s="60">
        <v>19916</v>
      </c>
      <c r="AK159" s="61">
        <v>874.08997908399999</v>
      </c>
      <c r="AL159" s="54">
        <v>157</v>
      </c>
      <c r="AM159" s="61">
        <v>892.02979984000001</v>
      </c>
      <c r="AN159" s="54">
        <v>167</v>
      </c>
      <c r="AO159" s="54" t="s">
        <v>777</v>
      </c>
    </row>
    <row r="160" spans="1:41">
      <c r="A160" s="54" t="s">
        <v>281</v>
      </c>
      <c r="B160" s="54" t="s">
        <v>283</v>
      </c>
      <c r="C160" s="54" t="s">
        <v>1</v>
      </c>
      <c r="D160" s="54" t="s">
        <v>283</v>
      </c>
      <c r="E160" s="55" t="s">
        <v>282</v>
      </c>
      <c r="F160" s="55" t="s">
        <v>55</v>
      </c>
      <c r="G160" s="54" t="s">
        <v>0</v>
      </c>
      <c r="H160" s="54" t="s">
        <v>654</v>
      </c>
      <c r="I160" s="58">
        <v>16818</v>
      </c>
      <c r="J160" s="54">
        <v>6</v>
      </c>
      <c r="K160" s="54" t="s">
        <v>8</v>
      </c>
      <c r="L160" s="54" t="s">
        <v>950</v>
      </c>
      <c r="M160" s="54" t="s">
        <v>777</v>
      </c>
      <c r="N160" s="54" t="s">
        <v>1095</v>
      </c>
      <c r="O160" s="54">
        <v>66</v>
      </c>
      <c r="P160" s="54">
        <v>60</v>
      </c>
      <c r="Q160" s="56">
        <v>126</v>
      </c>
      <c r="Z160" s="61">
        <v>0</v>
      </c>
      <c r="AA160" s="61">
        <v>0</v>
      </c>
      <c r="AB160" s="61">
        <v>0</v>
      </c>
      <c r="AC160" s="61">
        <v>0</v>
      </c>
      <c r="AD160" s="61">
        <v>0</v>
      </c>
      <c r="AE160" s="61">
        <v>0</v>
      </c>
      <c r="AF160" s="61">
        <v>0</v>
      </c>
      <c r="AG160" s="61">
        <v>0</v>
      </c>
      <c r="AH160" s="54" t="s">
        <v>777</v>
      </c>
      <c r="AI160" s="57">
        <v>114</v>
      </c>
      <c r="AJ160" s="60">
        <v>16818</v>
      </c>
      <c r="AK160" s="61">
        <v>874.059982182</v>
      </c>
      <c r="AL160" s="54">
        <v>158</v>
      </c>
      <c r="AM160" s="61">
        <v>886.05983082</v>
      </c>
      <c r="AN160" s="54">
        <v>187</v>
      </c>
      <c r="AO160" s="54" t="s">
        <v>777</v>
      </c>
    </row>
    <row r="161" spans="1:41">
      <c r="A161" s="54" t="s">
        <v>969</v>
      </c>
      <c r="B161" s="54" t="s">
        <v>787</v>
      </c>
      <c r="C161" s="54" t="s">
        <v>488</v>
      </c>
      <c r="D161" s="54" t="s">
        <v>489</v>
      </c>
      <c r="E161" s="55" t="s">
        <v>1009</v>
      </c>
      <c r="F161" s="55" t="s">
        <v>1010</v>
      </c>
      <c r="G161" s="54" t="s">
        <v>6</v>
      </c>
      <c r="H161" s="54" t="s">
        <v>640</v>
      </c>
      <c r="I161" s="58">
        <v>19766</v>
      </c>
      <c r="J161" s="54">
        <v>12</v>
      </c>
      <c r="K161" s="54" t="s">
        <v>7</v>
      </c>
      <c r="L161" s="54" t="s">
        <v>861</v>
      </c>
      <c r="M161" s="54" t="s">
        <v>862</v>
      </c>
      <c r="N161" s="54" t="s">
        <v>1095</v>
      </c>
      <c r="O161" s="54">
        <v>64</v>
      </c>
      <c r="P161" s="54">
        <v>63</v>
      </c>
      <c r="Q161" s="56">
        <v>127</v>
      </c>
      <c r="Z161" s="61">
        <v>0</v>
      </c>
      <c r="AA161" s="61">
        <v>0</v>
      </c>
      <c r="AB161" s="61">
        <v>0</v>
      </c>
      <c r="AC161" s="61">
        <v>0</v>
      </c>
      <c r="AD161" s="61">
        <v>0</v>
      </c>
      <c r="AE161" s="61">
        <v>0</v>
      </c>
      <c r="AF161" s="61">
        <v>0</v>
      </c>
      <c r="AG161" s="61">
        <v>0</v>
      </c>
      <c r="AH161" s="54" t="s">
        <v>777</v>
      </c>
      <c r="AI161" s="57">
        <v>103</v>
      </c>
      <c r="AJ161" s="60">
        <v>19766</v>
      </c>
      <c r="AK161" s="61">
        <v>873.11997923399997</v>
      </c>
      <c r="AL161" s="54">
        <v>159</v>
      </c>
      <c r="AM161" s="61">
        <v>896.99980133999998</v>
      </c>
      <c r="AN161" s="54">
        <v>127</v>
      </c>
      <c r="AO161" s="54" t="s">
        <v>777</v>
      </c>
    </row>
    <row r="162" spans="1:41">
      <c r="A162" s="54" t="s">
        <v>901</v>
      </c>
      <c r="B162" s="54" t="s">
        <v>800</v>
      </c>
      <c r="C162" s="54" t="s">
        <v>488</v>
      </c>
      <c r="D162" s="54" t="s">
        <v>417</v>
      </c>
      <c r="E162" s="55" t="s">
        <v>899</v>
      </c>
      <c r="F162" s="55" t="s">
        <v>902</v>
      </c>
      <c r="G162" s="54" t="s">
        <v>6</v>
      </c>
      <c r="H162" s="54" t="s">
        <v>635</v>
      </c>
      <c r="I162" s="58">
        <v>21828</v>
      </c>
      <c r="J162" s="54">
        <v>12</v>
      </c>
      <c r="K162" s="54" t="s">
        <v>7</v>
      </c>
      <c r="L162" s="54" t="s">
        <v>861</v>
      </c>
      <c r="M162" s="54" t="s">
        <v>777</v>
      </c>
      <c r="N162" s="54" t="s">
        <v>1095</v>
      </c>
      <c r="O162" s="54">
        <v>67</v>
      </c>
      <c r="P162" s="54">
        <v>60</v>
      </c>
      <c r="Q162" s="56">
        <v>127</v>
      </c>
      <c r="Z162" s="61">
        <v>0</v>
      </c>
      <c r="AA162" s="61">
        <v>0</v>
      </c>
      <c r="AB162" s="61">
        <v>0</v>
      </c>
      <c r="AC162" s="61">
        <v>0</v>
      </c>
      <c r="AD162" s="61">
        <v>0</v>
      </c>
      <c r="AE162" s="61">
        <v>0</v>
      </c>
      <c r="AF162" s="61">
        <v>0</v>
      </c>
      <c r="AG162" s="61">
        <v>0</v>
      </c>
      <c r="AH162" s="54" t="s">
        <v>777</v>
      </c>
      <c r="AI162" s="57">
        <v>103</v>
      </c>
      <c r="AJ162" s="60">
        <v>21828</v>
      </c>
      <c r="AK162" s="61">
        <v>873.11997717200006</v>
      </c>
      <c r="AL162" s="54">
        <v>160</v>
      </c>
      <c r="AM162" s="61">
        <v>896.99978071999999</v>
      </c>
      <c r="AN162" s="54">
        <v>128</v>
      </c>
      <c r="AO162" s="54" t="s">
        <v>777</v>
      </c>
    </row>
    <row r="163" spans="1:41">
      <c r="A163" s="54" t="s">
        <v>368</v>
      </c>
      <c r="B163" s="54" t="s">
        <v>801</v>
      </c>
      <c r="C163" s="54" t="s">
        <v>488</v>
      </c>
      <c r="D163" s="54" t="s">
        <v>418</v>
      </c>
      <c r="E163" s="55" t="s">
        <v>369</v>
      </c>
      <c r="F163" s="55" t="s">
        <v>370</v>
      </c>
      <c r="G163" s="54" t="s">
        <v>0</v>
      </c>
      <c r="H163" s="54" t="s">
        <v>654</v>
      </c>
      <c r="I163" s="58">
        <v>14496</v>
      </c>
      <c r="J163" s="54">
        <v>9</v>
      </c>
      <c r="K163" s="54" t="s">
        <v>2</v>
      </c>
      <c r="L163" s="54" t="s">
        <v>994</v>
      </c>
      <c r="M163" s="54" t="s">
        <v>777</v>
      </c>
      <c r="N163" s="54" t="s">
        <v>1095</v>
      </c>
      <c r="O163" s="54">
        <v>62</v>
      </c>
      <c r="P163" s="54">
        <v>65</v>
      </c>
      <c r="Q163" s="56">
        <v>127</v>
      </c>
      <c r="Z163" s="61">
        <v>0</v>
      </c>
      <c r="AA163" s="61">
        <v>0</v>
      </c>
      <c r="AB163" s="61">
        <v>0</v>
      </c>
      <c r="AC163" s="61">
        <v>0</v>
      </c>
      <c r="AD163" s="61">
        <v>0</v>
      </c>
      <c r="AE163" s="61">
        <v>0</v>
      </c>
      <c r="AF163" s="61">
        <v>0</v>
      </c>
      <c r="AG163" s="61">
        <v>0</v>
      </c>
      <c r="AH163" s="54" t="s">
        <v>777</v>
      </c>
      <c r="AI163" s="57">
        <v>109</v>
      </c>
      <c r="AJ163" s="60">
        <v>14496</v>
      </c>
      <c r="AK163" s="61">
        <v>873.08998450400009</v>
      </c>
      <c r="AL163" s="54">
        <v>161</v>
      </c>
      <c r="AM163" s="61">
        <v>891.02985404000003</v>
      </c>
      <c r="AN163" s="54">
        <v>170</v>
      </c>
      <c r="AO163" s="54" t="s">
        <v>777</v>
      </c>
    </row>
    <row r="164" spans="1:41">
      <c r="A164" s="54" t="s">
        <v>364</v>
      </c>
      <c r="B164" s="54" t="s">
        <v>876</v>
      </c>
      <c r="C164" s="54" t="s">
        <v>488</v>
      </c>
      <c r="D164" s="54" t="s">
        <v>1</v>
      </c>
      <c r="E164" s="55" t="s">
        <v>365</v>
      </c>
      <c r="F164" s="55" t="s">
        <v>67</v>
      </c>
      <c r="G164" s="54" t="s">
        <v>0</v>
      </c>
      <c r="H164" s="54" t="s">
        <v>664</v>
      </c>
      <c r="I164" s="58">
        <v>14590</v>
      </c>
      <c r="J164" s="54">
        <v>9</v>
      </c>
      <c r="K164" s="54" t="s">
        <v>2</v>
      </c>
      <c r="L164" s="54" t="s">
        <v>994</v>
      </c>
      <c r="M164" s="54" t="s">
        <v>777</v>
      </c>
      <c r="N164" s="54" t="s">
        <v>1095</v>
      </c>
      <c r="O164" s="54">
        <v>62</v>
      </c>
      <c r="P164" s="54">
        <v>65</v>
      </c>
      <c r="Q164" s="56">
        <v>127</v>
      </c>
      <c r="Z164" s="61">
        <v>0</v>
      </c>
      <c r="AA164" s="61">
        <v>0</v>
      </c>
      <c r="AB164" s="61">
        <v>0</v>
      </c>
      <c r="AC164" s="61">
        <v>0</v>
      </c>
      <c r="AD164" s="61">
        <v>0</v>
      </c>
      <c r="AE164" s="61">
        <v>0</v>
      </c>
      <c r="AF164" s="61">
        <v>0</v>
      </c>
      <c r="AG164" s="61">
        <v>0</v>
      </c>
      <c r="AH164" s="54" t="s">
        <v>777</v>
      </c>
      <c r="AI164" s="57">
        <v>109</v>
      </c>
      <c r="AJ164" s="60">
        <v>14590</v>
      </c>
      <c r="AK164" s="61">
        <v>873.08998441000006</v>
      </c>
      <c r="AL164" s="54">
        <v>162</v>
      </c>
      <c r="AM164" s="61">
        <v>891.02985309999997</v>
      </c>
      <c r="AN164" s="54">
        <v>171</v>
      </c>
      <c r="AO164" s="54" t="s">
        <v>777</v>
      </c>
    </row>
    <row r="165" spans="1:41">
      <c r="A165" s="54" t="s">
        <v>434</v>
      </c>
      <c r="B165" s="54" t="s">
        <v>875</v>
      </c>
      <c r="C165" s="54" t="s">
        <v>1</v>
      </c>
      <c r="D165" s="54" t="s">
        <v>417</v>
      </c>
      <c r="E165" s="55" t="s">
        <v>446</v>
      </c>
      <c r="F165" s="55" t="s">
        <v>66</v>
      </c>
      <c r="G165" s="54" t="s">
        <v>6</v>
      </c>
      <c r="H165" s="54" t="s">
        <v>640</v>
      </c>
      <c r="I165" s="58">
        <v>18129</v>
      </c>
      <c r="J165" s="54">
        <v>9</v>
      </c>
      <c r="K165" s="54" t="s">
        <v>2</v>
      </c>
      <c r="L165" s="54" t="s">
        <v>950</v>
      </c>
      <c r="M165" s="54" t="s">
        <v>777</v>
      </c>
      <c r="N165" s="54" t="s">
        <v>1095</v>
      </c>
      <c r="O165" s="54">
        <v>64</v>
      </c>
      <c r="P165" s="54">
        <v>63</v>
      </c>
      <c r="Q165" s="56">
        <v>127</v>
      </c>
      <c r="Z165" s="61">
        <v>0</v>
      </c>
      <c r="AA165" s="61">
        <v>0</v>
      </c>
      <c r="AB165" s="61">
        <v>0</v>
      </c>
      <c r="AC165" s="61">
        <v>0</v>
      </c>
      <c r="AD165" s="61">
        <v>0</v>
      </c>
      <c r="AE165" s="61">
        <v>0</v>
      </c>
      <c r="AF165" s="61">
        <v>0</v>
      </c>
      <c r="AG165" s="61">
        <v>0</v>
      </c>
      <c r="AH165" s="54" t="s">
        <v>777</v>
      </c>
      <c r="AI165" s="57">
        <v>109</v>
      </c>
      <c r="AJ165" s="60">
        <v>18129</v>
      </c>
      <c r="AK165" s="61">
        <v>873.08998087100008</v>
      </c>
      <c r="AL165" s="54">
        <v>163</v>
      </c>
      <c r="AM165" s="61">
        <v>891.02981770999997</v>
      </c>
      <c r="AN165" s="54">
        <v>172</v>
      </c>
      <c r="AO165" s="54" t="s">
        <v>777</v>
      </c>
    </row>
    <row r="166" spans="1:41">
      <c r="A166" s="54" t="s">
        <v>750</v>
      </c>
      <c r="B166" s="54" t="s">
        <v>804</v>
      </c>
      <c r="C166" s="54" t="s">
        <v>1</v>
      </c>
      <c r="D166" s="54" t="s">
        <v>257</v>
      </c>
      <c r="E166" s="55" t="s">
        <v>751</v>
      </c>
      <c r="F166" s="55" t="s">
        <v>134</v>
      </c>
      <c r="G166" s="54" t="s">
        <v>0</v>
      </c>
      <c r="H166" s="54" t="s">
        <v>654</v>
      </c>
      <c r="I166" s="58">
        <v>14732</v>
      </c>
      <c r="J166" s="54">
        <v>12</v>
      </c>
      <c r="K166" s="54" t="s">
        <v>7</v>
      </c>
      <c r="L166" s="54" t="s">
        <v>994</v>
      </c>
      <c r="M166" s="54" t="s">
        <v>777</v>
      </c>
      <c r="N166" s="54" t="s">
        <v>1095</v>
      </c>
      <c r="O166" s="54">
        <v>70</v>
      </c>
      <c r="P166" s="54">
        <v>58</v>
      </c>
      <c r="Q166" s="56">
        <v>128</v>
      </c>
      <c r="Z166" s="61">
        <v>0</v>
      </c>
      <c r="AA166" s="61">
        <v>0</v>
      </c>
      <c r="AB166" s="61">
        <v>0</v>
      </c>
      <c r="AC166" s="61">
        <v>0</v>
      </c>
      <c r="AD166" s="61">
        <v>0</v>
      </c>
      <c r="AE166" s="61">
        <v>0</v>
      </c>
      <c r="AF166" s="61">
        <v>0</v>
      </c>
      <c r="AG166" s="61">
        <v>0</v>
      </c>
      <c r="AH166" s="54" t="s">
        <v>777</v>
      </c>
      <c r="AI166" s="57">
        <v>104</v>
      </c>
      <c r="AJ166" s="60">
        <v>14732</v>
      </c>
      <c r="AK166" s="61">
        <v>872.11998426800005</v>
      </c>
      <c r="AL166" s="54">
        <v>164</v>
      </c>
      <c r="AM166" s="61">
        <v>895.99985168000001</v>
      </c>
      <c r="AN166" s="54">
        <v>139</v>
      </c>
      <c r="AO166" s="54" t="s">
        <v>777</v>
      </c>
    </row>
    <row r="167" spans="1:41">
      <c r="A167" s="54" t="s">
        <v>836</v>
      </c>
      <c r="B167" s="54" t="s">
        <v>795</v>
      </c>
      <c r="C167" s="54" t="s">
        <v>488</v>
      </c>
      <c r="D167" s="54" t="s">
        <v>358</v>
      </c>
      <c r="E167" s="55" t="s">
        <v>839</v>
      </c>
      <c r="F167" s="55" t="s">
        <v>840</v>
      </c>
      <c r="G167" s="54" t="s">
        <v>6</v>
      </c>
      <c r="H167" s="54" t="s">
        <v>635</v>
      </c>
      <c r="I167" s="58">
        <v>18970</v>
      </c>
      <c r="J167" s="54">
        <v>12</v>
      </c>
      <c r="K167" s="54" t="s">
        <v>7</v>
      </c>
      <c r="L167" s="54" t="s">
        <v>950</v>
      </c>
      <c r="M167" s="54" t="s">
        <v>777</v>
      </c>
      <c r="N167" s="54" t="s">
        <v>1095</v>
      </c>
      <c r="O167" s="54">
        <v>65</v>
      </c>
      <c r="P167" s="54">
        <v>63</v>
      </c>
      <c r="Q167" s="56">
        <v>128</v>
      </c>
      <c r="Z167" s="61">
        <v>0</v>
      </c>
      <c r="AA167" s="61">
        <v>0</v>
      </c>
      <c r="AB167" s="61">
        <v>0</v>
      </c>
      <c r="AC167" s="61">
        <v>0</v>
      </c>
      <c r="AD167" s="61">
        <v>0</v>
      </c>
      <c r="AE167" s="61">
        <v>0</v>
      </c>
      <c r="AF167" s="61">
        <v>0</v>
      </c>
      <c r="AG167" s="61">
        <v>0</v>
      </c>
      <c r="AH167" s="54" t="s">
        <v>777</v>
      </c>
      <c r="AI167" s="57">
        <v>104</v>
      </c>
      <c r="AJ167" s="60">
        <v>18970</v>
      </c>
      <c r="AK167" s="61">
        <v>872.11998002999997</v>
      </c>
      <c r="AL167" s="54">
        <v>165</v>
      </c>
      <c r="AM167" s="61">
        <v>895.99980930000004</v>
      </c>
      <c r="AN167" s="54">
        <v>140</v>
      </c>
      <c r="AO167" s="54" t="s">
        <v>777</v>
      </c>
    </row>
    <row r="168" spans="1:41">
      <c r="A168" s="54" t="s">
        <v>976</v>
      </c>
      <c r="B168" s="54" t="s">
        <v>267</v>
      </c>
      <c r="C168" s="54" t="s">
        <v>1</v>
      </c>
      <c r="D168" s="54" t="s">
        <v>267</v>
      </c>
      <c r="E168" s="55" t="s">
        <v>1020</v>
      </c>
      <c r="F168" s="55" t="s">
        <v>1021</v>
      </c>
      <c r="G168" s="54" t="s">
        <v>6</v>
      </c>
      <c r="H168" s="54" t="s">
        <v>644</v>
      </c>
      <c r="I168" s="58">
        <v>26071</v>
      </c>
      <c r="J168" s="54">
        <v>12</v>
      </c>
      <c r="K168" s="54" t="s">
        <v>7</v>
      </c>
      <c r="L168" s="54" t="s">
        <v>861</v>
      </c>
      <c r="M168" s="54" t="s">
        <v>777</v>
      </c>
      <c r="N168" s="54" t="s">
        <v>1095</v>
      </c>
      <c r="O168" s="54">
        <v>66</v>
      </c>
      <c r="P168" s="54">
        <v>62</v>
      </c>
      <c r="Q168" s="56">
        <v>128</v>
      </c>
      <c r="Z168" s="61">
        <v>0</v>
      </c>
      <c r="AA168" s="61">
        <v>0</v>
      </c>
      <c r="AB168" s="61">
        <v>0</v>
      </c>
      <c r="AC168" s="61">
        <v>0</v>
      </c>
      <c r="AD168" s="61">
        <v>0</v>
      </c>
      <c r="AE168" s="61">
        <v>0</v>
      </c>
      <c r="AF168" s="61">
        <v>0</v>
      </c>
      <c r="AG168" s="61">
        <v>0</v>
      </c>
      <c r="AH168" s="54" t="s">
        <v>777</v>
      </c>
      <c r="AI168" s="57">
        <v>104</v>
      </c>
      <c r="AJ168" s="60">
        <v>26071</v>
      </c>
      <c r="AK168" s="61">
        <v>872.11997292900003</v>
      </c>
      <c r="AL168" s="54">
        <v>166</v>
      </c>
      <c r="AM168" s="61">
        <v>895.99973828999998</v>
      </c>
      <c r="AN168" s="54">
        <v>141</v>
      </c>
      <c r="AO168" s="54" t="s">
        <v>777</v>
      </c>
    </row>
    <row r="169" spans="1:41">
      <c r="A169" s="54" t="s">
        <v>403</v>
      </c>
      <c r="B169" s="54" t="s">
        <v>787</v>
      </c>
      <c r="C169" s="54" t="s">
        <v>488</v>
      </c>
      <c r="D169" s="54" t="s">
        <v>489</v>
      </c>
      <c r="E169" s="55" t="s">
        <v>345</v>
      </c>
      <c r="F169" s="55" t="s">
        <v>289</v>
      </c>
      <c r="G169" s="54" t="s">
        <v>6</v>
      </c>
      <c r="H169" s="54" t="s">
        <v>670</v>
      </c>
      <c r="I169" s="58">
        <v>17976</v>
      </c>
      <c r="J169" s="54">
        <v>9</v>
      </c>
      <c r="K169" s="54" t="s">
        <v>2</v>
      </c>
      <c r="L169" s="54" t="s">
        <v>950</v>
      </c>
      <c r="M169" s="54" t="s">
        <v>777</v>
      </c>
      <c r="N169" s="54" t="s">
        <v>1095</v>
      </c>
      <c r="O169" s="54">
        <v>66</v>
      </c>
      <c r="P169" s="54">
        <v>62</v>
      </c>
      <c r="Q169" s="56">
        <v>128</v>
      </c>
      <c r="Z169" s="61">
        <v>0</v>
      </c>
      <c r="AA169" s="61">
        <v>0</v>
      </c>
      <c r="AB169" s="61">
        <v>0</v>
      </c>
      <c r="AC169" s="61">
        <v>0</v>
      </c>
      <c r="AD169" s="61">
        <v>0</v>
      </c>
      <c r="AE169" s="61">
        <v>0</v>
      </c>
      <c r="AF169" s="61">
        <v>0</v>
      </c>
      <c r="AG169" s="61">
        <v>0</v>
      </c>
      <c r="AH169" s="54" t="s">
        <v>777</v>
      </c>
      <c r="AI169" s="57">
        <v>110</v>
      </c>
      <c r="AJ169" s="60">
        <v>17976</v>
      </c>
      <c r="AK169" s="61">
        <v>872.08998102400005</v>
      </c>
      <c r="AL169" s="54">
        <v>167</v>
      </c>
      <c r="AM169" s="61">
        <v>890.02981923999994</v>
      </c>
      <c r="AN169" s="54">
        <v>176</v>
      </c>
      <c r="AO169" s="54" t="s">
        <v>777</v>
      </c>
    </row>
    <row r="170" spans="1:41">
      <c r="A170" s="54" t="s">
        <v>433</v>
      </c>
      <c r="B170" s="54" t="s">
        <v>806</v>
      </c>
      <c r="C170" s="54" t="s">
        <v>1</v>
      </c>
      <c r="D170" s="54" t="s">
        <v>490</v>
      </c>
      <c r="E170" s="55" t="s">
        <v>446</v>
      </c>
      <c r="F170" s="55" t="s">
        <v>82</v>
      </c>
      <c r="G170" s="54" t="s">
        <v>0</v>
      </c>
      <c r="H170" s="54" t="s">
        <v>640</v>
      </c>
      <c r="I170" s="58">
        <v>12082</v>
      </c>
      <c r="J170" s="54">
        <v>8</v>
      </c>
      <c r="K170" s="54" t="s">
        <v>2</v>
      </c>
      <c r="L170" s="54" t="s">
        <v>994</v>
      </c>
      <c r="M170" s="54" t="s">
        <v>777</v>
      </c>
      <c r="N170" s="54" t="s">
        <v>1098</v>
      </c>
      <c r="O170" s="54">
        <v>68</v>
      </c>
      <c r="P170" s="54">
        <v>60</v>
      </c>
      <c r="Q170" s="56">
        <v>128</v>
      </c>
      <c r="Z170" s="61">
        <v>0</v>
      </c>
      <c r="AA170" s="61">
        <v>0</v>
      </c>
      <c r="AB170" s="61">
        <v>0</v>
      </c>
      <c r="AC170" s="61">
        <v>0</v>
      </c>
      <c r="AD170" s="61">
        <v>0</v>
      </c>
      <c r="AE170" s="61">
        <v>0</v>
      </c>
      <c r="AF170" s="61">
        <v>0</v>
      </c>
      <c r="AG170" s="61">
        <v>0</v>
      </c>
      <c r="AH170" s="54" t="s">
        <v>777</v>
      </c>
      <c r="AI170" s="57">
        <v>112</v>
      </c>
      <c r="AJ170" s="60">
        <v>12082</v>
      </c>
      <c r="AK170" s="61">
        <v>872.07998691800003</v>
      </c>
      <c r="AL170" s="54">
        <v>168</v>
      </c>
      <c r="AM170" s="61">
        <v>888.03987817999996</v>
      </c>
      <c r="AN170" s="54">
        <v>179</v>
      </c>
      <c r="AO170" s="54" t="s">
        <v>777</v>
      </c>
    </row>
    <row r="171" spans="1:41">
      <c r="A171" s="54" t="s">
        <v>533</v>
      </c>
      <c r="B171" s="54" t="s">
        <v>956</v>
      </c>
      <c r="C171" s="54" t="s">
        <v>488</v>
      </c>
      <c r="D171" s="54" t="s">
        <v>393</v>
      </c>
      <c r="E171" s="55" t="s">
        <v>171</v>
      </c>
      <c r="F171" s="55" t="s">
        <v>66</v>
      </c>
      <c r="G171" s="54" t="s">
        <v>6</v>
      </c>
      <c r="H171" s="54" t="s">
        <v>644</v>
      </c>
      <c r="I171" s="58">
        <v>15722</v>
      </c>
      <c r="J171" s="54">
        <v>12</v>
      </c>
      <c r="K171" s="54" t="s">
        <v>7</v>
      </c>
      <c r="L171" s="54" t="s">
        <v>950</v>
      </c>
      <c r="M171" s="54" t="s">
        <v>777</v>
      </c>
      <c r="N171" s="54" t="s">
        <v>1095</v>
      </c>
      <c r="O171" s="54">
        <v>65</v>
      </c>
      <c r="P171" s="54">
        <v>64</v>
      </c>
      <c r="Q171" s="56">
        <v>129</v>
      </c>
      <c r="Z171" s="61">
        <v>0</v>
      </c>
      <c r="AA171" s="61">
        <v>0</v>
      </c>
      <c r="AB171" s="61">
        <v>0</v>
      </c>
      <c r="AC171" s="61">
        <v>0</v>
      </c>
      <c r="AD171" s="61">
        <v>0</v>
      </c>
      <c r="AE171" s="61">
        <v>0</v>
      </c>
      <c r="AF171" s="61">
        <v>0</v>
      </c>
      <c r="AG171" s="61">
        <v>0</v>
      </c>
      <c r="AH171" s="54" t="s">
        <v>777</v>
      </c>
      <c r="AI171" s="57">
        <v>105</v>
      </c>
      <c r="AJ171" s="60">
        <v>15722</v>
      </c>
      <c r="AK171" s="61">
        <v>871.11998327800006</v>
      </c>
      <c r="AL171" s="54">
        <v>169</v>
      </c>
      <c r="AM171" s="61">
        <v>894.99984178</v>
      </c>
      <c r="AN171" s="54">
        <v>148</v>
      </c>
      <c r="AO171" s="54" t="s">
        <v>777</v>
      </c>
    </row>
    <row r="172" spans="1:41">
      <c r="A172" s="54" t="s">
        <v>828</v>
      </c>
      <c r="B172" s="54" t="s">
        <v>793</v>
      </c>
      <c r="C172" s="54" t="s">
        <v>488</v>
      </c>
      <c r="D172" s="54" t="s">
        <v>267</v>
      </c>
      <c r="E172" s="55" t="s">
        <v>847</v>
      </c>
      <c r="F172" s="55" t="s">
        <v>848</v>
      </c>
      <c r="G172" s="54" t="s">
        <v>0</v>
      </c>
      <c r="H172" s="54" t="s">
        <v>653</v>
      </c>
      <c r="I172" s="58">
        <v>19037</v>
      </c>
      <c r="J172" s="54">
        <v>12</v>
      </c>
      <c r="K172" s="54" t="s">
        <v>7</v>
      </c>
      <c r="L172" s="54" t="s">
        <v>861</v>
      </c>
      <c r="M172" s="54" t="s">
        <v>777</v>
      </c>
      <c r="N172" s="54" t="s">
        <v>1095</v>
      </c>
      <c r="O172" s="54">
        <v>65</v>
      </c>
      <c r="P172" s="54">
        <v>64</v>
      </c>
      <c r="Q172" s="56">
        <v>129</v>
      </c>
      <c r="Z172" s="61">
        <v>0</v>
      </c>
      <c r="AA172" s="61">
        <v>0</v>
      </c>
      <c r="AB172" s="61">
        <v>0</v>
      </c>
      <c r="AC172" s="61">
        <v>0</v>
      </c>
      <c r="AD172" s="61">
        <v>0</v>
      </c>
      <c r="AE172" s="61">
        <v>0</v>
      </c>
      <c r="AF172" s="61">
        <v>0</v>
      </c>
      <c r="AG172" s="61">
        <v>0</v>
      </c>
      <c r="AH172" s="54" t="s">
        <v>777</v>
      </c>
      <c r="AI172" s="57">
        <v>105</v>
      </c>
      <c r="AJ172" s="60">
        <v>19037</v>
      </c>
      <c r="AK172" s="61">
        <v>871.11997996299999</v>
      </c>
      <c r="AL172" s="54">
        <v>170</v>
      </c>
      <c r="AM172" s="61">
        <v>894.99980862999996</v>
      </c>
      <c r="AN172" s="54">
        <v>149</v>
      </c>
      <c r="AO172" s="54" t="s">
        <v>777</v>
      </c>
    </row>
    <row r="173" spans="1:41">
      <c r="A173" s="54" t="s">
        <v>834</v>
      </c>
      <c r="B173" s="54" t="s">
        <v>242</v>
      </c>
      <c r="C173" s="54" t="s">
        <v>1</v>
      </c>
      <c r="D173" s="54" t="s">
        <v>242</v>
      </c>
      <c r="E173" s="55" t="s">
        <v>173</v>
      </c>
      <c r="F173" s="55" t="s">
        <v>853</v>
      </c>
      <c r="G173" s="54" t="s">
        <v>0</v>
      </c>
      <c r="H173" s="54" t="s">
        <v>654</v>
      </c>
      <c r="I173" s="58">
        <v>21351</v>
      </c>
      <c r="J173" s="54">
        <v>12</v>
      </c>
      <c r="K173" s="54" t="s">
        <v>7</v>
      </c>
      <c r="L173" s="54" t="s">
        <v>861</v>
      </c>
      <c r="M173" s="54" t="s">
        <v>777</v>
      </c>
      <c r="N173" s="54" t="s">
        <v>1095</v>
      </c>
      <c r="O173" s="54">
        <v>68</v>
      </c>
      <c r="P173" s="54">
        <v>61</v>
      </c>
      <c r="Q173" s="56">
        <v>129</v>
      </c>
      <c r="Z173" s="61">
        <v>0</v>
      </c>
      <c r="AA173" s="61">
        <v>0</v>
      </c>
      <c r="AB173" s="61">
        <v>0</v>
      </c>
      <c r="AC173" s="61">
        <v>0</v>
      </c>
      <c r="AD173" s="61">
        <v>0</v>
      </c>
      <c r="AE173" s="61">
        <v>0</v>
      </c>
      <c r="AF173" s="61">
        <v>0</v>
      </c>
      <c r="AG173" s="61">
        <v>0</v>
      </c>
      <c r="AH173" s="54" t="s">
        <v>777</v>
      </c>
      <c r="AI173" s="57">
        <v>105</v>
      </c>
      <c r="AJ173" s="60">
        <v>21351</v>
      </c>
      <c r="AK173" s="61">
        <v>871.11997764900002</v>
      </c>
      <c r="AL173" s="54">
        <v>171</v>
      </c>
      <c r="AM173" s="61">
        <v>894.99978549000002</v>
      </c>
      <c r="AN173" s="54">
        <v>150</v>
      </c>
      <c r="AO173" s="54" t="s">
        <v>777</v>
      </c>
    </row>
    <row r="174" spans="1:41">
      <c r="A174" s="54" t="s">
        <v>1102</v>
      </c>
      <c r="B174" s="54" t="s">
        <v>803</v>
      </c>
      <c r="C174" s="54" t="s">
        <v>1</v>
      </c>
      <c r="D174" s="54" t="s">
        <v>149</v>
      </c>
      <c r="E174" s="55" t="s">
        <v>1103</v>
      </c>
      <c r="F174" s="55" t="s">
        <v>1104</v>
      </c>
      <c r="G174" s="54" t="s">
        <v>6</v>
      </c>
      <c r="H174" s="54" t="s">
        <v>635</v>
      </c>
      <c r="I174" s="58">
        <v>23097</v>
      </c>
      <c r="J174" s="54">
        <v>12</v>
      </c>
      <c r="K174" s="54" t="s">
        <v>7</v>
      </c>
      <c r="L174" s="54" t="s">
        <v>861</v>
      </c>
      <c r="M174" s="54" t="e">
        <v>#DIV/0!</v>
      </c>
      <c r="N174" s="54" t="s">
        <v>1095</v>
      </c>
      <c r="O174" s="54">
        <v>65</v>
      </c>
      <c r="P174" s="54">
        <v>64</v>
      </c>
      <c r="Q174" s="56">
        <v>129</v>
      </c>
      <c r="Z174" s="61">
        <v>0</v>
      </c>
      <c r="AA174" s="61">
        <v>0</v>
      </c>
      <c r="AB174" s="61">
        <v>0</v>
      </c>
      <c r="AC174" s="61">
        <v>0</v>
      </c>
      <c r="AD174" s="61">
        <v>0</v>
      </c>
      <c r="AE174" s="61">
        <v>0</v>
      </c>
      <c r="AF174" s="61">
        <v>0</v>
      </c>
      <c r="AG174" s="61">
        <v>0</v>
      </c>
      <c r="AH174" s="54" t="s">
        <v>777</v>
      </c>
      <c r="AI174" s="57">
        <v>105</v>
      </c>
      <c r="AJ174" s="60">
        <v>23097</v>
      </c>
      <c r="AK174" s="61">
        <v>871.11997590299995</v>
      </c>
      <c r="AL174" s="54">
        <v>172</v>
      </c>
      <c r="AM174" s="61">
        <v>894.99976803000004</v>
      </c>
      <c r="AN174" s="54">
        <v>151</v>
      </c>
      <c r="AO174" s="54" t="s">
        <v>777</v>
      </c>
    </row>
    <row r="175" spans="1:41">
      <c r="A175" s="54" t="s">
        <v>599</v>
      </c>
      <c r="B175" s="54" t="s">
        <v>882</v>
      </c>
      <c r="C175" s="54" t="s">
        <v>488</v>
      </c>
      <c r="D175" s="54" t="s">
        <v>490</v>
      </c>
      <c r="E175" s="55" t="s">
        <v>317</v>
      </c>
      <c r="F175" s="55" t="s">
        <v>600</v>
      </c>
      <c r="G175" s="54" t="s">
        <v>0</v>
      </c>
      <c r="H175" s="54" t="s">
        <v>640</v>
      </c>
      <c r="I175" s="58">
        <v>14088</v>
      </c>
      <c r="J175" s="54">
        <v>9</v>
      </c>
      <c r="K175" s="54" t="s">
        <v>2</v>
      </c>
      <c r="L175" s="54" t="s">
        <v>994</v>
      </c>
      <c r="M175" s="54" t="s">
        <v>777</v>
      </c>
      <c r="N175" s="54" t="s">
        <v>1095</v>
      </c>
      <c r="O175" s="54">
        <v>64</v>
      </c>
      <c r="P175" s="54">
        <v>65</v>
      </c>
      <c r="Q175" s="56">
        <v>129</v>
      </c>
      <c r="Z175" s="61">
        <v>0</v>
      </c>
      <c r="AA175" s="61">
        <v>0</v>
      </c>
      <c r="AB175" s="61">
        <v>0</v>
      </c>
      <c r="AC175" s="61">
        <v>0</v>
      </c>
      <c r="AD175" s="61">
        <v>0</v>
      </c>
      <c r="AE175" s="61">
        <v>0</v>
      </c>
      <c r="AF175" s="61">
        <v>0</v>
      </c>
      <c r="AG175" s="61">
        <v>0</v>
      </c>
      <c r="AH175" s="54" t="s">
        <v>777</v>
      </c>
      <c r="AI175" s="57">
        <v>111</v>
      </c>
      <c r="AJ175" s="60">
        <v>14088</v>
      </c>
      <c r="AK175" s="61">
        <v>871.08998491200009</v>
      </c>
      <c r="AL175" s="54">
        <v>173</v>
      </c>
      <c r="AM175" s="61">
        <v>889.02985811999997</v>
      </c>
      <c r="AN175" s="54">
        <v>177</v>
      </c>
      <c r="AO175" s="54" t="s">
        <v>777</v>
      </c>
    </row>
    <row r="176" spans="1:41">
      <c r="A176" s="54" t="s">
        <v>918</v>
      </c>
      <c r="B176" s="54" t="s">
        <v>791</v>
      </c>
      <c r="C176" s="54" t="s">
        <v>488</v>
      </c>
      <c r="D176" s="54" t="s">
        <v>242</v>
      </c>
      <c r="E176" s="55" t="s">
        <v>914</v>
      </c>
      <c r="F176" s="55" t="s">
        <v>135</v>
      </c>
      <c r="G176" s="54" t="s">
        <v>0</v>
      </c>
      <c r="H176" s="54" t="s">
        <v>640</v>
      </c>
      <c r="I176" s="58">
        <v>15013</v>
      </c>
      <c r="J176" s="54">
        <v>7</v>
      </c>
      <c r="K176" s="54" t="s">
        <v>2</v>
      </c>
      <c r="L176" s="54" t="s">
        <v>994</v>
      </c>
      <c r="M176" s="54" t="s">
        <v>862</v>
      </c>
      <c r="N176" s="54" t="s">
        <v>1095</v>
      </c>
      <c r="O176" s="54">
        <v>63</v>
      </c>
      <c r="P176" s="54">
        <v>66</v>
      </c>
      <c r="Q176" s="56">
        <v>129</v>
      </c>
      <c r="Z176" s="61">
        <v>0</v>
      </c>
      <c r="AA176" s="61">
        <v>0</v>
      </c>
      <c r="AB176" s="61">
        <v>0</v>
      </c>
      <c r="AC176" s="61">
        <v>0</v>
      </c>
      <c r="AD176" s="61">
        <v>0</v>
      </c>
      <c r="AE176" s="61">
        <v>0</v>
      </c>
      <c r="AF176" s="61">
        <v>0</v>
      </c>
      <c r="AG176" s="61">
        <v>0</v>
      </c>
      <c r="AH176" s="54" t="s">
        <v>777</v>
      </c>
      <c r="AI176" s="57">
        <v>115</v>
      </c>
      <c r="AJ176" s="60">
        <v>15013</v>
      </c>
      <c r="AK176" s="61">
        <v>871.069983987</v>
      </c>
      <c r="AL176" s="54">
        <v>174</v>
      </c>
      <c r="AM176" s="61">
        <v>885.04984887000001</v>
      </c>
      <c r="AN176" s="54">
        <v>191</v>
      </c>
      <c r="AO176" s="54" t="s">
        <v>777</v>
      </c>
    </row>
    <row r="177" spans="1:41">
      <c r="A177" s="54" t="s">
        <v>1115</v>
      </c>
      <c r="B177" s="54" t="s">
        <v>794</v>
      </c>
      <c r="C177" s="54" t="s">
        <v>488</v>
      </c>
      <c r="D177" s="54" t="s">
        <v>283</v>
      </c>
      <c r="E177" s="55" t="s">
        <v>1116</v>
      </c>
      <c r="F177" s="55" t="s">
        <v>1117</v>
      </c>
      <c r="G177" s="54" t="s">
        <v>0</v>
      </c>
      <c r="H177" s="54" t="s">
        <v>635</v>
      </c>
      <c r="I177" s="58">
        <v>41082</v>
      </c>
      <c r="J177" s="54">
        <v>12</v>
      </c>
      <c r="K177" s="54" t="s">
        <v>7</v>
      </c>
      <c r="L177" s="54" t="s">
        <v>861</v>
      </c>
      <c r="M177" s="54" t="e">
        <v>#DIV/0!</v>
      </c>
      <c r="N177" s="54" t="s">
        <v>1095</v>
      </c>
      <c r="O177" s="54">
        <v>67</v>
      </c>
      <c r="P177" s="54">
        <v>63</v>
      </c>
      <c r="Q177" s="56">
        <v>130</v>
      </c>
      <c r="Z177" s="61">
        <v>0</v>
      </c>
      <c r="AA177" s="61">
        <v>0</v>
      </c>
      <c r="AB177" s="61">
        <v>0</v>
      </c>
      <c r="AC177" s="61">
        <v>0</v>
      </c>
      <c r="AD177" s="61">
        <v>0</v>
      </c>
      <c r="AE177" s="61">
        <v>0</v>
      </c>
      <c r="AF177" s="61">
        <v>0</v>
      </c>
      <c r="AG177" s="61">
        <v>0</v>
      </c>
      <c r="AH177" s="54" t="s">
        <v>777</v>
      </c>
      <c r="AI177" s="57">
        <v>106</v>
      </c>
      <c r="AJ177" s="60">
        <v>41082</v>
      </c>
      <c r="AK177" s="61">
        <v>870.11995791799995</v>
      </c>
      <c r="AL177" s="54">
        <v>175</v>
      </c>
      <c r="AM177" s="61">
        <v>893.99958818000005</v>
      </c>
      <c r="AN177" s="54">
        <v>154</v>
      </c>
      <c r="AO177" s="54" t="s">
        <v>777</v>
      </c>
    </row>
    <row r="178" spans="1:41">
      <c r="A178" s="54" t="s">
        <v>354</v>
      </c>
      <c r="B178" s="54" t="s">
        <v>149</v>
      </c>
      <c r="C178" s="54" t="s">
        <v>1</v>
      </c>
      <c r="D178" s="54" t="s">
        <v>149</v>
      </c>
      <c r="E178" s="55" t="s">
        <v>355</v>
      </c>
      <c r="F178" s="55" t="s">
        <v>170</v>
      </c>
      <c r="G178" s="54" t="s">
        <v>6</v>
      </c>
      <c r="H178" s="54" t="s">
        <v>654</v>
      </c>
      <c r="I178" s="58">
        <v>17840</v>
      </c>
      <c r="J178" s="54">
        <v>9</v>
      </c>
      <c r="K178" s="54" t="s">
        <v>2</v>
      </c>
      <c r="L178" s="54" t="s">
        <v>950</v>
      </c>
      <c r="M178" s="54" t="s">
        <v>777</v>
      </c>
      <c r="N178" s="54" t="s">
        <v>1095</v>
      </c>
      <c r="O178" s="54">
        <v>69</v>
      </c>
      <c r="P178" s="54">
        <v>61</v>
      </c>
      <c r="Q178" s="56">
        <v>130</v>
      </c>
      <c r="Z178" s="61">
        <v>0</v>
      </c>
      <c r="AA178" s="61">
        <v>0</v>
      </c>
      <c r="AB178" s="61">
        <v>0</v>
      </c>
      <c r="AC178" s="61">
        <v>0</v>
      </c>
      <c r="AD178" s="61">
        <v>0</v>
      </c>
      <c r="AE178" s="61">
        <v>0</v>
      </c>
      <c r="AF178" s="61">
        <v>0</v>
      </c>
      <c r="AG178" s="61">
        <v>0</v>
      </c>
      <c r="AH178" s="54" t="s">
        <v>777</v>
      </c>
      <c r="AI178" s="57">
        <v>112</v>
      </c>
      <c r="AJ178" s="60">
        <v>17840</v>
      </c>
      <c r="AK178" s="61">
        <v>870.08998115999998</v>
      </c>
      <c r="AL178" s="54">
        <v>176</v>
      </c>
      <c r="AM178" s="61">
        <v>888.02982059999999</v>
      </c>
      <c r="AN178" s="54">
        <v>180</v>
      </c>
      <c r="AO178" s="54" t="s">
        <v>777</v>
      </c>
    </row>
    <row r="179" spans="1:41">
      <c r="A179" s="54" t="s">
        <v>385</v>
      </c>
      <c r="B179" s="54" t="s">
        <v>242</v>
      </c>
      <c r="C179" s="54" t="s">
        <v>1</v>
      </c>
      <c r="D179" s="54" t="s">
        <v>242</v>
      </c>
      <c r="E179" s="55" t="s">
        <v>386</v>
      </c>
      <c r="F179" s="55" t="s">
        <v>387</v>
      </c>
      <c r="G179" s="54" t="s">
        <v>0</v>
      </c>
      <c r="H179" s="54" t="s">
        <v>664</v>
      </c>
      <c r="I179" s="58">
        <v>17868</v>
      </c>
      <c r="J179" s="54">
        <v>9</v>
      </c>
      <c r="K179" s="54" t="s">
        <v>2</v>
      </c>
      <c r="L179" s="54" t="s">
        <v>950</v>
      </c>
      <c r="M179" s="54" t="s">
        <v>862</v>
      </c>
      <c r="N179" s="54" t="s">
        <v>1095</v>
      </c>
      <c r="O179" s="54">
        <v>67</v>
      </c>
      <c r="P179" s="54">
        <v>63</v>
      </c>
      <c r="Q179" s="56">
        <v>130</v>
      </c>
      <c r="Z179" s="61">
        <v>0</v>
      </c>
      <c r="AA179" s="61">
        <v>0</v>
      </c>
      <c r="AB179" s="61">
        <v>0</v>
      </c>
      <c r="AC179" s="61">
        <v>0</v>
      </c>
      <c r="AD179" s="61">
        <v>0</v>
      </c>
      <c r="AE179" s="61">
        <v>0</v>
      </c>
      <c r="AF179" s="61">
        <v>0</v>
      </c>
      <c r="AG179" s="61">
        <v>0</v>
      </c>
      <c r="AH179" s="54" t="s">
        <v>777</v>
      </c>
      <c r="AI179" s="57">
        <v>112</v>
      </c>
      <c r="AJ179" s="60">
        <v>17868</v>
      </c>
      <c r="AK179" s="61">
        <v>870.08998113200005</v>
      </c>
      <c r="AL179" s="54">
        <v>177</v>
      </c>
      <c r="AM179" s="61">
        <v>888.02982032</v>
      </c>
      <c r="AN179" s="54">
        <v>181</v>
      </c>
      <c r="AO179" s="54" t="s">
        <v>777</v>
      </c>
    </row>
    <row r="180" spans="1:41">
      <c r="A180" s="54" t="s">
        <v>892</v>
      </c>
      <c r="B180" s="54" t="s">
        <v>956</v>
      </c>
      <c r="C180" s="54" t="s">
        <v>488</v>
      </c>
      <c r="D180" s="54" t="s">
        <v>393</v>
      </c>
      <c r="E180" s="55" t="s">
        <v>911</v>
      </c>
      <c r="F180" s="55" t="s">
        <v>912</v>
      </c>
      <c r="G180" s="54" t="s">
        <v>0</v>
      </c>
      <c r="H180" s="54" t="s">
        <v>640</v>
      </c>
      <c r="I180" s="58">
        <v>20205</v>
      </c>
      <c r="J180" s="54">
        <v>9</v>
      </c>
      <c r="K180" s="54" t="s">
        <v>2</v>
      </c>
      <c r="L180" s="54" t="s">
        <v>861</v>
      </c>
      <c r="M180" s="54" t="s">
        <v>777</v>
      </c>
      <c r="N180" s="54" t="s">
        <v>1095</v>
      </c>
      <c r="O180" s="54">
        <v>69</v>
      </c>
      <c r="P180" s="54">
        <v>61</v>
      </c>
      <c r="Q180" s="56">
        <v>130</v>
      </c>
      <c r="Z180" s="61">
        <v>0</v>
      </c>
      <c r="AA180" s="61">
        <v>0</v>
      </c>
      <c r="AB180" s="61">
        <v>0</v>
      </c>
      <c r="AC180" s="61">
        <v>0</v>
      </c>
      <c r="AD180" s="61">
        <v>0</v>
      </c>
      <c r="AE180" s="61">
        <v>0</v>
      </c>
      <c r="AF180" s="61">
        <v>0</v>
      </c>
      <c r="AG180" s="61">
        <v>0</v>
      </c>
      <c r="AH180" s="54" t="s">
        <v>777</v>
      </c>
      <c r="AI180" s="57">
        <v>112</v>
      </c>
      <c r="AJ180" s="60">
        <v>20205</v>
      </c>
      <c r="AK180" s="61">
        <v>870.08997879499998</v>
      </c>
      <c r="AL180" s="54">
        <v>178</v>
      </c>
      <c r="AM180" s="61">
        <v>888.02979694999999</v>
      </c>
      <c r="AN180" s="54">
        <v>182</v>
      </c>
      <c r="AO180" s="54" t="s">
        <v>777</v>
      </c>
    </row>
    <row r="181" spans="1:41">
      <c r="A181" s="54" t="s">
        <v>908</v>
      </c>
      <c r="B181" s="54" t="s">
        <v>805</v>
      </c>
      <c r="C181" s="54" t="s">
        <v>1</v>
      </c>
      <c r="D181" s="54" t="s">
        <v>283</v>
      </c>
      <c r="E181" s="55" t="s">
        <v>909</v>
      </c>
      <c r="F181" s="55" t="s">
        <v>910</v>
      </c>
      <c r="G181" s="54" t="s">
        <v>6</v>
      </c>
      <c r="H181" s="54" t="s">
        <v>640</v>
      </c>
      <c r="I181" s="58">
        <v>13844</v>
      </c>
      <c r="J181" s="54">
        <v>12</v>
      </c>
      <c r="K181" s="54" t="s">
        <v>7</v>
      </c>
      <c r="L181" s="54" t="s">
        <v>994</v>
      </c>
      <c r="M181" s="54" t="s">
        <v>777</v>
      </c>
      <c r="N181" s="54" t="s">
        <v>1095</v>
      </c>
      <c r="O181" s="54">
        <v>69</v>
      </c>
      <c r="P181" s="54">
        <v>62</v>
      </c>
      <c r="Q181" s="56">
        <v>131</v>
      </c>
      <c r="Z181" s="61">
        <v>0</v>
      </c>
      <c r="AA181" s="61">
        <v>0</v>
      </c>
      <c r="AB181" s="61">
        <v>0</v>
      </c>
      <c r="AC181" s="61">
        <v>0</v>
      </c>
      <c r="AD181" s="61">
        <v>0</v>
      </c>
      <c r="AE181" s="61">
        <v>0</v>
      </c>
      <c r="AF181" s="61">
        <v>0</v>
      </c>
      <c r="AG181" s="61">
        <v>0</v>
      </c>
      <c r="AH181" s="54" t="s">
        <v>777</v>
      </c>
      <c r="AI181" s="57">
        <v>107</v>
      </c>
      <c r="AJ181" s="60">
        <v>13844</v>
      </c>
      <c r="AK181" s="61">
        <v>869.11998515599998</v>
      </c>
      <c r="AL181" s="54">
        <v>179</v>
      </c>
      <c r="AM181" s="61">
        <v>892.99986056</v>
      </c>
      <c r="AN181" s="54">
        <v>163</v>
      </c>
      <c r="AO181" s="54" t="s">
        <v>777</v>
      </c>
    </row>
    <row r="182" spans="1:41">
      <c r="A182" s="54" t="s">
        <v>971</v>
      </c>
      <c r="B182" s="54" t="s">
        <v>801</v>
      </c>
      <c r="C182" s="54" t="s">
        <v>488</v>
      </c>
      <c r="D182" s="54" t="s">
        <v>418</v>
      </c>
      <c r="E182" s="55" t="s">
        <v>1013</v>
      </c>
      <c r="F182" s="55" t="s">
        <v>1014</v>
      </c>
      <c r="G182" s="54" t="s">
        <v>6</v>
      </c>
      <c r="H182" s="54" t="s">
        <v>640</v>
      </c>
      <c r="I182" s="58">
        <v>28169</v>
      </c>
      <c r="J182" s="54">
        <v>12</v>
      </c>
      <c r="K182" s="54" t="s">
        <v>7</v>
      </c>
      <c r="L182" s="54" t="s">
        <v>861</v>
      </c>
      <c r="M182" s="54" t="s">
        <v>777</v>
      </c>
      <c r="N182" s="54" t="s">
        <v>1095</v>
      </c>
      <c r="O182" s="54">
        <v>67</v>
      </c>
      <c r="P182" s="54">
        <v>64</v>
      </c>
      <c r="Q182" s="56">
        <v>131</v>
      </c>
      <c r="Z182" s="61">
        <v>0</v>
      </c>
      <c r="AA182" s="61">
        <v>0</v>
      </c>
      <c r="AB182" s="61">
        <v>0</v>
      </c>
      <c r="AC182" s="61">
        <v>0</v>
      </c>
      <c r="AD182" s="61">
        <v>0</v>
      </c>
      <c r="AE182" s="61">
        <v>0</v>
      </c>
      <c r="AF182" s="61">
        <v>0</v>
      </c>
      <c r="AG182" s="61">
        <v>0</v>
      </c>
      <c r="AH182" s="54" t="s">
        <v>777</v>
      </c>
      <c r="AI182" s="57">
        <v>107</v>
      </c>
      <c r="AJ182" s="60">
        <v>28169</v>
      </c>
      <c r="AK182" s="61">
        <v>869.11997083100005</v>
      </c>
      <c r="AL182" s="54">
        <v>180</v>
      </c>
      <c r="AM182" s="61">
        <v>892.99971731000005</v>
      </c>
      <c r="AN182" s="54">
        <v>164</v>
      </c>
      <c r="AO182" s="54" t="s">
        <v>777</v>
      </c>
    </row>
    <row r="183" spans="1:41">
      <c r="A183" s="54" t="s">
        <v>665</v>
      </c>
      <c r="B183" s="54" t="s">
        <v>797</v>
      </c>
      <c r="C183" s="54" t="s">
        <v>488</v>
      </c>
      <c r="D183" s="54" t="s">
        <v>491</v>
      </c>
      <c r="E183" s="55" t="s">
        <v>666</v>
      </c>
      <c r="F183" s="55" t="s">
        <v>667</v>
      </c>
      <c r="G183" s="54" t="s">
        <v>0</v>
      </c>
      <c r="H183" s="54" t="s">
        <v>664</v>
      </c>
      <c r="I183" s="58">
        <v>18911</v>
      </c>
      <c r="J183" s="54">
        <v>9</v>
      </c>
      <c r="K183" s="54" t="s">
        <v>2</v>
      </c>
      <c r="L183" s="54" t="s">
        <v>950</v>
      </c>
      <c r="M183" s="54" t="s">
        <v>777</v>
      </c>
      <c r="N183" s="54" t="s">
        <v>1095</v>
      </c>
      <c r="O183" s="54">
        <v>73</v>
      </c>
      <c r="P183" s="54">
        <v>58</v>
      </c>
      <c r="Q183" s="56">
        <v>131</v>
      </c>
      <c r="Z183" s="61">
        <v>0</v>
      </c>
      <c r="AA183" s="61">
        <v>0</v>
      </c>
      <c r="AB183" s="61">
        <v>0</v>
      </c>
      <c r="AC183" s="61">
        <v>0</v>
      </c>
      <c r="AD183" s="61">
        <v>0</v>
      </c>
      <c r="AE183" s="61">
        <v>0</v>
      </c>
      <c r="AF183" s="61">
        <v>0</v>
      </c>
      <c r="AG183" s="61">
        <v>0</v>
      </c>
      <c r="AH183" s="54" t="s">
        <v>777</v>
      </c>
      <c r="AI183" s="57">
        <v>113</v>
      </c>
      <c r="AJ183" s="60">
        <v>18911</v>
      </c>
      <c r="AK183" s="61">
        <v>869.08998008900005</v>
      </c>
      <c r="AL183" s="54">
        <v>181</v>
      </c>
      <c r="AM183" s="61">
        <v>887.02980989000002</v>
      </c>
      <c r="AN183" s="54">
        <v>186</v>
      </c>
      <c r="AO183" s="54" t="s">
        <v>777</v>
      </c>
    </row>
    <row r="184" spans="1:41">
      <c r="A184" s="54" t="s">
        <v>979</v>
      </c>
      <c r="B184" s="54" t="s">
        <v>795</v>
      </c>
      <c r="C184" s="54" t="s">
        <v>488</v>
      </c>
      <c r="D184" s="54" t="s">
        <v>358</v>
      </c>
      <c r="E184" s="55" t="s">
        <v>1026</v>
      </c>
      <c r="F184" s="55" t="s">
        <v>1027</v>
      </c>
      <c r="G184" s="54" t="s">
        <v>6</v>
      </c>
      <c r="H184" s="54" t="s">
        <v>644</v>
      </c>
      <c r="I184" s="58">
        <v>16988</v>
      </c>
      <c r="J184" s="54">
        <v>12</v>
      </c>
      <c r="K184" s="54" t="s">
        <v>7</v>
      </c>
      <c r="L184" s="54" t="s">
        <v>950</v>
      </c>
      <c r="M184" s="54" t="s">
        <v>777</v>
      </c>
      <c r="N184" s="54" t="s">
        <v>1095</v>
      </c>
      <c r="O184" s="54">
        <v>71</v>
      </c>
      <c r="P184" s="54">
        <v>61</v>
      </c>
      <c r="Q184" s="56">
        <v>132</v>
      </c>
      <c r="Z184" s="61">
        <v>0</v>
      </c>
      <c r="AA184" s="61">
        <v>0</v>
      </c>
      <c r="AB184" s="61">
        <v>0</v>
      </c>
      <c r="AC184" s="61">
        <v>0</v>
      </c>
      <c r="AD184" s="61">
        <v>0</v>
      </c>
      <c r="AE184" s="61">
        <v>0</v>
      </c>
      <c r="AF184" s="61">
        <v>0</v>
      </c>
      <c r="AG184" s="61">
        <v>0</v>
      </c>
      <c r="AH184" s="54" t="s">
        <v>777</v>
      </c>
      <c r="AI184" s="57">
        <v>108</v>
      </c>
      <c r="AJ184" s="60">
        <v>16988</v>
      </c>
      <c r="AK184" s="61">
        <v>868.11998201200004</v>
      </c>
      <c r="AL184" s="54">
        <v>182</v>
      </c>
      <c r="AM184" s="61">
        <v>891.99982911999996</v>
      </c>
      <c r="AN184" s="54">
        <v>168</v>
      </c>
      <c r="AO184" s="54" t="s">
        <v>777</v>
      </c>
    </row>
    <row r="185" spans="1:41">
      <c r="A185" s="54" t="s">
        <v>1170</v>
      </c>
      <c r="B185" s="54" t="s">
        <v>789</v>
      </c>
      <c r="C185" s="54" t="s">
        <v>488</v>
      </c>
      <c r="D185" s="54" t="s">
        <v>149</v>
      </c>
      <c r="E185" s="55" t="s">
        <v>1171</v>
      </c>
      <c r="F185" s="55" t="s">
        <v>1172</v>
      </c>
      <c r="G185" s="54" t="s">
        <v>0</v>
      </c>
      <c r="H185" s="54" t="s">
        <v>651</v>
      </c>
      <c r="I185" s="58">
        <v>21219</v>
      </c>
      <c r="J185" s="54">
        <v>10</v>
      </c>
      <c r="K185" s="54" t="s">
        <v>7</v>
      </c>
      <c r="L185" s="54" t="s">
        <v>861</v>
      </c>
      <c r="M185" s="54" t="s">
        <v>777</v>
      </c>
      <c r="N185" s="54" t="s">
        <v>1095</v>
      </c>
      <c r="O185" s="54">
        <v>65</v>
      </c>
      <c r="P185" s="54">
        <v>67</v>
      </c>
      <c r="Q185" s="56">
        <v>132</v>
      </c>
      <c r="Z185" s="61">
        <v>0</v>
      </c>
      <c r="AA185" s="61">
        <v>0</v>
      </c>
      <c r="AB185" s="61">
        <v>0</v>
      </c>
      <c r="AC185" s="61">
        <v>0</v>
      </c>
      <c r="AD185" s="61">
        <v>0</v>
      </c>
      <c r="AE185" s="61">
        <v>0</v>
      </c>
      <c r="AF185" s="61">
        <v>0</v>
      </c>
      <c r="AG185" s="61">
        <v>0</v>
      </c>
      <c r="AH185" s="54" t="s">
        <v>777</v>
      </c>
      <c r="AI185" s="57">
        <v>112</v>
      </c>
      <c r="AJ185" s="60">
        <v>21219</v>
      </c>
      <c r="AK185" s="61">
        <v>868.09997778100001</v>
      </c>
      <c r="AL185" s="54">
        <v>183</v>
      </c>
      <c r="AM185" s="61">
        <v>888.01978681000003</v>
      </c>
      <c r="AN185" s="54">
        <v>183</v>
      </c>
      <c r="AO185" s="54" t="s">
        <v>777</v>
      </c>
    </row>
    <row r="186" spans="1:41">
      <c r="A186" s="54" t="s">
        <v>420</v>
      </c>
      <c r="B186" s="54" t="s">
        <v>795</v>
      </c>
      <c r="C186" s="54" t="s">
        <v>488</v>
      </c>
      <c r="D186" s="54" t="s">
        <v>358</v>
      </c>
      <c r="E186" s="55" t="s">
        <v>421</v>
      </c>
      <c r="F186" s="55" t="s">
        <v>81</v>
      </c>
      <c r="G186" s="54" t="s">
        <v>6</v>
      </c>
      <c r="H186" s="54" t="s">
        <v>675</v>
      </c>
      <c r="I186" s="58">
        <v>14991</v>
      </c>
      <c r="J186" s="54">
        <v>9</v>
      </c>
      <c r="K186" s="54" t="s">
        <v>2</v>
      </c>
      <c r="L186" s="54" t="s">
        <v>994</v>
      </c>
      <c r="M186" s="54" t="s">
        <v>777</v>
      </c>
      <c r="N186" s="54" t="s">
        <v>1095</v>
      </c>
      <c r="O186" s="54">
        <v>65</v>
      </c>
      <c r="P186" s="54">
        <v>67</v>
      </c>
      <c r="Q186" s="56">
        <v>132</v>
      </c>
      <c r="Z186" s="61">
        <v>0</v>
      </c>
      <c r="AA186" s="61">
        <v>0</v>
      </c>
      <c r="AB186" s="61">
        <v>0</v>
      </c>
      <c r="AC186" s="61">
        <v>0</v>
      </c>
      <c r="AD186" s="61">
        <v>0</v>
      </c>
      <c r="AE186" s="61">
        <v>0</v>
      </c>
      <c r="AF186" s="61">
        <v>0</v>
      </c>
      <c r="AG186" s="61">
        <v>0</v>
      </c>
      <c r="AH186" s="54" t="s">
        <v>777</v>
      </c>
      <c r="AI186" s="57">
        <v>114</v>
      </c>
      <c r="AJ186" s="60">
        <v>14991</v>
      </c>
      <c r="AK186" s="61">
        <v>868.08998400900009</v>
      </c>
      <c r="AL186" s="54">
        <v>184</v>
      </c>
      <c r="AM186" s="61">
        <v>886.02984908999997</v>
      </c>
      <c r="AN186" s="54">
        <v>188</v>
      </c>
      <c r="AO186" s="54" t="s">
        <v>777</v>
      </c>
    </row>
    <row r="187" spans="1:41">
      <c r="A187" s="54" t="s">
        <v>80</v>
      </c>
      <c r="B187" s="54" t="s">
        <v>789</v>
      </c>
      <c r="C187" s="54" t="s">
        <v>488</v>
      </c>
      <c r="D187" s="54" t="s">
        <v>149</v>
      </c>
      <c r="E187" s="55" t="s">
        <v>76</v>
      </c>
      <c r="F187" s="55" t="s">
        <v>81</v>
      </c>
      <c r="G187" s="54" t="s">
        <v>6</v>
      </c>
      <c r="H187" s="54" t="s">
        <v>639</v>
      </c>
      <c r="I187" s="58">
        <v>16167</v>
      </c>
      <c r="J187" s="54">
        <v>9</v>
      </c>
      <c r="K187" s="54" t="s">
        <v>2</v>
      </c>
      <c r="L187" s="54" t="s">
        <v>950</v>
      </c>
      <c r="M187" s="54" t="s">
        <v>862</v>
      </c>
      <c r="N187" s="54" t="s">
        <v>1095</v>
      </c>
      <c r="O187" s="54">
        <v>65</v>
      </c>
      <c r="P187" s="54">
        <v>67</v>
      </c>
      <c r="Q187" s="56">
        <v>132</v>
      </c>
      <c r="Z187" s="61">
        <v>0</v>
      </c>
      <c r="AA187" s="61">
        <v>0</v>
      </c>
      <c r="AB187" s="61">
        <v>0</v>
      </c>
      <c r="AC187" s="61">
        <v>0</v>
      </c>
      <c r="AD187" s="61">
        <v>0</v>
      </c>
      <c r="AE187" s="61">
        <v>0</v>
      </c>
      <c r="AF187" s="61">
        <v>0</v>
      </c>
      <c r="AG187" s="61">
        <v>0</v>
      </c>
      <c r="AH187" s="54" t="s">
        <v>777</v>
      </c>
      <c r="AI187" s="57">
        <v>114</v>
      </c>
      <c r="AJ187" s="60">
        <v>16167</v>
      </c>
      <c r="AK187" s="61">
        <v>868.08998283300002</v>
      </c>
      <c r="AL187" s="54">
        <v>185</v>
      </c>
      <c r="AM187" s="61">
        <v>886.02983732999996</v>
      </c>
      <c r="AN187" s="54">
        <v>189</v>
      </c>
      <c r="AO187" s="54" t="s">
        <v>777</v>
      </c>
    </row>
    <row r="188" spans="1:41">
      <c r="A188" s="54" t="s">
        <v>298</v>
      </c>
      <c r="B188" s="54" t="s">
        <v>488</v>
      </c>
      <c r="C188" s="54" t="s">
        <v>1</v>
      </c>
      <c r="D188" s="54" t="s">
        <v>488</v>
      </c>
      <c r="E188" s="55" t="s">
        <v>296</v>
      </c>
      <c r="F188" s="55" t="s">
        <v>243</v>
      </c>
      <c r="G188" s="54" t="s">
        <v>0</v>
      </c>
      <c r="H188" s="54" t="s">
        <v>654</v>
      </c>
      <c r="I188" s="58">
        <v>18980</v>
      </c>
      <c r="J188" s="54">
        <v>9</v>
      </c>
      <c r="K188" s="54" t="s">
        <v>2</v>
      </c>
      <c r="L188" s="54" t="s">
        <v>950</v>
      </c>
      <c r="M188" s="54" t="s">
        <v>777</v>
      </c>
      <c r="N188" s="54" t="s">
        <v>1095</v>
      </c>
      <c r="O188" s="54">
        <v>66</v>
      </c>
      <c r="P188" s="54">
        <v>66</v>
      </c>
      <c r="Q188" s="56">
        <v>132</v>
      </c>
      <c r="Z188" s="61">
        <v>0</v>
      </c>
      <c r="AA188" s="61">
        <v>0</v>
      </c>
      <c r="AB188" s="61">
        <v>0</v>
      </c>
      <c r="AC188" s="61">
        <v>0</v>
      </c>
      <c r="AD188" s="61">
        <v>0</v>
      </c>
      <c r="AE188" s="61">
        <v>0</v>
      </c>
      <c r="AF188" s="61">
        <v>0</v>
      </c>
      <c r="AG188" s="61">
        <v>0</v>
      </c>
      <c r="AH188" s="54" t="s">
        <v>777</v>
      </c>
      <c r="AI188" s="57">
        <v>114</v>
      </c>
      <c r="AJ188" s="60">
        <v>18980</v>
      </c>
      <c r="AK188" s="61">
        <v>868.08998001999998</v>
      </c>
      <c r="AL188" s="54">
        <v>186</v>
      </c>
      <c r="AM188" s="61">
        <v>886.02980919999993</v>
      </c>
      <c r="AN188" s="54">
        <v>190</v>
      </c>
      <c r="AO188" s="54" t="s">
        <v>777</v>
      </c>
    </row>
    <row r="189" spans="1:41">
      <c r="A189" s="54" t="s">
        <v>107</v>
      </c>
      <c r="B189" s="54" t="s">
        <v>797</v>
      </c>
      <c r="C189" s="54" t="s">
        <v>488</v>
      </c>
      <c r="D189" s="54" t="s">
        <v>491</v>
      </c>
      <c r="E189" s="55" t="s">
        <v>108</v>
      </c>
      <c r="F189" s="55" t="s">
        <v>109</v>
      </c>
      <c r="G189" s="54" t="s">
        <v>0</v>
      </c>
      <c r="H189" s="54" t="s">
        <v>639</v>
      </c>
      <c r="I189" s="58">
        <v>14124</v>
      </c>
      <c r="J189" s="54">
        <v>12</v>
      </c>
      <c r="K189" s="54" t="s">
        <v>7</v>
      </c>
      <c r="L189" s="54" t="s">
        <v>994</v>
      </c>
      <c r="M189" s="54" t="s">
        <v>777</v>
      </c>
      <c r="N189" s="54" t="s">
        <v>1095</v>
      </c>
      <c r="O189" s="54">
        <v>66</v>
      </c>
      <c r="P189" s="54">
        <v>67</v>
      </c>
      <c r="Q189" s="56">
        <v>133</v>
      </c>
      <c r="Z189" s="61">
        <v>0</v>
      </c>
      <c r="AA189" s="61">
        <v>0</v>
      </c>
      <c r="AB189" s="61">
        <v>0</v>
      </c>
      <c r="AC189" s="61">
        <v>0</v>
      </c>
      <c r="AD189" s="61">
        <v>0</v>
      </c>
      <c r="AE189" s="61">
        <v>0</v>
      </c>
      <c r="AF189" s="61">
        <v>0</v>
      </c>
      <c r="AG189" s="61">
        <v>0</v>
      </c>
      <c r="AH189" s="54" t="s">
        <v>777</v>
      </c>
      <c r="AI189" s="57">
        <v>109</v>
      </c>
      <c r="AJ189" s="60">
        <v>14124</v>
      </c>
      <c r="AK189" s="61">
        <v>867.11998487599999</v>
      </c>
      <c r="AL189" s="54">
        <v>187</v>
      </c>
      <c r="AM189" s="61">
        <v>890.99985776000005</v>
      </c>
      <c r="AN189" s="54">
        <v>173</v>
      </c>
      <c r="AO189" s="54" t="s">
        <v>777</v>
      </c>
    </row>
    <row r="190" spans="1:41">
      <c r="A190" s="54" t="s">
        <v>190</v>
      </c>
      <c r="B190" s="54" t="s">
        <v>800</v>
      </c>
      <c r="C190" s="54" t="s">
        <v>488</v>
      </c>
      <c r="D190" s="54" t="s">
        <v>417</v>
      </c>
      <c r="E190" s="55" t="s">
        <v>13</v>
      </c>
      <c r="F190" s="55" t="s">
        <v>191</v>
      </c>
      <c r="G190" s="54" t="s">
        <v>6</v>
      </c>
      <c r="H190" s="54" t="s">
        <v>640</v>
      </c>
      <c r="I190" s="58">
        <v>20147</v>
      </c>
      <c r="J190" s="54">
        <v>12</v>
      </c>
      <c r="K190" s="54" t="s">
        <v>7</v>
      </c>
      <c r="L190" s="54" t="s">
        <v>861</v>
      </c>
      <c r="M190" s="54" t="s">
        <v>777</v>
      </c>
      <c r="N190" s="54" t="s">
        <v>1095</v>
      </c>
      <c r="O190" s="54">
        <v>68</v>
      </c>
      <c r="P190" s="54">
        <v>65</v>
      </c>
      <c r="Q190" s="56">
        <v>133</v>
      </c>
      <c r="Z190" s="61">
        <v>0</v>
      </c>
      <c r="AA190" s="61">
        <v>0</v>
      </c>
      <c r="AB190" s="61">
        <v>0</v>
      </c>
      <c r="AC190" s="61">
        <v>0</v>
      </c>
      <c r="AD190" s="61">
        <v>0</v>
      </c>
      <c r="AE190" s="61">
        <v>0</v>
      </c>
      <c r="AF190" s="61">
        <v>0</v>
      </c>
      <c r="AG190" s="61">
        <v>0</v>
      </c>
      <c r="AH190" s="54" t="s">
        <v>777</v>
      </c>
      <c r="AI190" s="57">
        <v>109</v>
      </c>
      <c r="AJ190" s="60">
        <v>20147</v>
      </c>
      <c r="AK190" s="61">
        <v>867.11997885300002</v>
      </c>
      <c r="AL190" s="54">
        <v>188</v>
      </c>
      <c r="AM190" s="61">
        <v>890.99979753000002</v>
      </c>
      <c r="AN190" s="54">
        <v>174</v>
      </c>
      <c r="AO190" s="54" t="s">
        <v>777</v>
      </c>
    </row>
    <row r="191" spans="1:41">
      <c r="A191" s="54" t="s">
        <v>1135</v>
      </c>
      <c r="B191" s="54" t="s">
        <v>803</v>
      </c>
      <c r="C191" s="54" t="s">
        <v>1</v>
      </c>
      <c r="D191" s="54" t="s">
        <v>149</v>
      </c>
      <c r="E191" s="55" t="s">
        <v>1136</v>
      </c>
      <c r="F191" s="55" t="s">
        <v>1137</v>
      </c>
      <c r="G191" s="54" t="s">
        <v>6</v>
      </c>
      <c r="H191" s="54" t="s">
        <v>640</v>
      </c>
      <c r="I191" s="58">
        <v>20185</v>
      </c>
      <c r="J191" s="54">
        <v>12</v>
      </c>
      <c r="K191" s="54" t="s">
        <v>7</v>
      </c>
      <c r="L191" s="54" t="s">
        <v>861</v>
      </c>
      <c r="M191" s="54" t="e">
        <v>#DIV/0!</v>
      </c>
      <c r="N191" s="54" t="s">
        <v>1095</v>
      </c>
      <c r="O191" s="54">
        <v>73</v>
      </c>
      <c r="P191" s="54">
        <v>62</v>
      </c>
      <c r="Q191" s="56">
        <v>135</v>
      </c>
      <c r="Z191" s="61">
        <v>0</v>
      </c>
      <c r="AA191" s="61">
        <v>0</v>
      </c>
      <c r="AB191" s="61">
        <v>0</v>
      </c>
      <c r="AC191" s="61">
        <v>0</v>
      </c>
      <c r="AD191" s="61">
        <v>0</v>
      </c>
      <c r="AE191" s="61">
        <v>0</v>
      </c>
      <c r="AF191" s="61">
        <v>0</v>
      </c>
      <c r="AG191" s="61">
        <v>0</v>
      </c>
      <c r="AH191" s="54" t="s">
        <v>777</v>
      </c>
      <c r="AI191" s="57">
        <v>111</v>
      </c>
      <c r="AJ191" s="60">
        <v>20185</v>
      </c>
      <c r="AK191" s="61">
        <v>865.11997881499997</v>
      </c>
      <c r="AL191" s="54">
        <v>189</v>
      </c>
      <c r="AM191" s="61">
        <v>888.99979714999995</v>
      </c>
      <c r="AN191" s="54">
        <v>178</v>
      </c>
      <c r="AO191" s="54" t="s">
        <v>777</v>
      </c>
    </row>
    <row r="192" spans="1:41">
      <c r="A192" s="54" t="s">
        <v>968</v>
      </c>
      <c r="B192" s="54" t="s">
        <v>879</v>
      </c>
      <c r="C192" s="54" t="s">
        <v>488</v>
      </c>
      <c r="D192" s="54" t="s">
        <v>204</v>
      </c>
      <c r="E192" s="55" t="s">
        <v>1008</v>
      </c>
      <c r="F192" s="55" t="s">
        <v>58</v>
      </c>
      <c r="G192" s="54" t="s">
        <v>0</v>
      </c>
      <c r="H192" s="54" t="s">
        <v>640</v>
      </c>
      <c r="I192" s="58">
        <v>17410</v>
      </c>
      <c r="J192" s="54">
        <v>12</v>
      </c>
      <c r="K192" s="54" t="s">
        <v>7</v>
      </c>
      <c r="L192" s="54" t="s">
        <v>950</v>
      </c>
      <c r="M192" s="54" t="s">
        <v>777</v>
      </c>
      <c r="N192" s="54" t="s">
        <v>1095</v>
      </c>
      <c r="O192" s="54">
        <v>67</v>
      </c>
      <c r="P192" s="54">
        <v>69</v>
      </c>
      <c r="Q192" s="56">
        <v>136</v>
      </c>
      <c r="Z192" s="61">
        <v>0</v>
      </c>
      <c r="AA192" s="61">
        <v>0</v>
      </c>
      <c r="AB192" s="61">
        <v>0</v>
      </c>
      <c r="AC192" s="61">
        <v>0</v>
      </c>
      <c r="AD192" s="61">
        <v>0</v>
      </c>
      <c r="AE192" s="61">
        <v>0</v>
      </c>
      <c r="AF192" s="61">
        <v>0</v>
      </c>
      <c r="AG192" s="61">
        <v>0</v>
      </c>
      <c r="AH192" s="54" t="s">
        <v>777</v>
      </c>
      <c r="AI192" s="57">
        <v>112</v>
      </c>
      <c r="AJ192" s="60">
        <v>17410</v>
      </c>
      <c r="AK192" s="61">
        <v>864.11998158999995</v>
      </c>
      <c r="AL192" s="54">
        <v>190</v>
      </c>
      <c r="AM192" s="61">
        <v>887.99982490000002</v>
      </c>
      <c r="AN192" s="54">
        <v>184</v>
      </c>
      <c r="AO192" s="54" t="s">
        <v>777</v>
      </c>
    </row>
    <row r="193" spans="1:41">
      <c r="A193" s="54" t="s">
        <v>893</v>
      </c>
      <c r="B193" s="54" t="s">
        <v>789</v>
      </c>
      <c r="C193" s="54" t="s">
        <v>488</v>
      </c>
      <c r="D193" s="54" t="s">
        <v>149</v>
      </c>
      <c r="E193" s="55" t="s">
        <v>909</v>
      </c>
      <c r="F193" s="55" t="s">
        <v>917</v>
      </c>
      <c r="G193" s="54" t="s">
        <v>6</v>
      </c>
      <c r="H193" s="54" t="s">
        <v>640</v>
      </c>
      <c r="I193" s="58">
        <v>23351</v>
      </c>
      <c r="J193" s="54">
        <v>12</v>
      </c>
      <c r="K193" s="54" t="s">
        <v>7</v>
      </c>
      <c r="L193" s="54" t="s">
        <v>861</v>
      </c>
      <c r="M193" s="54" t="s">
        <v>777</v>
      </c>
      <c r="N193" s="54" t="s">
        <v>1095</v>
      </c>
      <c r="O193" s="54">
        <v>71</v>
      </c>
      <c r="P193" s="54">
        <v>65</v>
      </c>
      <c r="Q193" s="56">
        <v>136</v>
      </c>
      <c r="Z193" s="61">
        <v>0</v>
      </c>
      <c r="AA193" s="61">
        <v>0</v>
      </c>
      <c r="AB193" s="61">
        <v>0</v>
      </c>
      <c r="AC193" s="61">
        <v>0</v>
      </c>
      <c r="AD193" s="61">
        <v>0</v>
      </c>
      <c r="AE193" s="61">
        <v>0</v>
      </c>
      <c r="AF193" s="61">
        <v>0</v>
      </c>
      <c r="AG193" s="61">
        <v>0</v>
      </c>
      <c r="AH193" s="54" t="s">
        <v>777</v>
      </c>
      <c r="AI193" s="57">
        <v>112</v>
      </c>
      <c r="AJ193" s="60">
        <v>23351</v>
      </c>
      <c r="AK193" s="61">
        <v>864.11997564900003</v>
      </c>
      <c r="AL193" s="54">
        <v>191</v>
      </c>
      <c r="AM193" s="61">
        <v>887.99976548999996</v>
      </c>
      <c r="AN193" s="54">
        <v>185</v>
      </c>
      <c r="AO193" s="54" t="s">
        <v>777</v>
      </c>
    </row>
    <row r="194" spans="1:41">
      <c r="A194" s="54" t="s">
        <v>60</v>
      </c>
      <c r="B194" s="54" t="s">
        <v>877</v>
      </c>
      <c r="C194" s="54" t="s">
        <v>488</v>
      </c>
      <c r="D194" s="54" t="s">
        <v>51</v>
      </c>
      <c r="E194" s="55" t="s">
        <v>61</v>
      </c>
      <c r="F194" s="55" t="s">
        <v>62</v>
      </c>
      <c r="G194" s="54" t="s">
        <v>0</v>
      </c>
      <c r="H194" s="54" t="s">
        <v>639</v>
      </c>
      <c r="I194" s="58">
        <v>15076</v>
      </c>
      <c r="J194" s="54">
        <v>9</v>
      </c>
      <c r="K194" s="54" t="s">
        <v>2</v>
      </c>
      <c r="L194" s="54" t="s">
        <v>994</v>
      </c>
      <c r="M194" s="54" t="s">
        <v>777</v>
      </c>
      <c r="N194" s="54" t="s">
        <v>1095</v>
      </c>
      <c r="O194" s="54">
        <v>64</v>
      </c>
      <c r="P194" s="54">
        <v>72</v>
      </c>
      <c r="Q194" s="56">
        <v>136</v>
      </c>
      <c r="Z194" s="61">
        <v>0</v>
      </c>
      <c r="AA194" s="61">
        <v>0</v>
      </c>
      <c r="AB194" s="61">
        <v>0</v>
      </c>
      <c r="AC194" s="61">
        <v>0</v>
      </c>
      <c r="AD194" s="61">
        <v>0</v>
      </c>
      <c r="AE194" s="61">
        <v>0</v>
      </c>
      <c r="AF194" s="61">
        <v>0</v>
      </c>
      <c r="AG194" s="61">
        <v>0</v>
      </c>
      <c r="AH194" s="54" t="s">
        <v>777</v>
      </c>
      <c r="AI194" s="57">
        <v>118</v>
      </c>
      <c r="AJ194" s="60">
        <v>15076</v>
      </c>
      <c r="AK194" s="61">
        <v>864.08998392400008</v>
      </c>
      <c r="AL194" s="54">
        <v>192</v>
      </c>
      <c r="AM194" s="61">
        <v>882.02984823999998</v>
      </c>
      <c r="AN194" s="54">
        <v>194</v>
      </c>
      <c r="AO194" s="54" t="s">
        <v>777</v>
      </c>
    </row>
    <row r="195" spans="1:41">
      <c r="A195" s="54" t="s">
        <v>889</v>
      </c>
      <c r="B195" s="54" t="s">
        <v>797</v>
      </c>
      <c r="C195" s="54" t="s">
        <v>488</v>
      </c>
      <c r="D195" s="54" t="s">
        <v>491</v>
      </c>
      <c r="E195" s="55" t="s">
        <v>946</v>
      </c>
      <c r="F195" s="55" t="s">
        <v>947</v>
      </c>
      <c r="G195" s="54" t="s">
        <v>6</v>
      </c>
      <c r="H195" s="54" t="s">
        <v>675</v>
      </c>
      <c r="I195" s="58">
        <v>19630</v>
      </c>
      <c r="J195" s="54">
        <v>12</v>
      </c>
      <c r="K195" s="54" t="s">
        <v>7</v>
      </c>
      <c r="L195" s="54" t="s">
        <v>861</v>
      </c>
      <c r="M195" s="54" t="s">
        <v>777</v>
      </c>
      <c r="N195" s="54" t="s">
        <v>1095</v>
      </c>
      <c r="O195" s="54">
        <v>71</v>
      </c>
      <c r="P195" s="54">
        <v>70</v>
      </c>
      <c r="Q195" s="56">
        <v>141</v>
      </c>
      <c r="Z195" s="61">
        <v>0</v>
      </c>
      <c r="AA195" s="61">
        <v>0</v>
      </c>
      <c r="AB195" s="61">
        <v>0</v>
      </c>
      <c r="AC195" s="61">
        <v>0</v>
      </c>
      <c r="AD195" s="61">
        <v>0</v>
      </c>
      <c r="AE195" s="61">
        <v>0</v>
      </c>
      <c r="AF195" s="61">
        <v>0</v>
      </c>
      <c r="AG195" s="61">
        <v>0</v>
      </c>
      <c r="AH195" s="54" t="s">
        <v>777</v>
      </c>
      <c r="AI195" s="57">
        <v>117</v>
      </c>
      <c r="AJ195" s="60">
        <v>19630</v>
      </c>
      <c r="AK195" s="61">
        <v>859.11997937000001</v>
      </c>
      <c r="AL195" s="54">
        <v>193</v>
      </c>
      <c r="AM195" s="61">
        <v>882.99980270000003</v>
      </c>
      <c r="AN195" s="54">
        <v>192</v>
      </c>
      <c r="AO195" s="54" t="s">
        <v>777</v>
      </c>
    </row>
    <row r="196" spans="1:41">
      <c r="A196" s="54" t="s">
        <v>1127</v>
      </c>
      <c r="B196" s="54" t="s">
        <v>788</v>
      </c>
      <c r="C196" s="54" t="s">
        <v>488</v>
      </c>
      <c r="D196" s="54" t="s">
        <v>124</v>
      </c>
      <c r="E196" s="55" t="s">
        <v>1128</v>
      </c>
      <c r="F196" s="55" t="s">
        <v>1129</v>
      </c>
      <c r="G196" s="54" t="s">
        <v>6</v>
      </c>
      <c r="H196" s="54" t="s">
        <v>640</v>
      </c>
      <c r="I196" s="58">
        <v>21451</v>
      </c>
      <c r="J196" s="54">
        <v>12</v>
      </c>
      <c r="K196" s="54" t="s">
        <v>7</v>
      </c>
      <c r="L196" s="54" t="s">
        <v>861</v>
      </c>
      <c r="M196" s="54" t="e">
        <v>#DIV/0!</v>
      </c>
      <c r="N196" s="54" t="s">
        <v>1095</v>
      </c>
      <c r="O196" s="54">
        <v>69</v>
      </c>
      <c r="P196" s="54">
        <v>72</v>
      </c>
      <c r="Q196" s="56">
        <v>141</v>
      </c>
      <c r="Z196" s="61">
        <v>0</v>
      </c>
      <c r="AA196" s="61">
        <v>0</v>
      </c>
      <c r="AB196" s="61">
        <v>0</v>
      </c>
      <c r="AC196" s="61">
        <v>0</v>
      </c>
      <c r="AD196" s="61">
        <v>0</v>
      </c>
      <c r="AE196" s="61">
        <v>0</v>
      </c>
      <c r="AF196" s="61">
        <v>0</v>
      </c>
      <c r="AG196" s="61">
        <v>0</v>
      </c>
      <c r="AH196" s="54" t="s">
        <v>777</v>
      </c>
      <c r="AI196" s="57">
        <v>117</v>
      </c>
      <c r="AJ196" s="60">
        <v>21451</v>
      </c>
      <c r="AK196" s="61">
        <v>859.11997754900005</v>
      </c>
      <c r="AL196" s="54">
        <v>194</v>
      </c>
      <c r="AM196" s="61">
        <v>882.99978449000002</v>
      </c>
      <c r="AN196" s="54">
        <v>193</v>
      </c>
      <c r="AO196" s="54" t="s">
        <v>777</v>
      </c>
    </row>
    <row r="197" spans="1:41">
      <c r="A197" s="54" t="s">
        <v>890</v>
      </c>
      <c r="B197" s="54" t="s">
        <v>267</v>
      </c>
      <c r="C197" s="54" t="s">
        <v>1</v>
      </c>
      <c r="D197" s="54" t="s">
        <v>267</v>
      </c>
      <c r="E197" s="55" t="s">
        <v>946</v>
      </c>
      <c r="F197" s="55" t="s">
        <v>207</v>
      </c>
      <c r="G197" s="54" t="s">
        <v>6</v>
      </c>
      <c r="H197" s="54" t="s">
        <v>675</v>
      </c>
      <c r="I197" s="58">
        <v>20800</v>
      </c>
      <c r="J197" s="54">
        <v>12</v>
      </c>
      <c r="K197" s="54" t="s">
        <v>7</v>
      </c>
      <c r="L197" s="54" t="s">
        <v>861</v>
      </c>
      <c r="M197" s="54" t="s">
        <v>777</v>
      </c>
      <c r="N197" s="54" t="s">
        <v>1095</v>
      </c>
      <c r="O197" s="54">
        <v>73</v>
      </c>
      <c r="P197" s="54">
        <v>71</v>
      </c>
      <c r="Q197" s="56">
        <v>144</v>
      </c>
      <c r="Z197" s="61">
        <v>0</v>
      </c>
      <c r="AA197" s="61">
        <v>0</v>
      </c>
      <c r="AB197" s="61">
        <v>0</v>
      </c>
      <c r="AC197" s="61">
        <v>0</v>
      </c>
      <c r="AD197" s="61">
        <v>0</v>
      </c>
      <c r="AE197" s="61">
        <v>0</v>
      </c>
      <c r="AF197" s="61">
        <v>0</v>
      </c>
      <c r="AG197" s="61">
        <v>0</v>
      </c>
      <c r="AH197" s="54" t="s">
        <v>777</v>
      </c>
      <c r="AI197" s="57">
        <v>120</v>
      </c>
      <c r="AJ197" s="60">
        <v>20800</v>
      </c>
      <c r="AK197" s="61">
        <v>856.11997819999999</v>
      </c>
      <c r="AL197" s="54">
        <v>195</v>
      </c>
      <c r="AM197" s="61">
        <v>879.99979099999996</v>
      </c>
      <c r="AN197" s="54">
        <v>195</v>
      </c>
      <c r="AO197" s="54" t="s">
        <v>777</v>
      </c>
    </row>
    <row r="198" spans="1:41">
      <c r="A198" s="54" t="s">
        <v>278</v>
      </c>
      <c r="B198" s="54" t="s">
        <v>802</v>
      </c>
      <c r="C198" s="54" t="s">
        <v>1</v>
      </c>
      <c r="D198" s="54" t="s">
        <v>51</v>
      </c>
      <c r="E198" s="55" t="s">
        <v>279</v>
      </c>
      <c r="F198" s="55" t="s">
        <v>280</v>
      </c>
      <c r="G198" s="54" t="s">
        <v>0</v>
      </c>
      <c r="H198" s="54" t="s">
        <v>653</v>
      </c>
      <c r="I198" s="58">
        <v>17592</v>
      </c>
      <c r="J198" s="54">
        <v>12</v>
      </c>
      <c r="K198" s="54" t="s">
        <v>7</v>
      </c>
      <c r="L198" s="54" t="s">
        <v>950</v>
      </c>
      <c r="M198" s="54" t="s">
        <v>777</v>
      </c>
      <c r="N198" s="54" t="s">
        <v>1095</v>
      </c>
      <c r="O198" s="54">
        <v>80</v>
      </c>
      <c r="P198" s="54">
        <v>66</v>
      </c>
      <c r="Q198" s="56">
        <v>146</v>
      </c>
      <c r="Z198" s="61">
        <v>0</v>
      </c>
      <c r="AA198" s="61">
        <v>0</v>
      </c>
      <c r="AB198" s="61">
        <v>0</v>
      </c>
      <c r="AC198" s="61">
        <v>0</v>
      </c>
      <c r="AD198" s="61">
        <v>0</v>
      </c>
      <c r="AE198" s="61">
        <v>0</v>
      </c>
      <c r="AF198" s="61">
        <v>0</v>
      </c>
      <c r="AG198" s="61">
        <v>0</v>
      </c>
      <c r="AH198" s="54" t="s">
        <v>777</v>
      </c>
      <c r="AI198" s="57">
        <v>122</v>
      </c>
      <c r="AJ198" s="60">
        <v>17592</v>
      </c>
      <c r="AK198" s="61">
        <v>854.11998140800006</v>
      </c>
      <c r="AL198" s="54">
        <v>196</v>
      </c>
      <c r="AM198" s="61">
        <v>877.99982308000006</v>
      </c>
      <c r="AN198" s="54">
        <v>196</v>
      </c>
      <c r="AO198" s="54" t="s">
        <v>777</v>
      </c>
    </row>
    <row r="199" spans="1:41">
      <c r="A199" s="54" t="s">
        <v>948</v>
      </c>
      <c r="B199" s="54" t="s">
        <v>786</v>
      </c>
      <c r="C199" s="54" t="s">
        <v>488</v>
      </c>
      <c r="D199" s="54" t="s">
        <v>51</v>
      </c>
      <c r="E199" s="55" t="s">
        <v>949</v>
      </c>
      <c r="F199" s="55" t="s">
        <v>289</v>
      </c>
      <c r="G199" s="54" t="s">
        <v>6</v>
      </c>
      <c r="H199" s="54" t="s">
        <v>675</v>
      </c>
      <c r="I199" s="58">
        <v>20897</v>
      </c>
      <c r="J199" s="54">
        <v>12</v>
      </c>
      <c r="K199" s="54" t="s">
        <v>7</v>
      </c>
      <c r="L199" s="54" t="s">
        <v>861</v>
      </c>
      <c r="M199" s="54" t="s">
        <v>777</v>
      </c>
      <c r="N199" s="54" t="s">
        <v>1095</v>
      </c>
      <c r="O199" s="54">
        <v>74</v>
      </c>
      <c r="P199" s="54">
        <v>73</v>
      </c>
      <c r="Q199" s="56">
        <v>147</v>
      </c>
      <c r="Z199" s="61">
        <v>0</v>
      </c>
      <c r="AA199" s="61">
        <v>0</v>
      </c>
      <c r="AB199" s="61">
        <v>0</v>
      </c>
      <c r="AC199" s="61">
        <v>0</v>
      </c>
      <c r="AD199" s="61">
        <v>0</v>
      </c>
      <c r="AE199" s="61">
        <v>0</v>
      </c>
      <c r="AF199" s="61">
        <v>0</v>
      </c>
      <c r="AG199" s="61">
        <v>0</v>
      </c>
      <c r="AH199" s="54" t="s">
        <v>777</v>
      </c>
      <c r="AI199" s="57">
        <v>123</v>
      </c>
      <c r="AJ199" s="60">
        <v>20897</v>
      </c>
      <c r="AK199" s="61">
        <v>853.11997810299999</v>
      </c>
      <c r="AL199" s="54">
        <v>197</v>
      </c>
      <c r="AM199" s="61">
        <v>876.99979002999999</v>
      </c>
      <c r="AN199" s="54">
        <v>197</v>
      </c>
      <c r="AO199" s="54" t="s">
        <v>777</v>
      </c>
    </row>
  </sheetData>
  <mergeCells count="2">
    <mergeCell ref="Z1:AC1"/>
    <mergeCell ref="AD1:AG1"/>
  </mergeCells>
  <hyperlinks>
    <hyperlink ref="H2" r:id="rId1" xr:uid="{FF970C3D-FE71-46CD-99ED-E7FE8515C7C5}"/>
  </hyperlinks>
  <pageMargins left="0.19685039370078741" right="0.19685039370078741" top="0.19685039370078741" bottom="0.19685039370078741" header="0.31496062992125984" footer="0.31496062992125984"/>
  <pageSetup paperSize="9" scale="80" fitToHeight="0" orientation="landscape" horizontalDpi="360" verticalDpi="360" r:id="rId2"/>
  <tableParts count="1">
    <tablePart r:id="rId3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54199-DD7E-45A0-B857-90071BA37E61}">
  <dimension ref="A1:AD41"/>
  <sheetViews>
    <sheetView topLeftCell="N19" zoomScale="70" zoomScaleNormal="70" workbookViewId="0">
      <selection activeCell="R32" sqref="R32"/>
    </sheetView>
  </sheetViews>
  <sheetFormatPr defaultRowHeight="14.4"/>
  <cols>
    <col min="1" max="1" width="7.6640625" customWidth="1"/>
    <col min="2" max="2" width="7.6640625" style="101" customWidth="1"/>
    <col min="3" max="3" width="7.6640625" customWidth="1"/>
    <col min="4" max="4" width="18.33203125" bestFit="1" customWidth="1"/>
    <col min="5" max="5" width="17.44140625" bestFit="1" customWidth="1"/>
    <col min="6" max="6" width="15.109375" bestFit="1" customWidth="1"/>
    <col min="7" max="7" width="4.44140625" customWidth="1"/>
    <col min="8" max="8" width="7.6640625" customWidth="1"/>
    <col min="9" max="9" width="7.6640625" style="101" customWidth="1"/>
    <col min="10" max="10" width="7.6640625" customWidth="1"/>
    <col min="11" max="11" width="18.33203125" bestFit="1" customWidth="1"/>
    <col min="12" max="12" width="18.5546875" bestFit="1" customWidth="1"/>
    <col min="13" max="13" width="15.109375" bestFit="1" customWidth="1"/>
    <col min="14" max="14" width="4.44140625" customWidth="1"/>
    <col min="15" max="15" width="7.6640625" customWidth="1"/>
    <col min="16" max="16" width="7.6640625" style="101" customWidth="1"/>
    <col min="17" max="17" width="7.6640625" customWidth="1"/>
    <col min="18" max="18" width="18.33203125" bestFit="1" customWidth="1"/>
    <col min="19" max="19" width="20.33203125" bestFit="1" customWidth="1"/>
    <col min="20" max="20" width="15.109375" bestFit="1" customWidth="1"/>
    <col min="21" max="21" width="4.44140625" customWidth="1"/>
    <col min="22" max="22" width="7.6640625" customWidth="1"/>
    <col min="23" max="23" width="7.6640625" style="101" customWidth="1"/>
    <col min="24" max="24" width="7.6640625" customWidth="1"/>
    <col min="25" max="25" width="18.33203125" bestFit="1" customWidth="1"/>
    <col min="26" max="26" width="21.44140625" bestFit="1" customWidth="1"/>
    <col min="27" max="27" width="15.109375" bestFit="1" customWidth="1"/>
    <col min="30" max="30" width="10.88671875" bestFit="1" customWidth="1"/>
  </cols>
  <sheetData>
    <row r="1" spans="1:30">
      <c r="A1">
        <f>COUNTA(A9:A1048576)-1</f>
        <v>8</v>
      </c>
      <c r="H1">
        <f>COUNTA(H9:H1048576)-1</f>
        <v>12</v>
      </c>
      <c r="O1">
        <f>COUNTA(O9:O1048576)-1</f>
        <v>32</v>
      </c>
      <c r="V1">
        <f>COUNTA(V9:V1048576)-1</f>
        <v>23</v>
      </c>
      <c r="AC1" t="s">
        <v>883</v>
      </c>
      <c r="AD1">
        <f>SUM(A1:AA1)</f>
        <v>75</v>
      </c>
    </row>
    <row r="2" spans="1:30">
      <c r="AC2" t="s">
        <v>884</v>
      </c>
      <c r="AD2">
        <f>SUM(MASC!A1:AA1)</f>
        <v>122</v>
      </c>
    </row>
    <row r="3" spans="1:30">
      <c r="AC3" s="201" t="s">
        <v>953</v>
      </c>
      <c r="AD3" s="201">
        <f>SUM(AD1:AD2)</f>
        <v>197</v>
      </c>
    </row>
    <row r="4" spans="1:30">
      <c r="AC4" s="239" t="s">
        <v>1066</v>
      </c>
      <c r="AD4" s="242">
        <f>MAX('Gross TOTAL'!$AL$2:$AL$1048576)-AD3</f>
        <v>0</v>
      </c>
    </row>
    <row r="5" spans="1:30">
      <c r="A5" s="177" t="s">
        <v>463</v>
      </c>
      <c r="B5" t="s">
        <v>6</v>
      </c>
      <c r="H5" s="177" t="s">
        <v>463</v>
      </c>
      <c r="I5" t="s">
        <v>6</v>
      </c>
      <c r="O5" s="177" t="s">
        <v>463</v>
      </c>
      <c r="P5" t="s">
        <v>6</v>
      </c>
      <c r="V5" s="177" t="s">
        <v>463</v>
      </c>
      <c r="W5" t="s">
        <v>6</v>
      </c>
    </row>
    <row r="6" spans="1:30" s="240" customFormat="1" ht="15.6">
      <c r="A6" s="177" t="s">
        <v>520</v>
      </c>
      <c r="B6" t="s">
        <v>20</v>
      </c>
      <c r="H6" s="177" t="s">
        <v>520</v>
      </c>
      <c r="I6" t="s">
        <v>8</v>
      </c>
      <c r="O6" s="177" t="s">
        <v>520</v>
      </c>
      <c r="P6" t="s">
        <v>2</v>
      </c>
      <c r="V6" s="177" t="s">
        <v>520</v>
      </c>
      <c r="W6" t="s">
        <v>7</v>
      </c>
    </row>
    <row r="8" spans="1:30" s="238" customFormat="1" ht="43.2">
      <c r="A8" s="236" t="s">
        <v>680</v>
      </c>
      <c r="B8" s="237" t="s">
        <v>526</v>
      </c>
      <c r="C8" s="236" t="s">
        <v>517</v>
      </c>
      <c r="D8" s="236" t="s">
        <v>518</v>
      </c>
      <c r="E8" s="236" t="s">
        <v>461</v>
      </c>
      <c r="F8" t="s">
        <v>1082</v>
      </c>
      <c r="G8" s="236"/>
      <c r="H8" s="236" t="s">
        <v>680</v>
      </c>
      <c r="I8" s="237" t="s">
        <v>526</v>
      </c>
      <c r="J8" s="236" t="s">
        <v>517</v>
      </c>
      <c r="K8" s="236" t="s">
        <v>518</v>
      </c>
      <c r="L8" s="236" t="s">
        <v>461</v>
      </c>
      <c r="M8" t="s">
        <v>1082</v>
      </c>
      <c r="O8" s="236" t="s">
        <v>680</v>
      </c>
      <c r="P8" s="237" t="s">
        <v>526</v>
      </c>
      <c r="Q8" s="236" t="s">
        <v>517</v>
      </c>
      <c r="R8" s="236" t="s">
        <v>518</v>
      </c>
      <c r="S8" s="236" t="s">
        <v>461</v>
      </c>
      <c r="T8" t="s">
        <v>1082</v>
      </c>
      <c r="V8" s="236" t="s">
        <v>680</v>
      </c>
      <c r="W8" s="237" t="s">
        <v>526</v>
      </c>
      <c r="X8" s="236" t="s">
        <v>517</v>
      </c>
      <c r="Y8" s="236" t="s">
        <v>518</v>
      </c>
      <c r="Z8" s="236" t="s">
        <v>461</v>
      </c>
      <c r="AA8" t="s">
        <v>1082</v>
      </c>
    </row>
    <row r="9" spans="1:30">
      <c r="A9" t="s">
        <v>861</v>
      </c>
      <c r="B9">
        <v>9</v>
      </c>
      <c r="C9" t="s">
        <v>575</v>
      </c>
      <c r="D9" t="s">
        <v>577</v>
      </c>
      <c r="E9" t="s">
        <v>576</v>
      </c>
      <c r="F9">
        <v>100</v>
      </c>
      <c r="H9" t="s">
        <v>861</v>
      </c>
      <c r="I9">
        <v>26</v>
      </c>
      <c r="J9" t="s">
        <v>275</v>
      </c>
      <c r="K9" t="s">
        <v>277</v>
      </c>
      <c r="L9" t="s">
        <v>276</v>
      </c>
      <c r="M9">
        <v>105</v>
      </c>
      <c r="O9" t="s">
        <v>861</v>
      </c>
      <c r="P9">
        <v>59</v>
      </c>
      <c r="Q9" t="s">
        <v>1146</v>
      </c>
      <c r="R9" t="s">
        <v>1048</v>
      </c>
      <c r="S9" t="s">
        <v>1147</v>
      </c>
      <c r="T9">
        <v>110</v>
      </c>
      <c r="V9" t="s">
        <v>861</v>
      </c>
      <c r="W9">
        <v>95</v>
      </c>
      <c r="X9" t="s">
        <v>959</v>
      </c>
      <c r="Y9" t="s">
        <v>1050</v>
      </c>
      <c r="Z9" t="s">
        <v>1049</v>
      </c>
      <c r="AA9">
        <v>115</v>
      </c>
    </row>
    <row r="10" spans="1:30">
      <c r="A10" t="s">
        <v>861</v>
      </c>
      <c r="B10">
        <v>12</v>
      </c>
      <c r="C10" t="s">
        <v>225</v>
      </c>
      <c r="D10" t="s">
        <v>227</v>
      </c>
      <c r="E10" t="s">
        <v>226</v>
      </c>
      <c r="F10">
        <v>101</v>
      </c>
      <c r="H10" t="s">
        <v>861</v>
      </c>
      <c r="I10">
        <v>46</v>
      </c>
      <c r="J10" t="s">
        <v>262</v>
      </c>
      <c r="K10" t="s">
        <v>263</v>
      </c>
      <c r="L10" t="s">
        <v>260</v>
      </c>
      <c r="M10">
        <v>108</v>
      </c>
      <c r="O10" t="s">
        <v>861</v>
      </c>
      <c r="P10">
        <v>85</v>
      </c>
      <c r="Q10" t="s">
        <v>424</v>
      </c>
      <c r="R10" t="s">
        <v>450</v>
      </c>
      <c r="S10" t="s">
        <v>449</v>
      </c>
      <c r="T10">
        <v>114</v>
      </c>
      <c r="V10" t="s">
        <v>861</v>
      </c>
      <c r="W10">
        <v>144</v>
      </c>
      <c r="X10" t="s">
        <v>993</v>
      </c>
      <c r="Y10" t="s">
        <v>1047</v>
      </c>
      <c r="Z10" t="s">
        <v>1046</v>
      </c>
      <c r="AA10">
        <v>124</v>
      </c>
    </row>
    <row r="11" spans="1:30">
      <c r="A11" t="s">
        <v>861</v>
      </c>
      <c r="B11">
        <v>17</v>
      </c>
      <c r="C11" t="s">
        <v>16</v>
      </c>
      <c r="D11" t="s">
        <v>17</v>
      </c>
      <c r="E11" t="s">
        <v>15</v>
      </c>
      <c r="F11">
        <v>103</v>
      </c>
      <c r="H11" t="s">
        <v>861</v>
      </c>
      <c r="I11">
        <v>50</v>
      </c>
      <c r="J11" t="s">
        <v>682</v>
      </c>
      <c r="K11" t="s">
        <v>683</v>
      </c>
      <c r="L11" t="s">
        <v>84</v>
      </c>
      <c r="M11">
        <v>109</v>
      </c>
      <c r="O11" t="s">
        <v>861</v>
      </c>
      <c r="P11">
        <v>86</v>
      </c>
      <c r="Q11" t="s">
        <v>783</v>
      </c>
      <c r="R11" t="s">
        <v>201</v>
      </c>
      <c r="S11" t="s">
        <v>701</v>
      </c>
      <c r="T11">
        <v>114</v>
      </c>
      <c r="V11" t="s">
        <v>861</v>
      </c>
      <c r="W11">
        <v>159</v>
      </c>
      <c r="X11" t="s">
        <v>969</v>
      </c>
      <c r="Y11" t="s">
        <v>1010</v>
      </c>
      <c r="Z11" t="s">
        <v>1009</v>
      </c>
      <c r="AA11">
        <v>127</v>
      </c>
    </row>
    <row r="12" spans="1:30">
      <c r="A12" t="s">
        <v>861</v>
      </c>
      <c r="B12">
        <v>22</v>
      </c>
      <c r="C12" t="s">
        <v>350</v>
      </c>
      <c r="D12" t="s">
        <v>351</v>
      </c>
      <c r="E12" t="s">
        <v>111</v>
      </c>
      <c r="F12">
        <v>104</v>
      </c>
      <c r="H12" t="s">
        <v>861</v>
      </c>
      <c r="I12">
        <v>51</v>
      </c>
      <c r="J12" t="s">
        <v>629</v>
      </c>
      <c r="K12" t="s">
        <v>631</v>
      </c>
      <c r="L12" t="s">
        <v>630</v>
      </c>
      <c r="M12">
        <v>109</v>
      </c>
      <c r="O12" t="s">
        <v>861</v>
      </c>
      <c r="P12">
        <v>108</v>
      </c>
      <c r="Q12" t="s">
        <v>817</v>
      </c>
      <c r="R12" t="s">
        <v>819</v>
      </c>
      <c r="S12" t="s">
        <v>818</v>
      </c>
      <c r="T12">
        <v>117</v>
      </c>
      <c r="V12" t="s">
        <v>861</v>
      </c>
      <c r="W12">
        <v>160</v>
      </c>
      <c r="X12" t="s">
        <v>901</v>
      </c>
      <c r="Y12" t="s">
        <v>902</v>
      </c>
      <c r="Z12" t="s">
        <v>899</v>
      </c>
      <c r="AA12">
        <v>127</v>
      </c>
    </row>
    <row r="13" spans="1:30">
      <c r="A13" t="s">
        <v>861</v>
      </c>
      <c r="B13">
        <v>31</v>
      </c>
      <c r="C13" t="s">
        <v>336</v>
      </c>
      <c r="D13" t="s">
        <v>428</v>
      </c>
      <c r="E13" t="s">
        <v>70</v>
      </c>
      <c r="F13">
        <v>105</v>
      </c>
      <c r="H13" t="s">
        <v>861</v>
      </c>
      <c r="I13">
        <v>53</v>
      </c>
      <c r="J13" t="s">
        <v>645</v>
      </c>
      <c r="K13" t="s">
        <v>647</v>
      </c>
      <c r="L13" t="s">
        <v>646</v>
      </c>
      <c r="M13">
        <v>109</v>
      </c>
      <c r="O13" t="s">
        <v>861</v>
      </c>
      <c r="P13">
        <v>121</v>
      </c>
      <c r="Q13" t="s">
        <v>117</v>
      </c>
      <c r="R13" t="s">
        <v>118</v>
      </c>
      <c r="S13" t="s">
        <v>115</v>
      </c>
      <c r="T13">
        <v>119</v>
      </c>
      <c r="V13" t="s">
        <v>861</v>
      </c>
      <c r="W13">
        <v>166</v>
      </c>
      <c r="X13" t="s">
        <v>976</v>
      </c>
      <c r="Y13" t="s">
        <v>1021</v>
      </c>
      <c r="Z13" t="s">
        <v>1020</v>
      </c>
      <c r="AA13">
        <v>128</v>
      </c>
    </row>
    <row r="14" spans="1:30">
      <c r="A14" t="s">
        <v>861</v>
      </c>
      <c r="B14">
        <v>36</v>
      </c>
      <c r="C14" t="s">
        <v>439</v>
      </c>
      <c r="D14" t="s">
        <v>476</v>
      </c>
      <c r="E14" t="s">
        <v>534</v>
      </c>
      <c r="F14">
        <v>106</v>
      </c>
      <c r="H14" t="s">
        <v>861</v>
      </c>
      <c r="I14">
        <v>55</v>
      </c>
      <c r="J14" t="s">
        <v>767</v>
      </c>
      <c r="K14" t="s">
        <v>769</v>
      </c>
      <c r="L14" t="s">
        <v>768</v>
      </c>
      <c r="M14">
        <v>109</v>
      </c>
      <c r="O14" t="s">
        <v>861</v>
      </c>
      <c r="P14">
        <v>122</v>
      </c>
      <c r="Q14" t="s">
        <v>764</v>
      </c>
      <c r="R14" t="s">
        <v>766</v>
      </c>
      <c r="S14" t="s">
        <v>765</v>
      </c>
      <c r="T14">
        <v>119</v>
      </c>
      <c r="V14" t="s">
        <v>861</v>
      </c>
      <c r="W14">
        <v>172</v>
      </c>
      <c r="X14" t="s">
        <v>1102</v>
      </c>
      <c r="Y14" t="s">
        <v>1104</v>
      </c>
      <c r="Z14" t="s">
        <v>1103</v>
      </c>
      <c r="AA14">
        <v>129</v>
      </c>
    </row>
    <row r="15" spans="1:30">
      <c r="A15" t="s">
        <v>861</v>
      </c>
      <c r="B15">
        <v>41</v>
      </c>
      <c r="C15" t="s">
        <v>238</v>
      </c>
      <c r="D15" t="s">
        <v>81</v>
      </c>
      <c r="E15" t="s">
        <v>239</v>
      </c>
      <c r="F15">
        <v>107</v>
      </c>
      <c r="H15" t="s">
        <v>950</v>
      </c>
      <c r="I15">
        <v>28</v>
      </c>
      <c r="J15" t="s">
        <v>621</v>
      </c>
      <c r="K15" t="s">
        <v>623</v>
      </c>
      <c r="L15" t="s">
        <v>622</v>
      </c>
      <c r="M15">
        <v>105</v>
      </c>
      <c r="O15" t="s">
        <v>861</v>
      </c>
      <c r="P15">
        <v>128</v>
      </c>
      <c r="Q15" t="s">
        <v>865</v>
      </c>
      <c r="R15" t="s">
        <v>863</v>
      </c>
      <c r="S15" t="s">
        <v>873</v>
      </c>
      <c r="T15">
        <v>120</v>
      </c>
      <c r="V15" t="s">
        <v>861</v>
      </c>
      <c r="W15">
        <v>180</v>
      </c>
      <c r="X15" t="s">
        <v>971</v>
      </c>
      <c r="Y15" t="s">
        <v>1014</v>
      </c>
      <c r="Z15" t="s">
        <v>1013</v>
      </c>
      <c r="AA15">
        <v>131</v>
      </c>
    </row>
    <row r="16" spans="1:30">
      <c r="A16" t="s">
        <v>861</v>
      </c>
      <c r="B16">
        <v>42</v>
      </c>
      <c r="C16" t="s">
        <v>412</v>
      </c>
      <c r="D16" t="s">
        <v>245</v>
      </c>
      <c r="E16" t="s">
        <v>1043</v>
      </c>
      <c r="F16">
        <v>107</v>
      </c>
      <c r="H16" t="s">
        <v>950</v>
      </c>
      <c r="I16">
        <v>62</v>
      </c>
      <c r="J16" t="s">
        <v>561</v>
      </c>
      <c r="K16" t="s">
        <v>650</v>
      </c>
      <c r="L16" t="s">
        <v>471</v>
      </c>
      <c r="M16">
        <v>110</v>
      </c>
      <c r="O16" t="s">
        <v>861</v>
      </c>
      <c r="P16">
        <v>133</v>
      </c>
      <c r="Q16" t="s">
        <v>435</v>
      </c>
      <c r="R16" t="s">
        <v>454</v>
      </c>
      <c r="S16" t="s">
        <v>422</v>
      </c>
      <c r="T16">
        <v>121</v>
      </c>
      <c r="V16" t="s">
        <v>861</v>
      </c>
      <c r="W16">
        <v>188</v>
      </c>
      <c r="X16" t="s">
        <v>190</v>
      </c>
      <c r="Y16" t="s">
        <v>191</v>
      </c>
      <c r="Z16" t="s">
        <v>13</v>
      </c>
      <c r="AA16">
        <v>133</v>
      </c>
    </row>
    <row r="17" spans="1:27">
      <c r="A17" t="s">
        <v>952</v>
      </c>
      <c r="B17"/>
      <c r="F17">
        <v>833</v>
      </c>
      <c r="H17" t="s">
        <v>950</v>
      </c>
      <c r="I17">
        <v>71</v>
      </c>
      <c r="J17" t="s">
        <v>429</v>
      </c>
      <c r="K17" t="s">
        <v>453</v>
      </c>
      <c r="L17" t="s">
        <v>452</v>
      </c>
      <c r="M17">
        <v>112</v>
      </c>
      <c r="O17" t="s">
        <v>861</v>
      </c>
      <c r="P17">
        <v>138</v>
      </c>
      <c r="Q17" t="s">
        <v>887</v>
      </c>
      <c r="R17" t="s">
        <v>29</v>
      </c>
      <c r="S17" t="s">
        <v>133</v>
      </c>
      <c r="T17">
        <v>122</v>
      </c>
      <c r="V17" t="s">
        <v>861</v>
      </c>
      <c r="W17">
        <v>189</v>
      </c>
      <c r="X17" t="s">
        <v>1135</v>
      </c>
      <c r="Y17" t="s">
        <v>1137</v>
      </c>
      <c r="Z17" t="s">
        <v>1136</v>
      </c>
      <c r="AA17">
        <v>135</v>
      </c>
    </row>
    <row r="18" spans="1:27">
      <c r="B18"/>
      <c r="H18" t="s">
        <v>950</v>
      </c>
      <c r="I18">
        <v>72</v>
      </c>
      <c r="J18" t="s">
        <v>206</v>
      </c>
      <c r="K18" t="s">
        <v>207</v>
      </c>
      <c r="L18" t="s">
        <v>45</v>
      </c>
      <c r="M18">
        <v>112</v>
      </c>
      <c r="O18" t="s">
        <v>861</v>
      </c>
      <c r="P18">
        <v>152</v>
      </c>
      <c r="Q18" t="s">
        <v>221</v>
      </c>
      <c r="R18" t="s">
        <v>222</v>
      </c>
      <c r="S18" t="s">
        <v>133</v>
      </c>
      <c r="T18">
        <v>125</v>
      </c>
      <c r="V18" t="s">
        <v>861</v>
      </c>
      <c r="W18">
        <v>191</v>
      </c>
      <c r="X18" t="s">
        <v>893</v>
      </c>
      <c r="Y18" t="s">
        <v>917</v>
      </c>
      <c r="Z18" t="s">
        <v>909</v>
      </c>
      <c r="AA18">
        <v>136</v>
      </c>
    </row>
    <row r="19" spans="1:27">
      <c r="B19"/>
      <c r="H19" t="s">
        <v>950</v>
      </c>
      <c r="I19">
        <v>104</v>
      </c>
      <c r="J19" t="s">
        <v>605</v>
      </c>
      <c r="K19" t="s">
        <v>655</v>
      </c>
      <c r="L19" t="s">
        <v>138</v>
      </c>
      <c r="M19">
        <v>116</v>
      </c>
      <c r="O19" t="s">
        <v>861</v>
      </c>
      <c r="P19">
        <v>157</v>
      </c>
      <c r="Q19" t="s">
        <v>546</v>
      </c>
      <c r="R19" t="s">
        <v>548</v>
      </c>
      <c r="S19" t="s">
        <v>547</v>
      </c>
      <c r="T19">
        <v>126</v>
      </c>
      <c r="V19" t="s">
        <v>861</v>
      </c>
      <c r="W19">
        <v>193</v>
      </c>
      <c r="X19" t="s">
        <v>889</v>
      </c>
      <c r="Y19" t="s">
        <v>947</v>
      </c>
      <c r="Z19" t="s">
        <v>946</v>
      </c>
      <c r="AA19">
        <v>141</v>
      </c>
    </row>
    <row r="20" spans="1:27">
      <c r="B20"/>
      <c r="H20" t="s">
        <v>950</v>
      </c>
      <c r="I20">
        <v>110</v>
      </c>
      <c r="J20" t="s">
        <v>38</v>
      </c>
      <c r="K20" t="s">
        <v>39</v>
      </c>
      <c r="L20" t="s">
        <v>23</v>
      </c>
      <c r="M20">
        <v>117</v>
      </c>
      <c r="O20" t="s">
        <v>950</v>
      </c>
      <c r="P20">
        <v>49</v>
      </c>
      <c r="Q20" t="s">
        <v>415</v>
      </c>
      <c r="R20" t="s">
        <v>105</v>
      </c>
      <c r="S20" t="s">
        <v>286</v>
      </c>
      <c r="T20">
        <v>109</v>
      </c>
      <c r="V20" t="s">
        <v>861</v>
      </c>
      <c r="W20">
        <v>194</v>
      </c>
      <c r="X20" t="s">
        <v>1127</v>
      </c>
      <c r="Y20" t="s">
        <v>1129</v>
      </c>
      <c r="Z20" t="s">
        <v>1128</v>
      </c>
      <c r="AA20">
        <v>141</v>
      </c>
    </row>
    <row r="21" spans="1:27">
      <c r="B21"/>
      <c r="H21" t="s">
        <v>952</v>
      </c>
      <c r="I21"/>
      <c r="M21">
        <v>1321</v>
      </c>
      <c r="O21" t="s">
        <v>950</v>
      </c>
      <c r="P21">
        <v>70</v>
      </c>
      <c r="Q21" t="s">
        <v>97</v>
      </c>
      <c r="R21" t="s">
        <v>99</v>
      </c>
      <c r="S21" t="s">
        <v>98</v>
      </c>
      <c r="T21">
        <v>112</v>
      </c>
      <c r="V21" t="s">
        <v>861</v>
      </c>
      <c r="W21">
        <v>195</v>
      </c>
      <c r="X21" t="s">
        <v>890</v>
      </c>
      <c r="Y21" t="s">
        <v>207</v>
      </c>
      <c r="Z21" t="s">
        <v>946</v>
      </c>
      <c r="AA21">
        <v>144</v>
      </c>
    </row>
    <row r="22" spans="1:27">
      <c r="B22"/>
      <c r="I22"/>
      <c r="O22" t="s">
        <v>950</v>
      </c>
      <c r="P22">
        <v>76</v>
      </c>
      <c r="Q22" t="s">
        <v>244</v>
      </c>
      <c r="R22" t="s">
        <v>245</v>
      </c>
      <c r="S22" t="s">
        <v>241</v>
      </c>
      <c r="T22">
        <v>113</v>
      </c>
      <c r="V22" t="s">
        <v>861</v>
      </c>
      <c r="W22">
        <v>197</v>
      </c>
      <c r="X22" t="s">
        <v>948</v>
      </c>
      <c r="Y22" t="s">
        <v>289</v>
      </c>
      <c r="Z22" t="s">
        <v>949</v>
      </c>
      <c r="AA22">
        <v>147</v>
      </c>
    </row>
    <row r="23" spans="1:27">
      <c r="B23"/>
      <c r="I23"/>
      <c r="O23" t="s">
        <v>950</v>
      </c>
      <c r="P23">
        <v>77</v>
      </c>
      <c r="Q23" t="s">
        <v>399</v>
      </c>
      <c r="R23" t="s">
        <v>325</v>
      </c>
      <c r="S23" t="s">
        <v>378</v>
      </c>
      <c r="T23">
        <v>113</v>
      </c>
      <c r="V23" t="s">
        <v>950</v>
      </c>
      <c r="W23">
        <v>118</v>
      </c>
      <c r="X23" t="s">
        <v>913</v>
      </c>
      <c r="Y23" t="s">
        <v>106</v>
      </c>
      <c r="Z23" t="s">
        <v>914</v>
      </c>
      <c r="AA23">
        <v>119</v>
      </c>
    </row>
    <row r="24" spans="1:27">
      <c r="B24"/>
      <c r="I24"/>
      <c r="O24" t="s">
        <v>950</v>
      </c>
      <c r="P24">
        <v>83</v>
      </c>
      <c r="Q24" t="s">
        <v>602</v>
      </c>
      <c r="R24" t="s">
        <v>604</v>
      </c>
      <c r="S24" t="s">
        <v>603</v>
      </c>
      <c r="T24">
        <v>114</v>
      </c>
      <c r="V24" t="s">
        <v>950</v>
      </c>
      <c r="W24">
        <v>125</v>
      </c>
      <c r="X24" t="s">
        <v>727</v>
      </c>
      <c r="Y24" t="s">
        <v>728</v>
      </c>
      <c r="Z24" t="s">
        <v>697</v>
      </c>
      <c r="AA24">
        <v>120</v>
      </c>
    </row>
    <row r="25" spans="1:27">
      <c r="B25"/>
      <c r="I25"/>
      <c r="O25" t="s">
        <v>950</v>
      </c>
      <c r="P25">
        <v>115</v>
      </c>
      <c r="Q25" t="s">
        <v>28</v>
      </c>
      <c r="R25" t="s">
        <v>29</v>
      </c>
      <c r="S25" t="s">
        <v>26</v>
      </c>
      <c r="T25">
        <v>118</v>
      </c>
      <c r="V25" t="s">
        <v>950</v>
      </c>
      <c r="W25">
        <v>140</v>
      </c>
      <c r="X25" t="s">
        <v>978</v>
      </c>
      <c r="Y25" t="s">
        <v>1025</v>
      </c>
      <c r="Z25" t="s">
        <v>1024</v>
      </c>
      <c r="AA25">
        <v>123</v>
      </c>
    </row>
    <row r="26" spans="1:27">
      <c r="B26"/>
      <c r="I26"/>
      <c r="O26" t="s">
        <v>950</v>
      </c>
      <c r="P26">
        <v>117</v>
      </c>
      <c r="Q26" t="s">
        <v>52</v>
      </c>
      <c r="R26" t="s">
        <v>53</v>
      </c>
      <c r="S26" t="s">
        <v>49</v>
      </c>
      <c r="T26">
        <v>118</v>
      </c>
      <c r="V26" t="s">
        <v>950</v>
      </c>
      <c r="W26">
        <v>147</v>
      </c>
      <c r="X26" t="s">
        <v>897</v>
      </c>
      <c r="Y26" t="s">
        <v>932</v>
      </c>
      <c r="Z26" t="s">
        <v>931</v>
      </c>
      <c r="AA26">
        <v>125</v>
      </c>
    </row>
    <row r="27" spans="1:27">
      <c r="B27"/>
      <c r="I27"/>
      <c r="O27" t="s">
        <v>950</v>
      </c>
      <c r="P27">
        <v>130</v>
      </c>
      <c r="Q27" t="s">
        <v>926</v>
      </c>
      <c r="R27" t="s">
        <v>927</v>
      </c>
      <c r="S27" t="s">
        <v>26</v>
      </c>
      <c r="T27">
        <v>120</v>
      </c>
      <c r="V27" t="s">
        <v>950</v>
      </c>
      <c r="W27">
        <v>149</v>
      </c>
      <c r="X27" t="s">
        <v>648</v>
      </c>
      <c r="Y27" t="s">
        <v>649</v>
      </c>
      <c r="Z27" t="s">
        <v>471</v>
      </c>
      <c r="AA27">
        <v>125</v>
      </c>
    </row>
    <row r="28" spans="1:27">
      <c r="B28"/>
      <c r="I28"/>
      <c r="O28" t="s">
        <v>950</v>
      </c>
      <c r="P28">
        <v>132</v>
      </c>
      <c r="Q28" t="s">
        <v>824</v>
      </c>
      <c r="R28" t="s">
        <v>844</v>
      </c>
      <c r="S28" t="s">
        <v>843</v>
      </c>
      <c r="T28">
        <v>121</v>
      </c>
      <c r="V28" t="s">
        <v>950</v>
      </c>
      <c r="W28">
        <v>165</v>
      </c>
      <c r="X28" t="s">
        <v>836</v>
      </c>
      <c r="Y28" t="s">
        <v>840</v>
      </c>
      <c r="Z28" t="s">
        <v>839</v>
      </c>
      <c r="AA28">
        <v>128</v>
      </c>
    </row>
    <row r="29" spans="1:27">
      <c r="B29"/>
      <c r="I29"/>
      <c r="O29" t="s">
        <v>950</v>
      </c>
      <c r="P29">
        <v>136</v>
      </c>
      <c r="Q29" t="s">
        <v>400</v>
      </c>
      <c r="R29" t="s">
        <v>402</v>
      </c>
      <c r="S29" t="s">
        <v>401</v>
      </c>
      <c r="T29">
        <v>122</v>
      </c>
      <c r="V29" t="s">
        <v>950</v>
      </c>
      <c r="W29">
        <v>169</v>
      </c>
      <c r="X29" t="s">
        <v>533</v>
      </c>
      <c r="Y29" t="s">
        <v>66</v>
      </c>
      <c r="Z29" t="s">
        <v>171</v>
      </c>
      <c r="AA29">
        <v>129</v>
      </c>
    </row>
    <row r="30" spans="1:27">
      <c r="B30"/>
      <c r="I30"/>
      <c r="O30" t="s">
        <v>950</v>
      </c>
      <c r="P30">
        <v>143</v>
      </c>
      <c r="Q30" t="s">
        <v>754</v>
      </c>
      <c r="R30" t="s">
        <v>755</v>
      </c>
      <c r="S30" t="s">
        <v>71</v>
      </c>
      <c r="T30">
        <v>123</v>
      </c>
      <c r="V30" t="s">
        <v>950</v>
      </c>
      <c r="W30">
        <v>182</v>
      </c>
      <c r="X30" t="s">
        <v>979</v>
      </c>
      <c r="Y30" t="s">
        <v>1027</v>
      </c>
      <c r="Z30" t="s">
        <v>1026</v>
      </c>
      <c r="AA30">
        <v>132</v>
      </c>
    </row>
    <row r="31" spans="1:27">
      <c r="B31"/>
      <c r="I31"/>
      <c r="O31" t="s">
        <v>950</v>
      </c>
      <c r="P31">
        <v>163</v>
      </c>
      <c r="Q31" t="s">
        <v>434</v>
      </c>
      <c r="R31" t="s">
        <v>66</v>
      </c>
      <c r="S31" t="s">
        <v>446</v>
      </c>
      <c r="T31">
        <v>127</v>
      </c>
      <c r="V31" t="s">
        <v>994</v>
      </c>
      <c r="W31">
        <v>179</v>
      </c>
      <c r="X31" t="s">
        <v>908</v>
      </c>
      <c r="Y31" t="s">
        <v>910</v>
      </c>
      <c r="Z31" t="s">
        <v>909</v>
      </c>
      <c r="AA31">
        <v>131</v>
      </c>
    </row>
    <row r="32" spans="1:27">
      <c r="B32"/>
      <c r="I32"/>
      <c r="O32" t="s">
        <v>950</v>
      </c>
      <c r="P32">
        <v>167</v>
      </c>
      <c r="Q32" t="s">
        <v>403</v>
      </c>
      <c r="R32" t="s">
        <v>289</v>
      </c>
      <c r="S32" t="s">
        <v>345</v>
      </c>
      <c r="T32">
        <v>128</v>
      </c>
      <c r="V32" t="s">
        <v>952</v>
      </c>
      <c r="W32"/>
      <c r="AA32">
        <v>2990</v>
      </c>
    </row>
    <row r="33" spans="15:20" customFormat="1">
      <c r="O33" t="s">
        <v>950</v>
      </c>
      <c r="P33">
        <v>176</v>
      </c>
      <c r="Q33" t="s">
        <v>354</v>
      </c>
      <c r="R33" t="s">
        <v>170</v>
      </c>
      <c r="S33" t="s">
        <v>355</v>
      </c>
      <c r="T33">
        <v>130</v>
      </c>
    </row>
    <row r="34" spans="15:20" customFormat="1">
      <c r="O34" t="s">
        <v>950</v>
      </c>
      <c r="P34">
        <v>185</v>
      </c>
      <c r="Q34" t="s">
        <v>80</v>
      </c>
      <c r="R34" t="s">
        <v>81</v>
      </c>
      <c r="S34" t="s">
        <v>76</v>
      </c>
      <c r="T34">
        <v>132</v>
      </c>
    </row>
    <row r="35" spans="15:20" customFormat="1">
      <c r="O35" t="s">
        <v>994</v>
      </c>
      <c r="P35">
        <v>96</v>
      </c>
      <c r="Q35" t="s">
        <v>64</v>
      </c>
      <c r="R35" t="s">
        <v>66</v>
      </c>
      <c r="S35" t="s">
        <v>65</v>
      </c>
      <c r="T35">
        <v>115</v>
      </c>
    </row>
    <row r="36" spans="15:20" customFormat="1">
      <c r="O36" t="s">
        <v>994</v>
      </c>
      <c r="P36">
        <v>114</v>
      </c>
      <c r="Q36" t="s">
        <v>31</v>
      </c>
      <c r="R36" t="s">
        <v>33</v>
      </c>
      <c r="S36" t="s">
        <v>32</v>
      </c>
      <c r="T36">
        <v>118</v>
      </c>
    </row>
    <row r="37" spans="15:20" customFormat="1">
      <c r="O37" t="s">
        <v>994</v>
      </c>
      <c r="P37">
        <v>142</v>
      </c>
      <c r="Q37" t="s">
        <v>228</v>
      </c>
      <c r="R37" t="s">
        <v>63</v>
      </c>
      <c r="S37" t="s">
        <v>208</v>
      </c>
      <c r="T37">
        <v>123</v>
      </c>
    </row>
    <row r="38" spans="15:20" customFormat="1">
      <c r="O38" t="s">
        <v>994</v>
      </c>
      <c r="P38">
        <v>150</v>
      </c>
      <c r="Q38" t="s">
        <v>444</v>
      </c>
      <c r="R38" t="s">
        <v>250</v>
      </c>
      <c r="S38" t="s">
        <v>443</v>
      </c>
      <c r="T38">
        <v>125</v>
      </c>
    </row>
    <row r="39" spans="15:20" customFormat="1">
      <c r="O39" t="s">
        <v>994</v>
      </c>
      <c r="P39">
        <v>155</v>
      </c>
      <c r="Q39" t="s">
        <v>110</v>
      </c>
      <c r="R39" t="s">
        <v>66</v>
      </c>
      <c r="S39" t="s">
        <v>111</v>
      </c>
      <c r="T39">
        <v>126</v>
      </c>
    </row>
    <row r="40" spans="15:20" customFormat="1">
      <c r="O40" t="s">
        <v>994</v>
      </c>
      <c r="P40">
        <v>184</v>
      </c>
      <c r="Q40" t="s">
        <v>420</v>
      </c>
      <c r="R40" t="s">
        <v>81</v>
      </c>
      <c r="S40" t="s">
        <v>421</v>
      </c>
      <c r="T40">
        <v>132</v>
      </c>
    </row>
    <row r="41" spans="15:20" customFormat="1">
      <c r="O41" t="s">
        <v>952</v>
      </c>
      <c r="T41">
        <v>3846</v>
      </c>
    </row>
  </sheetData>
  <pageMargins left="0.511811024" right="0.511811024" top="0.78740157499999996" bottom="0.78740157499999996" header="0.31496062000000002" footer="0.3149606200000000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5F4D0C-161E-4F15-82B6-53518BB47F55}">
  <sheetPr>
    <tabColor rgb="FF92D050"/>
    <pageSetUpPr fitToPage="1"/>
  </sheetPr>
  <dimension ref="A1:U35"/>
  <sheetViews>
    <sheetView workbookViewId="0"/>
  </sheetViews>
  <sheetFormatPr defaultRowHeight="14.4"/>
  <cols>
    <col min="1" max="1" width="5.109375" bestFit="1" customWidth="1"/>
    <col min="2" max="4" width="5.109375" customWidth="1"/>
    <col min="5" max="5" width="19.88671875" bestFit="1" customWidth="1"/>
    <col min="6" max="6" width="16.44140625" bestFit="1" customWidth="1"/>
    <col min="7" max="7" width="4.109375" customWidth="1"/>
    <col min="8" max="8" width="9.6640625" customWidth="1"/>
    <col min="9" max="9" width="12.109375" customWidth="1"/>
    <col min="10" max="12" width="5" customWidth="1"/>
    <col min="13" max="13" width="6.5546875" customWidth="1"/>
    <col min="14" max="14" width="7.33203125" customWidth="1"/>
    <col min="15" max="16" width="5.33203125" customWidth="1"/>
    <col min="17" max="17" width="7.33203125" customWidth="1"/>
    <col min="18" max="18" width="7.88671875" customWidth="1"/>
    <col min="19" max="19" width="11.109375" style="101" customWidth="1"/>
    <col min="20" max="20" width="7.5546875" customWidth="1"/>
    <col min="21" max="21" width="9.109375" style="322"/>
  </cols>
  <sheetData>
    <row r="1" spans="1:21" ht="25.8">
      <c r="A1" s="70" t="s">
        <v>703</v>
      </c>
      <c r="B1" s="76"/>
      <c r="C1" s="76"/>
      <c r="D1" s="76"/>
      <c r="E1" s="70"/>
      <c r="F1" s="70"/>
      <c r="G1" s="76"/>
      <c r="H1" s="76"/>
      <c r="I1" s="107" t="s">
        <v>510</v>
      </c>
      <c r="J1" s="76"/>
      <c r="K1" s="70" t="s">
        <v>816</v>
      </c>
      <c r="L1" s="76"/>
      <c r="M1" s="76"/>
      <c r="N1" s="76"/>
      <c r="O1" s="76"/>
      <c r="P1" s="76"/>
      <c r="Q1" s="74"/>
      <c r="R1" s="75"/>
      <c r="S1" s="106">
        <v>46075</v>
      </c>
      <c r="T1" s="76"/>
    </row>
    <row r="2" spans="1:21" ht="27.6">
      <c r="A2" s="108" t="s">
        <v>517</v>
      </c>
      <c r="B2" s="108" t="s">
        <v>556</v>
      </c>
      <c r="C2" s="108" t="s">
        <v>558</v>
      </c>
      <c r="D2" s="108" t="s">
        <v>557</v>
      </c>
      <c r="E2" s="108" t="s">
        <v>461</v>
      </c>
      <c r="F2" s="108" t="s">
        <v>518</v>
      </c>
      <c r="G2" s="108" t="s">
        <v>463</v>
      </c>
      <c r="H2" s="108" t="s">
        <v>528</v>
      </c>
      <c r="I2" s="109" t="s">
        <v>465</v>
      </c>
      <c r="J2" s="108" t="s">
        <v>519</v>
      </c>
      <c r="K2" s="108" t="s">
        <v>520</v>
      </c>
      <c r="L2" s="108" t="s">
        <v>680</v>
      </c>
      <c r="M2" s="108" t="s">
        <v>521</v>
      </c>
      <c r="N2" s="108" t="s">
        <v>522</v>
      </c>
      <c r="O2" s="110" t="s">
        <v>523</v>
      </c>
      <c r="P2" s="110" t="s">
        <v>524</v>
      </c>
      <c r="Q2" s="111" t="s">
        <v>525</v>
      </c>
      <c r="R2" s="113" t="s">
        <v>510</v>
      </c>
      <c r="S2" s="112" t="s">
        <v>527</v>
      </c>
      <c r="T2" s="112" t="s">
        <v>529</v>
      </c>
    </row>
    <row r="3" spans="1:21">
      <c r="A3" s="54" t="s">
        <v>554</v>
      </c>
      <c r="B3" s="54" t="s">
        <v>876</v>
      </c>
      <c r="C3" s="54" t="s">
        <v>488</v>
      </c>
      <c r="D3" s="54" t="s">
        <v>1</v>
      </c>
      <c r="E3" s="55" t="s">
        <v>416</v>
      </c>
      <c r="F3" s="55" t="s">
        <v>555</v>
      </c>
      <c r="G3" s="321" t="s">
        <v>0</v>
      </c>
      <c r="H3" s="54" t="s">
        <v>673</v>
      </c>
      <c r="I3" s="58">
        <v>21818</v>
      </c>
      <c r="J3" s="54">
        <v>7</v>
      </c>
      <c r="K3" s="54" t="s">
        <v>2</v>
      </c>
      <c r="L3" s="54" t="s">
        <v>861</v>
      </c>
      <c r="M3" s="54" t="s">
        <v>862</v>
      </c>
      <c r="N3" s="54" t="s">
        <v>1095</v>
      </c>
      <c r="O3" s="54">
        <v>50</v>
      </c>
      <c r="P3" s="54">
        <v>47</v>
      </c>
      <c r="Q3" s="56">
        <v>97</v>
      </c>
      <c r="R3" s="57">
        <v>83</v>
      </c>
      <c r="S3" s="54">
        <v>1</v>
      </c>
      <c r="T3" s="54" t="s">
        <v>777</v>
      </c>
      <c r="U3" s="322">
        <v>1</v>
      </c>
    </row>
    <row r="4" spans="1:21">
      <c r="A4" s="54" t="s">
        <v>627</v>
      </c>
      <c r="B4" s="54" t="s">
        <v>807</v>
      </c>
      <c r="C4" s="54" t="s">
        <v>1</v>
      </c>
      <c r="D4" s="54" t="s">
        <v>393</v>
      </c>
      <c r="E4" s="55" t="s">
        <v>54</v>
      </c>
      <c r="F4" s="55" t="s">
        <v>628</v>
      </c>
      <c r="G4" s="321" t="s">
        <v>0</v>
      </c>
      <c r="H4" s="54" t="s">
        <v>654</v>
      </c>
      <c r="I4" s="58">
        <v>15912</v>
      </c>
      <c r="J4" s="54">
        <v>12</v>
      </c>
      <c r="K4" s="54" t="s">
        <v>7</v>
      </c>
      <c r="L4" s="54" t="s">
        <v>950</v>
      </c>
      <c r="M4" s="54" t="s">
        <v>862</v>
      </c>
      <c r="N4" s="54" t="s">
        <v>1095</v>
      </c>
      <c r="O4" s="54">
        <v>54</v>
      </c>
      <c r="P4" s="54">
        <v>55</v>
      </c>
      <c r="Q4" s="56">
        <v>109</v>
      </c>
      <c r="R4" s="57">
        <v>85</v>
      </c>
      <c r="S4" s="54">
        <v>2</v>
      </c>
      <c r="T4" s="54" t="s">
        <v>777</v>
      </c>
      <c r="U4" s="322">
        <f>+U3+1</f>
        <v>2</v>
      </c>
    </row>
    <row r="5" spans="1:21">
      <c r="A5" s="54" t="s">
        <v>562</v>
      </c>
      <c r="B5" s="54" t="s">
        <v>204</v>
      </c>
      <c r="C5" s="54" t="s">
        <v>1</v>
      </c>
      <c r="D5" s="54" t="s">
        <v>204</v>
      </c>
      <c r="E5" s="55" t="s">
        <v>321</v>
      </c>
      <c r="F5" s="55" t="s">
        <v>563</v>
      </c>
      <c r="G5" s="321" t="s">
        <v>0</v>
      </c>
      <c r="H5" s="54" t="s">
        <v>654</v>
      </c>
      <c r="I5" s="58">
        <v>17495</v>
      </c>
      <c r="J5" s="54">
        <v>4</v>
      </c>
      <c r="K5" s="54" t="s">
        <v>8</v>
      </c>
      <c r="L5" s="54" t="s">
        <v>950</v>
      </c>
      <c r="M5" s="54" t="s">
        <v>777</v>
      </c>
      <c r="N5" s="54" t="s">
        <v>1095</v>
      </c>
      <c r="O5" s="54">
        <v>47</v>
      </c>
      <c r="P5" s="54">
        <v>49</v>
      </c>
      <c r="Q5" s="56">
        <v>96</v>
      </c>
      <c r="R5" s="57">
        <v>88</v>
      </c>
      <c r="S5" s="54">
        <v>3</v>
      </c>
      <c r="T5" s="54" t="s">
        <v>777</v>
      </c>
      <c r="U5" s="322">
        <f t="shared" ref="U5:U17" si="0">+U4+1</f>
        <v>3</v>
      </c>
    </row>
    <row r="6" spans="1:21">
      <c r="A6" s="54" t="s">
        <v>333</v>
      </c>
      <c r="B6" s="54" t="s">
        <v>803</v>
      </c>
      <c r="C6" s="54" t="s">
        <v>1</v>
      </c>
      <c r="D6" s="54" t="s">
        <v>149</v>
      </c>
      <c r="E6" s="55" t="s">
        <v>334</v>
      </c>
      <c r="F6" s="55" t="s">
        <v>335</v>
      </c>
      <c r="G6" s="321" t="s">
        <v>0</v>
      </c>
      <c r="H6" s="54" t="s">
        <v>654</v>
      </c>
      <c r="I6" s="58">
        <v>16509</v>
      </c>
      <c r="J6" s="54">
        <v>8</v>
      </c>
      <c r="K6" s="54" t="s">
        <v>2</v>
      </c>
      <c r="L6" s="54" t="s">
        <v>950</v>
      </c>
      <c r="M6" s="54" t="s">
        <v>862</v>
      </c>
      <c r="N6" s="54" t="s">
        <v>1095</v>
      </c>
      <c r="O6" s="54">
        <v>54</v>
      </c>
      <c r="P6" s="54">
        <v>50</v>
      </c>
      <c r="Q6" s="56">
        <v>104</v>
      </c>
      <c r="R6" s="57">
        <v>88</v>
      </c>
      <c r="S6" s="54">
        <v>4</v>
      </c>
      <c r="T6" s="54">
        <v>1</v>
      </c>
      <c r="U6" s="322">
        <f t="shared" si="0"/>
        <v>4</v>
      </c>
    </row>
    <row r="7" spans="1:21">
      <c r="A7" s="54" t="s">
        <v>958</v>
      </c>
      <c r="B7" s="54" t="s">
        <v>807</v>
      </c>
      <c r="C7" s="54" t="s">
        <v>1</v>
      </c>
      <c r="D7" s="54" t="s">
        <v>393</v>
      </c>
      <c r="E7" s="55" t="s">
        <v>1053</v>
      </c>
      <c r="F7" s="55" t="s">
        <v>1054</v>
      </c>
      <c r="G7" s="321" t="s">
        <v>0</v>
      </c>
      <c r="H7" s="54" t="s">
        <v>675</v>
      </c>
      <c r="I7" s="58">
        <v>32057</v>
      </c>
      <c r="J7" s="54">
        <v>11</v>
      </c>
      <c r="K7" s="54" t="s">
        <v>7</v>
      </c>
      <c r="L7" s="54" t="s">
        <v>861</v>
      </c>
      <c r="M7" s="54" t="s">
        <v>862</v>
      </c>
      <c r="N7" s="54" t="s">
        <v>1095</v>
      </c>
      <c r="O7" s="54">
        <v>54</v>
      </c>
      <c r="P7" s="54">
        <v>56</v>
      </c>
      <c r="Q7" s="56">
        <v>110</v>
      </c>
      <c r="R7" s="57">
        <v>88</v>
      </c>
      <c r="S7" s="54">
        <v>5</v>
      </c>
      <c r="T7" s="54" t="s">
        <v>777</v>
      </c>
      <c r="U7" s="322">
        <f t="shared" si="0"/>
        <v>5</v>
      </c>
    </row>
    <row r="8" spans="1:21">
      <c r="A8" s="54" t="s">
        <v>3</v>
      </c>
      <c r="B8" s="54" t="s">
        <v>798</v>
      </c>
      <c r="C8" s="54" t="s">
        <v>488</v>
      </c>
      <c r="D8" s="54" t="s">
        <v>393</v>
      </c>
      <c r="E8" s="55" t="s">
        <v>4</v>
      </c>
      <c r="F8" s="55" t="s">
        <v>5</v>
      </c>
      <c r="G8" s="321" t="s">
        <v>0</v>
      </c>
      <c r="H8" s="54" t="s">
        <v>635</v>
      </c>
      <c r="I8" s="58">
        <v>24985</v>
      </c>
      <c r="J8" s="54">
        <v>4</v>
      </c>
      <c r="K8" s="54" t="s">
        <v>8</v>
      </c>
      <c r="L8" s="54" t="s">
        <v>861</v>
      </c>
      <c r="M8" s="54" t="s">
        <v>777</v>
      </c>
      <c r="N8" s="54" t="s">
        <v>1095</v>
      </c>
      <c r="O8" s="54">
        <v>47</v>
      </c>
      <c r="P8" s="54">
        <v>50</v>
      </c>
      <c r="Q8" s="56">
        <v>97</v>
      </c>
      <c r="R8" s="57">
        <v>89</v>
      </c>
      <c r="S8" s="54">
        <v>6</v>
      </c>
      <c r="T8" s="54" t="s">
        <v>777</v>
      </c>
      <c r="U8" s="322">
        <f t="shared" si="0"/>
        <v>6</v>
      </c>
    </row>
    <row r="9" spans="1:21">
      <c r="A9" s="54" t="s">
        <v>729</v>
      </c>
      <c r="B9" s="54" t="s">
        <v>786</v>
      </c>
      <c r="C9" s="54" t="s">
        <v>488</v>
      </c>
      <c r="D9" s="54" t="s">
        <v>51</v>
      </c>
      <c r="E9" s="55" t="s">
        <v>321</v>
      </c>
      <c r="F9" s="55" t="s">
        <v>14</v>
      </c>
      <c r="G9" s="321" t="s">
        <v>0</v>
      </c>
      <c r="H9" s="54" t="s">
        <v>654</v>
      </c>
      <c r="I9" s="58">
        <v>18155</v>
      </c>
      <c r="J9" s="54">
        <v>9</v>
      </c>
      <c r="K9" s="54" t="s">
        <v>2</v>
      </c>
      <c r="L9" s="54" t="s">
        <v>950</v>
      </c>
      <c r="M9" s="54" t="s">
        <v>777</v>
      </c>
      <c r="N9" s="54" t="s">
        <v>1095</v>
      </c>
      <c r="O9" s="54">
        <v>54</v>
      </c>
      <c r="P9" s="54">
        <v>55</v>
      </c>
      <c r="Q9" s="56">
        <v>109</v>
      </c>
      <c r="R9" s="57">
        <v>91</v>
      </c>
      <c r="S9" s="54">
        <v>7</v>
      </c>
      <c r="T9" s="54" t="s">
        <v>777</v>
      </c>
      <c r="U9" s="322">
        <f t="shared" si="0"/>
        <v>7</v>
      </c>
    </row>
    <row r="10" spans="1:21">
      <c r="A10" s="54" t="s">
        <v>574</v>
      </c>
      <c r="B10" s="54" t="s">
        <v>790</v>
      </c>
      <c r="C10" s="54" t="s">
        <v>488</v>
      </c>
      <c r="D10" s="54" t="s">
        <v>204</v>
      </c>
      <c r="E10" s="55" t="s">
        <v>404</v>
      </c>
      <c r="F10" s="55" t="s">
        <v>854</v>
      </c>
      <c r="G10" s="321" t="s">
        <v>0</v>
      </c>
      <c r="H10" s="54" t="s">
        <v>654</v>
      </c>
      <c r="I10" s="58">
        <v>16973</v>
      </c>
      <c r="J10" s="54">
        <v>1</v>
      </c>
      <c r="K10" s="54" t="s">
        <v>20</v>
      </c>
      <c r="L10" s="54" t="s">
        <v>950</v>
      </c>
      <c r="M10" s="54" t="s">
        <v>862</v>
      </c>
      <c r="N10" s="54" t="s">
        <v>1095</v>
      </c>
      <c r="O10" s="54">
        <v>49</v>
      </c>
      <c r="P10" s="54">
        <v>45</v>
      </c>
      <c r="Q10" s="56">
        <v>94</v>
      </c>
      <c r="R10" s="57">
        <v>92</v>
      </c>
      <c r="S10" s="54">
        <v>9</v>
      </c>
      <c r="T10" s="54" t="s">
        <v>777</v>
      </c>
      <c r="U10" s="322">
        <f t="shared" si="0"/>
        <v>8</v>
      </c>
    </row>
    <row r="11" spans="1:21">
      <c r="A11" s="54" t="s">
        <v>413</v>
      </c>
      <c r="B11" s="54" t="s">
        <v>1</v>
      </c>
      <c r="C11" s="54" t="s">
        <v>1</v>
      </c>
      <c r="D11" s="54" t="s">
        <v>1</v>
      </c>
      <c r="E11" s="55" t="s">
        <v>1044</v>
      </c>
      <c r="F11" s="55" t="s">
        <v>1045</v>
      </c>
      <c r="G11" s="321" t="s">
        <v>0</v>
      </c>
      <c r="H11" s="54" t="s">
        <v>673</v>
      </c>
      <c r="I11" s="58">
        <v>19749</v>
      </c>
      <c r="J11" s="54">
        <v>1</v>
      </c>
      <c r="K11" s="54" t="s">
        <v>20</v>
      </c>
      <c r="L11" s="54" t="s">
        <v>861</v>
      </c>
      <c r="M11" s="54" t="s">
        <v>777</v>
      </c>
      <c r="N11" s="54" t="s">
        <v>1095</v>
      </c>
      <c r="O11" s="54">
        <v>51</v>
      </c>
      <c r="P11" s="54">
        <v>43</v>
      </c>
      <c r="Q11" s="56">
        <v>94</v>
      </c>
      <c r="R11" s="57">
        <v>92</v>
      </c>
      <c r="S11" s="54">
        <v>10</v>
      </c>
      <c r="T11" s="54">
        <v>1</v>
      </c>
      <c r="U11" s="322">
        <f t="shared" si="0"/>
        <v>9</v>
      </c>
    </row>
    <row r="12" spans="1:21">
      <c r="A12" s="54" t="s">
        <v>774</v>
      </c>
      <c r="B12" s="54" t="s">
        <v>489</v>
      </c>
      <c r="C12" s="54" t="s">
        <v>1</v>
      </c>
      <c r="D12" s="54" t="s">
        <v>489</v>
      </c>
      <c r="E12" s="55" t="s">
        <v>809</v>
      </c>
      <c r="F12" s="55" t="s">
        <v>810</v>
      </c>
      <c r="G12" s="321" t="s">
        <v>0</v>
      </c>
      <c r="H12" s="54" t="s">
        <v>673</v>
      </c>
      <c r="I12" s="58">
        <v>27041</v>
      </c>
      <c r="J12" s="54">
        <v>5</v>
      </c>
      <c r="K12" s="54" t="s">
        <v>8</v>
      </c>
      <c r="L12" s="54" t="s">
        <v>861</v>
      </c>
      <c r="M12" s="54" t="s">
        <v>862</v>
      </c>
      <c r="N12" s="54" t="s">
        <v>1095</v>
      </c>
      <c r="O12" s="54">
        <v>54</v>
      </c>
      <c r="P12" s="54">
        <v>48</v>
      </c>
      <c r="Q12" s="56">
        <v>102</v>
      </c>
      <c r="R12" s="57">
        <v>92</v>
      </c>
      <c r="S12" s="54">
        <v>11</v>
      </c>
      <c r="T12" s="54" t="s">
        <v>777</v>
      </c>
      <c r="U12" s="322">
        <f t="shared" si="0"/>
        <v>10</v>
      </c>
    </row>
    <row r="13" spans="1:21">
      <c r="A13" s="54" t="s">
        <v>18</v>
      </c>
      <c r="B13" s="54" t="s">
        <v>51</v>
      </c>
      <c r="C13" s="54" t="s">
        <v>1</v>
      </c>
      <c r="D13" s="54" t="s">
        <v>51</v>
      </c>
      <c r="E13" s="55" t="s">
        <v>15</v>
      </c>
      <c r="F13" s="55" t="s">
        <v>19</v>
      </c>
      <c r="G13" s="321" t="s">
        <v>0</v>
      </c>
      <c r="H13" s="54" t="s">
        <v>635</v>
      </c>
      <c r="I13" s="58">
        <v>14323</v>
      </c>
      <c r="J13" s="54">
        <v>6</v>
      </c>
      <c r="K13" s="54" t="s">
        <v>8</v>
      </c>
      <c r="L13" s="54" t="s">
        <v>994</v>
      </c>
      <c r="M13" s="54" t="s">
        <v>862</v>
      </c>
      <c r="N13" s="54" t="s">
        <v>1095</v>
      </c>
      <c r="O13" s="54">
        <v>52</v>
      </c>
      <c r="P13" s="54">
        <v>52</v>
      </c>
      <c r="Q13" s="56">
        <v>104</v>
      </c>
      <c r="R13" s="57">
        <v>92</v>
      </c>
      <c r="S13" s="54">
        <v>12</v>
      </c>
      <c r="T13" s="54" t="s">
        <v>777</v>
      </c>
      <c r="U13" s="322">
        <f t="shared" si="0"/>
        <v>11</v>
      </c>
    </row>
    <row r="14" spans="1:21">
      <c r="A14" s="54" t="s">
        <v>269</v>
      </c>
      <c r="B14" s="54" t="s">
        <v>801</v>
      </c>
      <c r="C14" s="54" t="s">
        <v>488</v>
      </c>
      <c r="D14" s="54" t="s">
        <v>418</v>
      </c>
      <c r="E14" s="55" t="s">
        <v>72</v>
      </c>
      <c r="F14" s="55" t="s">
        <v>150</v>
      </c>
      <c r="G14" s="321" t="s">
        <v>0</v>
      </c>
      <c r="H14" s="54" t="s">
        <v>653</v>
      </c>
      <c r="I14" s="58">
        <v>14704</v>
      </c>
      <c r="J14" s="54">
        <v>9</v>
      </c>
      <c r="K14" s="54" t="s">
        <v>2</v>
      </c>
      <c r="L14" s="54" t="s">
        <v>994</v>
      </c>
      <c r="M14" s="54" t="s">
        <v>862</v>
      </c>
      <c r="N14" s="54" t="s">
        <v>1095</v>
      </c>
      <c r="O14" s="54">
        <v>57</v>
      </c>
      <c r="P14" s="54">
        <v>53</v>
      </c>
      <c r="Q14" s="56">
        <v>110</v>
      </c>
      <c r="R14" s="57">
        <v>92</v>
      </c>
      <c r="S14" s="54">
        <v>13</v>
      </c>
      <c r="T14" s="54" t="s">
        <v>777</v>
      </c>
      <c r="U14" s="322">
        <f t="shared" si="0"/>
        <v>12</v>
      </c>
    </row>
    <row r="15" spans="1:21">
      <c r="A15" s="54" t="s">
        <v>270</v>
      </c>
      <c r="B15" s="54" t="s">
        <v>124</v>
      </c>
      <c r="C15" s="54" t="s">
        <v>1</v>
      </c>
      <c r="D15" s="54" t="s">
        <v>124</v>
      </c>
      <c r="E15" s="55" t="s">
        <v>268</v>
      </c>
      <c r="F15" s="55" t="s">
        <v>271</v>
      </c>
      <c r="G15" s="321" t="s">
        <v>0</v>
      </c>
      <c r="H15" s="54" t="s">
        <v>653</v>
      </c>
      <c r="I15" s="58">
        <v>21219</v>
      </c>
      <c r="J15" s="54">
        <v>2</v>
      </c>
      <c r="K15" s="54" t="s">
        <v>20</v>
      </c>
      <c r="L15" s="54" t="s">
        <v>861</v>
      </c>
      <c r="M15" s="54" t="s">
        <v>862</v>
      </c>
      <c r="N15" s="54" t="s">
        <v>1095</v>
      </c>
      <c r="O15" s="54">
        <v>50</v>
      </c>
      <c r="P15" s="54">
        <v>47</v>
      </c>
      <c r="Q15" s="56">
        <v>97</v>
      </c>
      <c r="R15" s="57">
        <v>93</v>
      </c>
      <c r="S15" s="54">
        <v>15</v>
      </c>
      <c r="T15" s="54" t="s">
        <v>777</v>
      </c>
      <c r="U15" s="322">
        <f t="shared" si="0"/>
        <v>13</v>
      </c>
    </row>
    <row r="16" spans="1:21">
      <c r="A16" s="54" t="s">
        <v>585</v>
      </c>
      <c r="B16" s="54" t="s">
        <v>790</v>
      </c>
      <c r="C16" s="54" t="s">
        <v>488</v>
      </c>
      <c r="D16" s="54" t="s">
        <v>204</v>
      </c>
      <c r="E16" s="55" t="s">
        <v>90</v>
      </c>
      <c r="F16" s="55" t="s">
        <v>586</v>
      </c>
      <c r="G16" s="321" t="s">
        <v>0</v>
      </c>
      <c r="H16" s="54" t="s">
        <v>635</v>
      </c>
      <c r="I16" s="58" t="s">
        <v>808</v>
      </c>
      <c r="J16" s="54">
        <v>4</v>
      </c>
      <c r="K16" s="54" t="s">
        <v>8</v>
      </c>
      <c r="L16" s="54" t="s">
        <v>861</v>
      </c>
      <c r="M16" s="54" t="s">
        <v>777</v>
      </c>
      <c r="N16" s="54" t="s">
        <v>1095</v>
      </c>
      <c r="O16" s="54">
        <v>53</v>
      </c>
      <c r="P16" s="54">
        <v>48</v>
      </c>
      <c r="Q16" s="56">
        <v>101</v>
      </c>
      <c r="R16" s="57">
        <v>93</v>
      </c>
      <c r="S16" s="54">
        <v>16</v>
      </c>
      <c r="T16" s="54">
        <v>1</v>
      </c>
      <c r="U16" s="322">
        <f t="shared" si="0"/>
        <v>14</v>
      </c>
    </row>
    <row r="17" spans="1:21">
      <c r="A17" s="54" t="s">
        <v>827</v>
      </c>
      <c r="B17" s="54" t="s">
        <v>800</v>
      </c>
      <c r="C17" s="54" t="s">
        <v>488</v>
      </c>
      <c r="D17" s="54" t="s">
        <v>417</v>
      </c>
      <c r="E17" s="55" t="s">
        <v>857</v>
      </c>
      <c r="F17" s="55" t="s">
        <v>858</v>
      </c>
      <c r="G17" s="321" t="s">
        <v>0</v>
      </c>
      <c r="H17" s="54" t="s">
        <v>670</v>
      </c>
      <c r="I17" s="58">
        <v>21302</v>
      </c>
      <c r="J17" s="54">
        <v>7</v>
      </c>
      <c r="K17" s="54" t="s">
        <v>2</v>
      </c>
      <c r="L17" s="54" t="s">
        <v>861</v>
      </c>
      <c r="M17" s="54" t="s">
        <v>862</v>
      </c>
      <c r="N17" s="54" t="s">
        <v>1095</v>
      </c>
      <c r="O17" s="54">
        <v>53</v>
      </c>
      <c r="P17" s="54">
        <v>54</v>
      </c>
      <c r="Q17" s="56">
        <v>107</v>
      </c>
      <c r="R17" s="57">
        <v>93</v>
      </c>
      <c r="S17" s="54">
        <v>18</v>
      </c>
      <c r="T17" s="54" t="s">
        <v>777</v>
      </c>
      <c r="U17" s="322">
        <f t="shared" si="0"/>
        <v>15</v>
      </c>
    </row>
    <row r="20" spans="1:21" ht="27.6">
      <c r="A20" s="108" t="s">
        <v>517</v>
      </c>
      <c r="B20" s="108" t="s">
        <v>556</v>
      </c>
      <c r="C20" s="108" t="s">
        <v>558</v>
      </c>
      <c r="D20" s="108" t="s">
        <v>557</v>
      </c>
      <c r="E20" s="108" t="s">
        <v>461</v>
      </c>
      <c r="F20" s="108" t="s">
        <v>518</v>
      </c>
      <c r="G20" s="108" t="s">
        <v>463</v>
      </c>
      <c r="H20" s="108" t="s">
        <v>528</v>
      </c>
      <c r="I20" s="109" t="s">
        <v>465</v>
      </c>
      <c r="J20" s="108" t="s">
        <v>519</v>
      </c>
      <c r="K20" s="108" t="s">
        <v>520</v>
      </c>
      <c r="L20" s="108" t="s">
        <v>680</v>
      </c>
      <c r="M20" s="108" t="s">
        <v>521</v>
      </c>
      <c r="N20" s="108" t="s">
        <v>522</v>
      </c>
      <c r="O20" s="110" t="s">
        <v>523</v>
      </c>
      <c r="P20" s="110" t="s">
        <v>524</v>
      </c>
      <c r="Q20" s="111" t="s">
        <v>525</v>
      </c>
      <c r="R20" s="113" t="s">
        <v>510</v>
      </c>
      <c r="S20" s="112" t="s">
        <v>527</v>
      </c>
      <c r="T20" s="112" t="s">
        <v>529</v>
      </c>
    </row>
    <row r="21" spans="1:21">
      <c r="A21" s="54" t="s">
        <v>959</v>
      </c>
      <c r="B21" s="54" t="s">
        <v>787</v>
      </c>
      <c r="C21" s="54" t="s">
        <v>488</v>
      </c>
      <c r="D21" s="54" t="s">
        <v>489</v>
      </c>
      <c r="E21" s="55" t="s">
        <v>1049</v>
      </c>
      <c r="F21" s="55" t="s">
        <v>1050</v>
      </c>
      <c r="G21" s="321" t="s">
        <v>6</v>
      </c>
      <c r="H21" s="54" t="s">
        <v>675</v>
      </c>
      <c r="I21" s="58">
        <v>25513</v>
      </c>
      <c r="J21" s="54">
        <v>12</v>
      </c>
      <c r="K21" s="54" t="s">
        <v>7</v>
      </c>
      <c r="L21" s="54" t="s">
        <v>861</v>
      </c>
      <c r="M21" s="54" t="s">
        <v>777</v>
      </c>
      <c r="N21" s="54" t="s">
        <v>1095</v>
      </c>
      <c r="O21" s="54">
        <v>60</v>
      </c>
      <c r="P21" s="54">
        <v>55</v>
      </c>
      <c r="Q21" s="56">
        <v>115</v>
      </c>
      <c r="R21" s="57">
        <v>91</v>
      </c>
      <c r="S21" s="54">
        <v>8</v>
      </c>
      <c r="T21" s="54" t="s">
        <v>777</v>
      </c>
      <c r="U21" s="322">
        <v>1</v>
      </c>
    </row>
    <row r="22" spans="1:21">
      <c r="A22" s="54" t="s">
        <v>1146</v>
      </c>
      <c r="B22" s="54" t="s">
        <v>793</v>
      </c>
      <c r="C22" s="54" t="s">
        <v>488</v>
      </c>
      <c r="D22" s="54" t="s">
        <v>267</v>
      </c>
      <c r="E22" s="55" t="s">
        <v>1147</v>
      </c>
      <c r="F22" s="55" t="s">
        <v>1048</v>
      </c>
      <c r="G22" s="321" t="s">
        <v>6</v>
      </c>
      <c r="H22" s="54" t="s">
        <v>654</v>
      </c>
      <c r="I22" s="58">
        <v>22208</v>
      </c>
      <c r="J22" s="54">
        <v>9</v>
      </c>
      <c r="K22" s="54" t="s">
        <v>2</v>
      </c>
      <c r="L22" s="54" t="s">
        <v>861</v>
      </c>
      <c r="M22" s="54" t="e">
        <v>#DIV/0!</v>
      </c>
      <c r="N22" s="54" t="s">
        <v>1095</v>
      </c>
      <c r="O22" s="54">
        <v>57</v>
      </c>
      <c r="P22" s="54">
        <v>53</v>
      </c>
      <c r="Q22" s="56">
        <v>110</v>
      </c>
      <c r="R22" s="57">
        <v>92</v>
      </c>
      <c r="S22" s="54">
        <v>14</v>
      </c>
      <c r="T22" s="54" t="s">
        <v>777</v>
      </c>
      <c r="U22" s="322">
        <f>+U21+1</f>
        <v>2</v>
      </c>
    </row>
    <row r="23" spans="1:21">
      <c r="A23" s="54" t="s">
        <v>275</v>
      </c>
      <c r="B23" s="54" t="s">
        <v>411</v>
      </c>
      <c r="C23" s="54" t="s">
        <v>1</v>
      </c>
      <c r="D23" s="54" t="s">
        <v>411</v>
      </c>
      <c r="E23" s="55" t="s">
        <v>276</v>
      </c>
      <c r="F23" s="55" t="s">
        <v>277</v>
      </c>
      <c r="G23" s="321" t="s">
        <v>6</v>
      </c>
      <c r="H23" s="54" t="s">
        <v>653</v>
      </c>
      <c r="I23" s="58">
        <v>26024</v>
      </c>
      <c r="J23" s="54">
        <v>6</v>
      </c>
      <c r="K23" s="54" t="s">
        <v>8</v>
      </c>
      <c r="L23" s="54" t="s">
        <v>861</v>
      </c>
      <c r="M23" s="54" t="s">
        <v>862</v>
      </c>
      <c r="N23" s="54" t="s">
        <v>1095</v>
      </c>
      <c r="O23" s="54">
        <v>58</v>
      </c>
      <c r="P23" s="54">
        <v>47</v>
      </c>
      <c r="Q23" s="56">
        <v>105</v>
      </c>
      <c r="R23" s="57">
        <v>93</v>
      </c>
      <c r="S23" s="54">
        <v>17</v>
      </c>
      <c r="T23" s="54">
        <v>1</v>
      </c>
      <c r="U23" s="322">
        <f t="shared" ref="U23:U35" si="1">+U22+1</f>
        <v>3</v>
      </c>
    </row>
    <row r="24" spans="1:21">
      <c r="A24" s="54" t="s">
        <v>415</v>
      </c>
      <c r="B24" s="54" t="s">
        <v>788</v>
      </c>
      <c r="C24" s="54" t="s">
        <v>488</v>
      </c>
      <c r="D24" s="54" t="s">
        <v>124</v>
      </c>
      <c r="E24" s="55" t="s">
        <v>286</v>
      </c>
      <c r="F24" s="55" t="s">
        <v>105</v>
      </c>
      <c r="G24" s="321" t="s">
        <v>6</v>
      </c>
      <c r="H24" s="54" t="s">
        <v>673</v>
      </c>
      <c r="I24" s="58">
        <v>16657</v>
      </c>
      <c r="J24" s="54">
        <v>8</v>
      </c>
      <c r="K24" s="54" t="s">
        <v>2</v>
      </c>
      <c r="L24" s="54" t="s">
        <v>950</v>
      </c>
      <c r="M24" s="54" t="s">
        <v>862</v>
      </c>
      <c r="N24" s="54" t="s">
        <v>1095</v>
      </c>
      <c r="O24" s="54">
        <v>57</v>
      </c>
      <c r="P24" s="54">
        <v>52</v>
      </c>
      <c r="Q24" s="56">
        <v>109</v>
      </c>
      <c r="R24" s="57">
        <v>93</v>
      </c>
      <c r="S24" s="54">
        <v>19</v>
      </c>
      <c r="T24" s="54" t="s">
        <v>777</v>
      </c>
      <c r="U24" s="322">
        <f t="shared" si="1"/>
        <v>4</v>
      </c>
    </row>
    <row r="25" spans="1:21">
      <c r="A25" s="54" t="s">
        <v>913</v>
      </c>
      <c r="B25" s="54" t="s">
        <v>881</v>
      </c>
      <c r="C25" s="54" t="s">
        <v>488</v>
      </c>
      <c r="D25" s="54" t="s">
        <v>283</v>
      </c>
      <c r="E25" s="55" t="s">
        <v>914</v>
      </c>
      <c r="F25" s="55" t="s">
        <v>106</v>
      </c>
      <c r="G25" s="321" t="s">
        <v>6</v>
      </c>
      <c r="H25" s="54" t="s">
        <v>640</v>
      </c>
      <c r="I25" s="58">
        <v>15849</v>
      </c>
      <c r="J25" s="54">
        <v>12</v>
      </c>
      <c r="K25" s="54" t="s">
        <v>7</v>
      </c>
      <c r="L25" s="54" t="s">
        <v>950</v>
      </c>
      <c r="M25" s="54" t="s">
        <v>777</v>
      </c>
      <c r="N25" s="54" t="s">
        <v>1095</v>
      </c>
      <c r="O25" s="54">
        <v>61</v>
      </c>
      <c r="P25" s="54">
        <v>58</v>
      </c>
      <c r="Q25" s="56">
        <v>119</v>
      </c>
      <c r="R25" s="57">
        <v>95</v>
      </c>
      <c r="S25" s="54">
        <v>27</v>
      </c>
      <c r="T25" s="54" t="s">
        <v>777</v>
      </c>
      <c r="U25" s="322">
        <f t="shared" si="1"/>
        <v>5</v>
      </c>
    </row>
    <row r="26" spans="1:21">
      <c r="A26" s="54" t="s">
        <v>602</v>
      </c>
      <c r="B26" s="54" t="s">
        <v>786</v>
      </c>
      <c r="C26" s="54" t="s">
        <v>488</v>
      </c>
      <c r="D26" s="54" t="s">
        <v>51</v>
      </c>
      <c r="E26" s="55" t="s">
        <v>603</v>
      </c>
      <c r="F26" s="55" t="s">
        <v>604</v>
      </c>
      <c r="G26" s="321" t="s">
        <v>6</v>
      </c>
      <c r="H26" s="54" t="s">
        <v>651</v>
      </c>
      <c r="I26" s="58">
        <v>18579</v>
      </c>
      <c r="J26" s="54">
        <v>9</v>
      </c>
      <c r="K26" s="54" t="s">
        <v>2</v>
      </c>
      <c r="L26" s="54" t="s">
        <v>950</v>
      </c>
      <c r="M26" s="54" t="s">
        <v>862</v>
      </c>
      <c r="N26" s="54" t="s">
        <v>1095</v>
      </c>
      <c r="O26" s="54">
        <v>54</v>
      </c>
      <c r="P26" s="54">
        <v>60</v>
      </c>
      <c r="Q26" s="56">
        <v>114</v>
      </c>
      <c r="R26" s="57">
        <v>96</v>
      </c>
      <c r="S26" s="54">
        <v>33</v>
      </c>
      <c r="T26" s="54" t="s">
        <v>777</v>
      </c>
      <c r="U26" s="322">
        <f t="shared" si="1"/>
        <v>6</v>
      </c>
    </row>
    <row r="27" spans="1:21">
      <c r="A27" s="54" t="s">
        <v>424</v>
      </c>
      <c r="B27" s="54" t="s">
        <v>875</v>
      </c>
      <c r="C27" s="54" t="s">
        <v>1</v>
      </c>
      <c r="D27" s="54" t="s">
        <v>417</v>
      </c>
      <c r="E27" s="55" t="s">
        <v>449</v>
      </c>
      <c r="F27" s="55" t="s">
        <v>450</v>
      </c>
      <c r="G27" s="321" t="s">
        <v>6</v>
      </c>
      <c r="H27" s="54" t="s">
        <v>654</v>
      </c>
      <c r="I27" s="58">
        <v>21429</v>
      </c>
      <c r="J27" s="54">
        <v>9</v>
      </c>
      <c r="K27" s="54" t="s">
        <v>2</v>
      </c>
      <c r="L27" s="54" t="s">
        <v>861</v>
      </c>
      <c r="M27" s="54" t="s">
        <v>862</v>
      </c>
      <c r="N27" s="54" t="s">
        <v>1095</v>
      </c>
      <c r="O27" s="54">
        <v>55</v>
      </c>
      <c r="P27" s="54">
        <v>59</v>
      </c>
      <c r="Q27" s="56">
        <v>114</v>
      </c>
      <c r="R27" s="57">
        <v>96</v>
      </c>
      <c r="S27" s="54">
        <v>35</v>
      </c>
      <c r="T27" s="54" t="s">
        <v>777</v>
      </c>
      <c r="U27" s="322">
        <f t="shared" si="1"/>
        <v>7</v>
      </c>
    </row>
    <row r="28" spans="1:21">
      <c r="A28" s="54" t="s">
        <v>783</v>
      </c>
      <c r="B28" s="54" t="s">
        <v>488</v>
      </c>
      <c r="C28" s="54" t="s">
        <v>1</v>
      </c>
      <c r="D28" s="54" t="s">
        <v>488</v>
      </c>
      <c r="E28" s="55" t="s">
        <v>701</v>
      </c>
      <c r="F28" s="55" t="s">
        <v>201</v>
      </c>
      <c r="G28" s="321" t="s">
        <v>6</v>
      </c>
      <c r="H28" s="54" t="s">
        <v>675</v>
      </c>
      <c r="I28" s="58">
        <v>22044</v>
      </c>
      <c r="J28" s="54">
        <v>9</v>
      </c>
      <c r="K28" s="54" t="s">
        <v>2</v>
      </c>
      <c r="L28" s="54" t="s">
        <v>861</v>
      </c>
      <c r="M28" s="54" t="s">
        <v>777</v>
      </c>
      <c r="N28" s="54" t="s">
        <v>1095</v>
      </c>
      <c r="O28" s="54">
        <v>55</v>
      </c>
      <c r="P28" s="54">
        <v>59</v>
      </c>
      <c r="Q28" s="56">
        <v>114</v>
      </c>
      <c r="R28" s="57">
        <v>96</v>
      </c>
      <c r="S28" s="54">
        <v>36</v>
      </c>
      <c r="T28" s="54" t="s">
        <v>777</v>
      </c>
      <c r="U28" s="322">
        <f t="shared" si="1"/>
        <v>8</v>
      </c>
    </row>
    <row r="29" spans="1:21">
      <c r="A29" s="54" t="s">
        <v>727</v>
      </c>
      <c r="B29" s="54" t="s">
        <v>793</v>
      </c>
      <c r="C29" s="54" t="s">
        <v>488</v>
      </c>
      <c r="D29" s="54" t="s">
        <v>267</v>
      </c>
      <c r="E29" s="55" t="s">
        <v>697</v>
      </c>
      <c r="F29" s="55" t="s">
        <v>728</v>
      </c>
      <c r="G29" s="321" t="s">
        <v>6</v>
      </c>
      <c r="H29" s="54" t="s">
        <v>644</v>
      </c>
      <c r="I29" s="58">
        <v>18352</v>
      </c>
      <c r="J29" s="54">
        <v>12</v>
      </c>
      <c r="K29" s="54" t="s">
        <v>7</v>
      </c>
      <c r="L29" s="54" t="s">
        <v>950</v>
      </c>
      <c r="M29" s="54" t="s">
        <v>777</v>
      </c>
      <c r="N29" s="54" t="s">
        <v>1095</v>
      </c>
      <c r="O29" s="54">
        <v>63</v>
      </c>
      <c r="P29" s="54">
        <v>57</v>
      </c>
      <c r="Q29" s="56">
        <v>120</v>
      </c>
      <c r="R29" s="57">
        <v>96</v>
      </c>
      <c r="S29" s="54">
        <v>38</v>
      </c>
      <c r="T29" s="54" t="s">
        <v>777</v>
      </c>
      <c r="U29" s="322">
        <f t="shared" si="1"/>
        <v>9</v>
      </c>
    </row>
    <row r="30" spans="1:21">
      <c r="A30" s="54" t="s">
        <v>225</v>
      </c>
      <c r="B30" s="54" t="s">
        <v>417</v>
      </c>
      <c r="C30" s="54" t="s">
        <v>1</v>
      </c>
      <c r="D30" s="54" t="s">
        <v>417</v>
      </c>
      <c r="E30" s="55" t="s">
        <v>226</v>
      </c>
      <c r="F30" s="55" t="s">
        <v>227</v>
      </c>
      <c r="G30" s="321" t="s">
        <v>6</v>
      </c>
      <c r="H30" s="54" t="s">
        <v>644</v>
      </c>
      <c r="I30" s="58">
        <v>21468</v>
      </c>
      <c r="J30" s="54">
        <v>2</v>
      </c>
      <c r="K30" s="54" t="s">
        <v>20</v>
      </c>
      <c r="L30" s="54" t="s">
        <v>861</v>
      </c>
      <c r="M30" s="54" t="s">
        <v>862</v>
      </c>
      <c r="N30" s="54" t="s">
        <v>1095</v>
      </c>
      <c r="O30" s="54">
        <v>49</v>
      </c>
      <c r="P30" s="54">
        <v>52</v>
      </c>
      <c r="Q30" s="56">
        <v>101</v>
      </c>
      <c r="R30" s="57">
        <v>97</v>
      </c>
      <c r="S30" s="54">
        <v>42</v>
      </c>
      <c r="T30" s="54" t="s">
        <v>777</v>
      </c>
      <c r="U30" s="322">
        <f t="shared" si="1"/>
        <v>10</v>
      </c>
    </row>
    <row r="31" spans="1:21">
      <c r="A31" s="54" t="s">
        <v>16</v>
      </c>
      <c r="B31" s="54" t="s">
        <v>283</v>
      </c>
      <c r="C31" s="54" t="s">
        <v>1</v>
      </c>
      <c r="D31" s="54" t="s">
        <v>283</v>
      </c>
      <c r="E31" s="55" t="s">
        <v>15</v>
      </c>
      <c r="F31" s="55" t="s">
        <v>17</v>
      </c>
      <c r="G31" s="321" t="s">
        <v>6</v>
      </c>
      <c r="H31" s="54" t="s">
        <v>651</v>
      </c>
      <c r="I31" s="58">
        <v>26516</v>
      </c>
      <c r="J31" s="54">
        <v>3</v>
      </c>
      <c r="K31" s="54" t="s">
        <v>20</v>
      </c>
      <c r="L31" s="54" t="s">
        <v>861</v>
      </c>
      <c r="M31" s="54" t="s">
        <v>777</v>
      </c>
      <c r="N31" s="54" t="s">
        <v>1095</v>
      </c>
      <c r="O31" s="54">
        <v>53</v>
      </c>
      <c r="P31" s="54">
        <v>50</v>
      </c>
      <c r="Q31" s="56">
        <v>103</v>
      </c>
      <c r="R31" s="57">
        <v>97</v>
      </c>
      <c r="S31" s="54">
        <v>44</v>
      </c>
      <c r="T31" s="54" t="s">
        <v>777</v>
      </c>
      <c r="U31" s="322">
        <f t="shared" si="1"/>
        <v>11</v>
      </c>
    </row>
    <row r="32" spans="1:21">
      <c r="A32" s="54" t="s">
        <v>621</v>
      </c>
      <c r="B32" s="54" t="s">
        <v>490</v>
      </c>
      <c r="C32" s="54" t="s">
        <v>1</v>
      </c>
      <c r="D32" s="54" t="s">
        <v>490</v>
      </c>
      <c r="E32" s="55" t="s">
        <v>622</v>
      </c>
      <c r="F32" s="55" t="s">
        <v>623</v>
      </c>
      <c r="G32" s="321" t="s">
        <v>6</v>
      </c>
      <c r="H32" s="54" t="s">
        <v>644</v>
      </c>
      <c r="I32" s="58">
        <v>18327</v>
      </c>
      <c r="J32" s="54">
        <v>4</v>
      </c>
      <c r="K32" s="54" t="s">
        <v>8</v>
      </c>
      <c r="L32" s="54" t="s">
        <v>950</v>
      </c>
      <c r="M32" s="54" t="s">
        <v>777</v>
      </c>
      <c r="N32" s="54" t="s">
        <v>1095</v>
      </c>
      <c r="O32" s="54">
        <v>51</v>
      </c>
      <c r="P32" s="54">
        <v>54</v>
      </c>
      <c r="Q32" s="56">
        <v>105</v>
      </c>
      <c r="R32" s="57">
        <v>97</v>
      </c>
      <c r="S32" s="54">
        <v>45</v>
      </c>
      <c r="T32" s="54">
        <v>1</v>
      </c>
      <c r="U32" s="322">
        <f t="shared" si="1"/>
        <v>12</v>
      </c>
    </row>
    <row r="33" spans="1:21">
      <c r="A33" s="54" t="s">
        <v>682</v>
      </c>
      <c r="B33" s="54" t="s">
        <v>124</v>
      </c>
      <c r="C33" s="54" t="s">
        <v>1</v>
      </c>
      <c r="D33" s="54" t="s">
        <v>124</v>
      </c>
      <c r="E33" s="55" t="s">
        <v>84</v>
      </c>
      <c r="F33" s="55" t="s">
        <v>683</v>
      </c>
      <c r="G33" s="321" t="s">
        <v>6</v>
      </c>
      <c r="H33" s="54" t="s">
        <v>644</v>
      </c>
      <c r="I33" s="58">
        <v>19929</v>
      </c>
      <c r="J33" s="54">
        <v>6</v>
      </c>
      <c r="K33" s="54" t="s">
        <v>8</v>
      </c>
      <c r="L33" s="54" t="s">
        <v>861</v>
      </c>
      <c r="M33" s="54" t="s">
        <v>777</v>
      </c>
      <c r="N33" s="54" t="s">
        <v>1095</v>
      </c>
      <c r="O33" s="54">
        <v>53</v>
      </c>
      <c r="P33" s="54">
        <v>56</v>
      </c>
      <c r="Q33" s="56">
        <v>109</v>
      </c>
      <c r="R33" s="57">
        <v>97</v>
      </c>
      <c r="S33" s="54">
        <v>46</v>
      </c>
      <c r="T33" s="54">
        <v>1</v>
      </c>
      <c r="U33" s="322">
        <f t="shared" si="1"/>
        <v>13</v>
      </c>
    </row>
    <row r="34" spans="1:21">
      <c r="A34" s="54" t="s">
        <v>629</v>
      </c>
      <c r="B34" s="54" t="s">
        <v>491</v>
      </c>
      <c r="C34" s="54" t="s">
        <v>1</v>
      </c>
      <c r="D34" s="54" t="s">
        <v>491</v>
      </c>
      <c r="E34" s="55" t="s">
        <v>630</v>
      </c>
      <c r="F34" s="55" t="s">
        <v>631</v>
      </c>
      <c r="G34" s="321" t="s">
        <v>6</v>
      </c>
      <c r="H34" s="54" t="s">
        <v>654</v>
      </c>
      <c r="I34" s="58">
        <v>20585</v>
      </c>
      <c r="J34" s="54">
        <v>6</v>
      </c>
      <c r="K34" s="54" t="s">
        <v>8</v>
      </c>
      <c r="L34" s="54" t="s">
        <v>861</v>
      </c>
      <c r="M34" s="54" t="s">
        <v>862</v>
      </c>
      <c r="N34" s="54" t="s">
        <v>1095</v>
      </c>
      <c r="O34" s="54">
        <v>56</v>
      </c>
      <c r="P34" s="54">
        <v>53</v>
      </c>
      <c r="Q34" s="56">
        <v>109</v>
      </c>
      <c r="R34" s="57">
        <v>97</v>
      </c>
      <c r="S34" s="54">
        <v>47</v>
      </c>
      <c r="T34" s="54" t="s">
        <v>777</v>
      </c>
      <c r="U34" s="322">
        <f t="shared" si="1"/>
        <v>14</v>
      </c>
    </row>
    <row r="35" spans="1:21">
      <c r="A35" s="54" t="s">
        <v>575</v>
      </c>
      <c r="B35" s="54" t="s">
        <v>794</v>
      </c>
      <c r="C35" s="54" t="s">
        <v>488</v>
      </c>
      <c r="D35" s="54" t="s">
        <v>283</v>
      </c>
      <c r="E35" s="55" t="s">
        <v>576</v>
      </c>
      <c r="F35" s="55" t="s">
        <v>577</v>
      </c>
      <c r="G35" s="321" t="s">
        <v>6</v>
      </c>
      <c r="H35" s="54" t="s">
        <v>654</v>
      </c>
      <c r="I35" s="58">
        <v>22219</v>
      </c>
      <c r="J35" s="54">
        <v>1</v>
      </c>
      <c r="K35" s="54" t="s">
        <v>20</v>
      </c>
      <c r="L35" s="54" t="s">
        <v>861</v>
      </c>
      <c r="M35" s="54" t="s">
        <v>862</v>
      </c>
      <c r="N35" s="54" t="s">
        <v>1095</v>
      </c>
      <c r="O35" s="54">
        <v>50</v>
      </c>
      <c r="P35" s="54">
        <v>50</v>
      </c>
      <c r="Q35" s="56">
        <v>100</v>
      </c>
      <c r="R35" s="57">
        <v>98</v>
      </c>
      <c r="S35" s="54">
        <v>48</v>
      </c>
      <c r="T35" s="54" t="s">
        <v>777</v>
      </c>
      <c r="U35" s="322">
        <f t="shared" si="1"/>
        <v>15</v>
      </c>
    </row>
  </sheetData>
  <pageMargins left="0.511811024" right="0.511811024" top="0.78740157499999996" bottom="0.78740157499999996" header="0.31496062000000002" footer="0.31496062000000002"/>
  <pageSetup paperSize="9" scale="82" fitToHeight="0" orientation="landscape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D09DE-910C-4B3D-8502-13ECF7B0BC1F}">
  <sheetPr>
    <tabColor rgb="FF92D050"/>
    <pageSetUpPr fitToPage="1"/>
  </sheetPr>
  <dimension ref="A1:AU4"/>
  <sheetViews>
    <sheetView zoomScale="70" zoomScaleNormal="70" workbookViewId="0"/>
  </sheetViews>
  <sheetFormatPr defaultColWidth="9" defaultRowHeight="13.8" outlineLevelCol="1"/>
  <cols>
    <col min="1" max="1" width="10.5546875" style="119" customWidth="1"/>
    <col min="2" max="4" width="5.88671875" style="54" customWidth="1"/>
    <col min="5" max="6" width="21.6640625" style="55" customWidth="1"/>
    <col min="7" max="7" width="5.5546875" style="54" customWidth="1"/>
    <col min="8" max="8" width="16.5546875" style="54" customWidth="1"/>
    <col min="9" max="9" width="20.6640625" style="58" customWidth="1"/>
    <col min="10" max="12" width="8.109375" style="54" customWidth="1"/>
    <col min="13" max="13" width="8.109375" style="54" hidden="1" customWidth="1" outlineLevel="1"/>
    <col min="14" max="14" width="12.33203125" style="54" hidden="1" customWidth="1" outlineLevel="1"/>
    <col min="15" max="15" width="8.5546875" style="54" bestFit="1" customWidth="1" collapsed="1"/>
    <col min="16" max="16" width="8.5546875" style="54" bestFit="1" customWidth="1"/>
    <col min="17" max="17" width="11.5546875" style="56" bestFit="1" customWidth="1"/>
    <col min="18" max="25" width="3.109375" style="59" hidden="1" customWidth="1" outlineLevel="1"/>
    <col min="26" max="33" width="3.109375" style="61" hidden="1" customWidth="1" outlineLevel="1"/>
    <col min="34" max="34" width="10.33203125" style="54" hidden="1" customWidth="1" outlineLevel="1"/>
    <col min="35" max="35" width="9.44140625" style="57" hidden="1" customWidth="1" outlineLevel="1"/>
    <col min="36" max="36" width="18" style="60" hidden="1" customWidth="1" outlineLevel="1"/>
    <col min="37" max="37" width="20.44140625" style="61" hidden="1" customWidth="1" outlineLevel="1"/>
    <col min="38" max="38" width="22.44140625" style="235" bestFit="1" customWidth="1" collapsed="1"/>
    <col min="39" max="39" width="20.44140625" style="61" hidden="1" customWidth="1" outlineLevel="1"/>
    <col min="40" max="40" width="16.33203125" style="54" hidden="1" customWidth="1" outlineLevel="1"/>
    <col min="41" max="41" width="9.44140625" style="54" hidden="1" customWidth="1" outlineLevel="1"/>
    <col min="42" max="42" width="9" style="54" collapsed="1"/>
    <col min="43" max="16384" width="9" style="54"/>
  </cols>
  <sheetData>
    <row r="1" spans="1:47" s="76" customFormat="1" ht="36.6" customHeight="1">
      <c r="A1" s="229" t="s">
        <v>1215</v>
      </c>
      <c r="E1" s="70"/>
      <c r="F1" s="70"/>
      <c r="I1" s="77" t="s">
        <v>525</v>
      </c>
      <c r="Q1" s="74"/>
      <c r="R1" s="78"/>
      <c r="S1" s="78"/>
      <c r="T1" s="78"/>
      <c r="U1" s="78"/>
      <c r="V1" s="78"/>
      <c r="W1" s="78"/>
      <c r="X1" s="78"/>
      <c r="Y1" s="78"/>
      <c r="Z1" s="351" t="s">
        <v>531</v>
      </c>
      <c r="AA1" s="351"/>
      <c r="AB1" s="351"/>
      <c r="AC1" s="351"/>
      <c r="AD1" s="351" t="s">
        <v>531</v>
      </c>
      <c r="AE1" s="351"/>
      <c r="AF1" s="351"/>
      <c r="AG1" s="351"/>
      <c r="AI1" s="75"/>
      <c r="AJ1" s="79" t="s">
        <v>531</v>
      </c>
      <c r="AK1" s="79" t="s">
        <v>531</v>
      </c>
      <c r="AL1" s="106">
        <v>46075</v>
      </c>
      <c r="AM1" s="79" t="s">
        <v>531</v>
      </c>
      <c r="AN1" s="106"/>
      <c r="AU1" s="70" t="s">
        <v>1069</v>
      </c>
    </row>
    <row r="2" spans="1:47" s="69" customFormat="1" ht="33.75" customHeight="1">
      <c r="A2" s="120" t="s">
        <v>517</v>
      </c>
      <c r="B2" s="62" t="s">
        <v>556</v>
      </c>
      <c r="C2" s="62" t="s">
        <v>558</v>
      </c>
      <c r="D2" s="62" t="s">
        <v>557</v>
      </c>
      <c r="E2" s="62" t="s">
        <v>461</v>
      </c>
      <c r="F2" s="62" t="s">
        <v>518</v>
      </c>
      <c r="G2" s="62" t="s">
        <v>463</v>
      </c>
      <c r="H2" s="62" t="s">
        <v>528</v>
      </c>
      <c r="I2" s="63" t="s">
        <v>465</v>
      </c>
      <c r="J2" s="62" t="s">
        <v>519</v>
      </c>
      <c r="K2" s="62" t="s">
        <v>520</v>
      </c>
      <c r="L2" s="62" t="s">
        <v>680</v>
      </c>
      <c r="M2" s="62" t="s">
        <v>521</v>
      </c>
      <c r="N2" s="62" t="s">
        <v>522</v>
      </c>
      <c r="O2" s="80" t="s">
        <v>523</v>
      </c>
      <c r="P2" s="80" t="s">
        <v>524</v>
      </c>
      <c r="Q2" s="64" t="s">
        <v>525</v>
      </c>
      <c r="R2" s="355" t="s">
        <v>515</v>
      </c>
      <c r="S2" s="355"/>
      <c r="T2" s="355"/>
      <c r="U2" s="355"/>
      <c r="V2" s="355" t="s">
        <v>516</v>
      </c>
      <c r="W2" s="355"/>
      <c r="X2" s="355"/>
      <c r="Y2" s="355"/>
      <c r="Z2" s="356" t="s">
        <v>513</v>
      </c>
      <c r="AA2" s="356"/>
      <c r="AB2" s="356"/>
      <c r="AC2" s="356"/>
      <c r="AD2" s="356" t="s">
        <v>514</v>
      </c>
      <c r="AE2" s="356"/>
      <c r="AF2" s="356"/>
      <c r="AG2" s="356"/>
      <c r="AH2" s="65" t="s">
        <v>494</v>
      </c>
      <c r="AI2" s="66" t="s">
        <v>510</v>
      </c>
      <c r="AJ2" s="67"/>
      <c r="AK2" s="68"/>
      <c r="AL2" s="65" t="s">
        <v>526</v>
      </c>
      <c r="AM2" s="68"/>
      <c r="AN2" s="65" t="s">
        <v>527</v>
      </c>
      <c r="AO2" s="65" t="s">
        <v>529</v>
      </c>
    </row>
    <row r="3" spans="1:47" s="221" customFormat="1" ht="22.5" customHeight="1">
      <c r="A3" s="230" t="s">
        <v>574</v>
      </c>
      <c r="B3" s="221" t="str">
        <f>_xlfn.XLOOKUP($A3,Apuracão!$A:$A,Apuracão!B:B)</f>
        <v>25</v>
      </c>
      <c r="C3" s="221" t="str">
        <f>_xlfn.XLOOKUP($A3,Apuracão!$A:$A,Apuracão!C:C)</f>
        <v>02</v>
      </c>
      <c r="D3" s="221" t="str">
        <f>_xlfn.XLOOKUP($A3,Apuracão!$A:$A,Apuracão!D:D)</f>
        <v>07</v>
      </c>
      <c r="E3" s="222" t="str">
        <f>_xlfn.XLOOKUP($A3,Apuracão!$A:$A,Apuracão!E:E)</f>
        <v>YOSHIDA</v>
      </c>
      <c r="F3" s="222" t="str">
        <f>_xlfn.XLOOKUP($A3,Apuracão!$A:$A,Apuracão!F:F)</f>
        <v>AKIMITSU</v>
      </c>
      <c r="G3" s="221" t="str">
        <f>_xlfn.XLOOKUP($A3,Apuracão!$A:$A,Apuracão!G:G)</f>
        <v>M</v>
      </c>
      <c r="H3" s="221" t="str">
        <f>_xlfn.XLOOKUP($A3,Apuracão!$A:$A,Apuracão!H:H)</f>
        <v>11. NCC</v>
      </c>
      <c r="I3" s="223">
        <f>_xlfn.XLOOKUP($A3,Apuracão!$A:$A,Apuracão!I:I)</f>
        <v>16973</v>
      </c>
      <c r="J3" s="221">
        <f>_xlfn.XLOOKUP($A3,Apuracão!$A:$A,Apuracão!J:J)</f>
        <v>1</v>
      </c>
      <c r="K3" s="221" t="str">
        <f>_xlfn.XLOOKUP($A3,Apuracão!$A:$A,Apuracão!K:K)</f>
        <v>EX</v>
      </c>
      <c r="L3" s="221" t="str">
        <f>_xlfn.XLOOKUP($A3,Apuracão!$A:$A,Apuracão!L:L)</f>
        <v>SR</v>
      </c>
      <c r="M3" s="221" t="str">
        <f>_xlfn.XLOOKUP($A3,Apuracão!$A:$A,Apuracão!M:M)</f>
        <v>X</v>
      </c>
      <c r="N3" s="221" t="str">
        <f>_xlfn.XLOOKUP($A3,Apuracão!$A:$A,Apuracão!N:N)</f>
        <v>LIB2026</v>
      </c>
      <c r="O3" s="221">
        <f>_xlfn.XLOOKUP($A3,Apuracão!$A:$A,Apuracão!O:O)</f>
        <v>49</v>
      </c>
      <c r="P3" s="221">
        <f>_xlfn.XLOOKUP($A3,Apuracão!$A:$A,Apuracão!P:P)</f>
        <v>45</v>
      </c>
      <c r="Q3" s="224">
        <f>_xlfn.XLOOKUP($A3,Apuracão!$A:$A,Apuracão!Q:Q)</f>
        <v>94</v>
      </c>
      <c r="R3" s="225">
        <f>_xlfn.XLOOKUP($A3,Apuracão!$A:$A,Apuracão!R:R)</f>
        <v>0</v>
      </c>
      <c r="S3" s="225">
        <f>_xlfn.XLOOKUP($A3,Apuracão!$A:$A,Apuracão!S:S)</f>
        <v>0</v>
      </c>
      <c r="T3" s="225">
        <f>_xlfn.XLOOKUP($A3,Apuracão!$A:$A,Apuracão!T:T)</f>
        <v>0</v>
      </c>
      <c r="U3" s="225">
        <f>_xlfn.XLOOKUP($A3,Apuracão!$A:$A,Apuracão!U:U)</f>
        <v>0</v>
      </c>
      <c r="V3" s="225">
        <f>_xlfn.XLOOKUP($A3,Apuracão!$A:$A,Apuracão!V:V)</f>
        <v>0</v>
      </c>
      <c r="W3" s="225">
        <f>_xlfn.XLOOKUP($A3,Apuracão!$A:$A,Apuracão!W:W)</f>
        <v>0</v>
      </c>
      <c r="X3" s="225">
        <f>_xlfn.XLOOKUP($A3,Apuracão!$A:$A,Apuracão!X:X)</f>
        <v>0</v>
      </c>
      <c r="Y3" s="225">
        <f>_xlfn.XLOOKUP($A3,Apuracão!$A:$A,Apuracão!Y:Y)</f>
        <v>0</v>
      </c>
      <c r="Z3" s="226">
        <f>_xlfn.XLOOKUP($A3,Apuracão!$A:$A,Apuracão!Z:Z)</f>
        <v>0</v>
      </c>
      <c r="AA3" s="226">
        <f>_xlfn.XLOOKUP($A3,Apuracão!$A:$A,Apuracão!AA:AA)</f>
        <v>0</v>
      </c>
      <c r="AB3" s="226">
        <f>_xlfn.XLOOKUP($A3,Apuracão!$A:$A,Apuracão!AB:AB)</f>
        <v>0</v>
      </c>
      <c r="AC3" s="226">
        <f>_xlfn.XLOOKUP($A3,Apuracão!$A:$A,Apuracão!AC:AC)</f>
        <v>0</v>
      </c>
      <c r="AD3" s="226">
        <f>_xlfn.XLOOKUP($A3,Apuracão!$A:$A,Apuracão!AD:AD)</f>
        <v>0</v>
      </c>
      <c r="AE3" s="226">
        <f>_xlfn.XLOOKUP($A3,Apuracão!$A:$A,Apuracão!AE:AE)</f>
        <v>0</v>
      </c>
      <c r="AF3" s="226">
        <f>_xlfn.XLOOKUP($A3,Apuracão!$A:$A,Apuracão!AF:AF)</f>
        <v>0</v>
      </c>
      <c r="AG3" s="226">
        <f>_xlfn.XLOOKUP($A3,Apuracão!$A:$A,Apuracão!AG:AG)</f>
        <v>0</v>
      </c>
      <c r="AH3" s="221" t="str">
        <f>_xlfn.XLOOKUP($A3,Apuracão!$A:$A,Apuracão!AH:AH)</f>
        <v/>
      </c>
      <c r="AI3" s="227">
        <f>_xlfn.XLOOKUP($A3,Apuracão!$A:$A,Apuracão!AI:AI)</f>
        <v>92</v>
      </c>
      <c r="AJ3" s="228">
        <f>_xlfn.XLOOKUP($A3,Apuracão!$A:$A,Apuracão!AJ:AJ)</f>
        <v>16973</v>
      </c>
      <c r="AK3" s="226">
        <f>_xlfn.XLOOKUP($A3,Apuracão!$A:$A,Apuracão!AK:AK)</f>
        <v>906.00998202699998</v>
      </c>
      <c r="AL3" s="233">
        <f>_xlfn.XLOOKUP($A3,Apuracão!$A:$A,Apuracão!AL:AL)</f>
        <v>1</v>
      </c>
      <c r="AM3" s="226">
        <f>_xlfn.XLOOKUP($A3,Apuracão!$A:$A,Apuracão!AM:AM)</f>
        <v>908.10982926999998</v>
      </c>
      <c r="AN3" s="221">
        <f>_xlfn.XLOOKUP($A3,Apuracão!$A:$A,Apuracão!AN:AN)</f>
        <v>9</v>
      </c>
      <c r="AO3" s="221" t="str">
        <f>_xlfn.XLOOKUP($A3,Apuracão!$A:$A,Apuracão!AO:AO)</f>
        <v/>
      </c>
      <c r="AP3" s="276" t="s">
        <v>1192</v>
      </c>
    </row>
    <row r="4" spans="1:47" s="221" customFormat="1" ht="22.5" customHeight="1">
      <c r="A4" s="230" t="s">
        <v>575</v>
      </c>
      <c r="B4" s="221" t="str">
        <f>_xlfn.XLOOKUP($A4,Apuracão!$A:$A,Apuracão!B:B)</f>
        <v>29</v>
      </c>
      <c r="C4" s="221" t="str">
        <f>_xlfn.XLOOKUP($A4,Apuracão!$A:$A,Apuracão!C:C)</f>
        <v>02</v>
      </c>
      <c r="D4" s="221" t="str">
        <f>_xlfn.XLOOKUP($A4,Apuracão!$A:$A,Apuracão!D:D)</f>
        <v>11</v>
      </c>
      <c r="E4" s="222" t="str">
        <f>_xlfn.XLOOKUP($A4,Apuracão!$A:$A,Apuracão!E:E)</f>
        <v>HAYASI ARIMORI</v>
      </c>
      <c r="F4" s="222" t="str">
        <f>_xlfn.XLOOKUP($A4,Apuracão!$A:$A,Apuracão!F:F)</f>
        <v>IZAURA KAZUE</v>
      </c>
      <c r="G4" s="221" t="str">
        <f>_xlfn.XLOOKUP($A4,Apuracão!$A:$A,Apuracão!G:G)</f>
        <v>F</v>
      </c>
      <c r="H4" s="221" t="str">
        <f>_xlfn.XLOOKUP($A4,Apuracão!$A:$A,Apuracão!H:H)</f>
        <v>11. NCC</v>
      </c>
      <c r="I4" s="223">
        <f>_xlfn.XLOOKUP($A4,Apuracão!$A:$A,Apuracão!I:I)</f>
        <v>22219</v>
      </c>
      <c r="J4" s="221">
        <f>_xlfn.XLOOKUP($A4,Apuracão!$A:$A,Apuracão!J:J)</f>
        <v>1</v>
      </c>
      <c r="K4" s="221" t="str">
        <f>_xlfn.XLOOKUP($A4,Apuracão!$A:$A,Apuracão!K:K)</f>
        <v>EX</v>
      </c>
      <c r="L4" s="221" t="str">
        <f>_xlfn.XLOOKUP($A4,Apuracão!$A:$A,Apuracão!L:L)</f>
        <v>NSR</v>
      </c>
      <c r="M4" s="221" t="str">
        <f>_xlfn.XLOOKUP($A4,Apuracão!$A:$A,Apuracão!M:M)</f>
        <v>X</v>
      </c>
      <c r="N4" s="221" t="str">
        <f>_xlfn.XLOOKUP($A4,Apuracão!$A:$A,Apuracão!N:N)</f>
        <v>LIB2026</v>
      </c>
      <c r="O4" s="221">
        <f>_xlfn.XLOOKUP($A4,Apuracão!$A:$A,Apuracão!O:O)</f>
        <v>50</v>
      </c>
      <c r="P4" s="221">
        <f>_xlfn.XLOOKUP($A4,Apuracão!$A:$A,Apuracão!P:P)</f>
        <v>50</v>
      </c>
      <c r="Q4" s="224">
        <f>_xlfn.XLOOKUP($A4,Apuracão!$A:$A,Apuracão!Q:Q)</f>
        <v>100</v>
      </c>
      <c r="R4" s="225">
        <f>_xlfn.XLOOKUP($A4,Apuracão!$A:$A,Apuracão!R:R)</f>
        <v>0</v>
      </c>
      <c r="S4" s="225">
        <f>_xlfn.XLOOKUP($A4,Apuracão!$A:$A,Apuracão!S:S)</f>
        <v>0</v>
      </c>
      <c r="T4" s="225">
        <f>_xlfn.XLOOKUP($A4,Apuracão!$A:$A,Apuracão!T:T)</f>
        <v>0</v>
      </c>
      <c r="U4" s="225">
        <f>_xlfn.XLOOKUP($A4,Apuracão!$A:$A,Apuracão!U:U)</f>
        <v>0</v>
      </c>
      <c r="V4" s="225">
        <f>_xlfn.XLOOKUP($A4,Apuracão!$A:$A,Apuracão!V:V)</f>
        <v>0</v>
      </c>
      <c r="W4" s="225">
        <f>_xlfn.XLOOKUP($A4,Apuracão!$A:$A,Apuracão!W:W)</f>
        <v>0</v>
      </c>
      <c r="X4" s="225">
        <f>_xlfn.XLOOKUP($A4,Apuracão!$A:$A,Apuracão!X:X)</f>
        <v>0</v>
      </c>
      <c r="Y4" s="225">
        <f>_xlfn.XLOOKUP($A4,Apuracão!$A:$A,Apuracão!Y:Y)</f>
        <v>0</v>
      </c>
      <c r="Z4" s="226">
        <f>_xlfn.XLOOKUP($A4,Apuracão!$A:$A,Apuracão!Z:Z)</f>
        <v>0</v>
      </c>
      <c r="AA4" s="226">
        <f>_xlfn.XLOOKUP($A4,Apuracão!$A:$A,Apuracão!AA:AA)</f>
        <v>0</v>
      </c>
      <c r="AB4" s="226">
        <f>_xlfn.XLOOKUP($A4,Apuracão!$A:$A,Apuracão!AB:AB)</f>
        <v>0</v>
      </c>
      <c r="AC4" s="226">
        <f>_xlfn.XLOOKUP($A4,Apuracão!$A:$A,Apuracão!AC:AC)</f>
        <v>0</v>
      </c>
      <c r="AD4" s="226">
        <f>_xlfn.XLOOKUP($A4,Apuracão!$A:$A,Apuracão!AD:AD)</f>
        <v>0</v>
      </c>
      <c r="AE4" s="226">
        <f>_xlfn.XLOOKUP($A4,Apuracão!$A:$A,Apuracão!AE:AE)</f>
        <v>0</v>
      </c>
      <c r="AF4" s="226">
        <f>_xlfn.XLOOKUP($A4,Apuracão!$A:$A,Apuracão!AF:AF)</f>
        <v>0</v>
      </c>
      <c r="AG4" s="226">
        <f>_xlfn.XLOOKUP($A4,Apuracão!$A:$A,Apuracão!AG:AG)</f>
        <v>0</v>
      </c>
      <c r="AH4" s="221" t="str">
        <f>_xlfn.XLOOKUP($A4,Apuracão!$A:$A,Apuracão!AH:AH)</f>
        <v/>
      </c>
      <c r="AI4" s="227">
        <f>_xlfn.XLOOKUP($A4,Apuracão!$A:$A,Apuracão!AI:AI)</f>
        <v>98</v>
      </c>
      <c r="AJ4" s="228">
        <f>_xlfn.XLOOKUP($A4,Apuracão!$A:$A,Apuracão!AJ:AJ)</f>
        <v>22219</v>
      </c>
      <c r="AK4" s="226">
        <f>_xlfn.XLOOKUP($A4,Apuracão!$A:$A,Apuracão!AK:AK)</f>
        <v>900.00997678099998</v>
      </c>
      <c r="AL4" s="233">
        <f>_xlfn.XLOOKUP($A4,Apuracão!$A:$A,Apuracão!AL:AL)</f>
        <v>9</v>
      </c>
      <c r="AM4" s="226">
        <f>_xlfn.XLOOKUP($A4,Apuracão!$A:$A,Apuracão!AM:AM)</f>
        <v>902.10977680999997</v>
      </c>
      <c r="AN4" s="221">
        <f>_xlfn.XLOOKUP($A4,Apuracão!$A:$A,Apuracão!AN:AN)</f>
        <v>48</v>
      </c>
      <c r="AO4" s="221" t="str">
        <f>_xlfn.XLOOKUP($A4,Apuracão!$A:$A,Apuracão!AO:AO)</f>
        <v/>
      </c>
      <c r="AP4" s="276" t="s">
        <v>1192</v>
      </c>
    </row>
  </sheetData>
  <autoFilter ref="A2:AN2" xr:uid="{00000000-0001-0000-0C00-000000000000}">
    <filterColumn colId="17" showButton="0"/>
    <filterColumn colId="18" showButton="0"/>
    <filterColumn colId="19" showButton="0"/>
    <filterColumn colId="21" showButton="0"/>
    <filterColumn colId="22" showButton="0"/>
    <filterColumn colId="23" showButton="0"/>
    <filterColumn colId="25" showButton="0"/>
    <filterColumn colId="26" showButton="0"/>
    <filterColumn colId="27" showButton="0"/>
    <filterColumn colId="29" showButton="0"/>
    <filterColumn colId="30" showButton="0"/>
    <filterColumn colId="31" showButton="0"/>
    <sortState xmlns:xlrd2="http://schemas.microsoft.com/office/spreadsheetml/2017/richdata2" ref="A2:AN3">
      <sortCondition ref="AL2"/>
    </sortState>
  </autoFilter>
  <mergeCells count="6">
    <mergeCell ref="Z1:AC1"/>
    <mergeCell ref="AD1:AG1"/>
    <mergeCell ref="R2:U2"/>
    <mergeCell ref="V2:Y2"/>
    <mergeCell ref="Z2:AC2"/>
    <mergeCell ref="AD2:AG2"/>
  </mergeCells>
  <hyperlinks>
    <hyperlink ref="H2" r:id="rId1" xr:uid="{FAE23456-4352-4513-A1F2-9FCBF77F439A}"/>
  </hyperlinks>
  <pageMargins left="0.25" right="0.25" top="0.75" bottom="0.75" header="0.3" footer="0.3"/>
  <pageSetup paperSize="9" scale="67" orientation="landscape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2C75CD-47E2-4521-9A70-B8AD25C07B38}">
  <sheetPr>
    <tabColor rgb="FFFF3399"/>
    <pageSetUpPr fitToPage="1"/>
  </sheetPr>
  <dimension ref="A1:AU37"/>
  <sheetViews>
    <sheetView zoomScale="70" zoomScaleNormal="70" workbookViewId="0"/>
  </sheetViews>
  <sheetFormatPr defaultColWidth="9" defaultRowHeight="13.8" outlineLevelCol="1"/>
  <cols>
    <col min="1" max="1" width="10.5546875" style="119" customWidth="1"/>
    <col min="2" max="4" width="5.88671875" style="54" customWidth="1"/>
    <col min="5" max="6" width="21.6640625" style="55" customWidth="1"/>
    <col min="7" max="7" width="5.5546875" style="54" customWidth="1"/>
    <col min="8" max="8" width="16.5546875" style="54" customWidth="1"/>
    <col min="9" max="9" width="20.6640625" style="58" customWidth="1"/>
    <col min="10" max="12" width="8.109375" style="54" customWidth="1"/>
    <col min="13" max="13" width="8.109375" style="54" hidden="1" customWidth="1" outlineLevel="1"/>
    <col min="14" max="14" width="12.33203125" style="54" hidden="1" customWidth="1" outlineLevel="1"/>
    <col min="15" max="15" width="8.5546875" style="54" bestFit="1" customWidth="1" collapsed="1"/>
    <col min="16" max="16" width="8.5546875" style="54" bestFit="1" customWidth="1"/>
    <col min="17" max="17" width="11.5546875" style="56" bestFit="1" customWidth="1"/>
    <col min="18" max="25" width="3.109375" style="59" hidden="1" customWidth="1" outlineLevel="1"/>
    <col min="26" max="33" width="3.109375" style="61" hidden="1" customWidth="1" outlineLevel="1"/>
    <col min="34" max="34" width="10.33203125" style="54" hidden="1" customWidth="1" outlineLevel="1"/>
    <col min="35" max="35" width="9.44140625" style="57" hidden="1" customWidth="1" outlineLevel="1"/>
    <col min="36" max="36" width="18" style="60" hidden="1" customWidth="1" outlineLevel="1"/>
    <col min="37" max="37" width="20.44140625" style="61" hidden="1" customWidth="1" outlineLevel="1"/>
    <col min="38" max="38" width="22.44140625" style="235" bestFit="1" customWidth="1" collapsed="1"/>
    <col min="39" max="39" width="20.44140625" style="61" hidden="1" customWidth="1" outlineLevel="1"/>
    <col min="40" max="40" width="16.33203125" style="54" hidden="1" customWidth="1" outlineLevel="1"/>
    <col min="41" max="41" width="9.44140625" style="54" hidden="1" customWidth="1" outlineLevel="1"/>
    <col min="42" max="42" width="9" style="54" collapsed="1"/>
    <col min="43" max="16384" width="9" style="54"/>
  </cols>
  <sheetData>
    <row r="1" spans="1:47" s="76" customFormat="1" ht="36.6" customHeight="1">
      <c r="A1" s="229" t="s">
        <v>1070</v>
      </c>
      <c r="E1" s="70"/>
      <c r="F1" s="70"/>
      <c r="I1" s="77" t="s">
        <v>525</v>
      </c>
      <c r="L1" s="76" t="s">
        <v>994</v>
      </c>
      <c r="Q1" s="74"/>
      <c r="R1" s="78"/>
      <c r="S1" s="78"/>
      <c r="T1" s="78"/>
      <c r="U1" s="78"/>
      <c r="V1" s="78"/>
      <c r="W1" s="78"/>
      <c r="X1" s="78"/>
      <c r="Y1" s="78"/>
      <c r="Z1" s="351" t="s">
        <v>531</v>
      </c>
      <c r="AA1" s="351"/>
      <c r="AB1" s="351"/>
      <c r="AC1" s="351"/>
      <c r="AD1" s="351" t="s">
        <v>531</v>
      </c>
      <c r="AE1" s="351"/>
      <c r="AF1" s="351"/>
      <c r="AG1" s="351"/>
      <c r="AI1" s="75"/>
      <c r="AJ1" s="79" t="s">
        <v>531</v>
      </c>
      <c r="AK1" s="79" t="s">
        <v>531</v>
      </c>
      <c r="AL1" s="106">
        <v>46075</v>
      </c>
      <c r="AM1" s="79" t="s">
        <v>531</v>
      </c>
      <c r="AN1" s="106"/>
      <c r="AU1" s="70" t="s">
        <v>1069</v>
      </c>
    </row>
    <row r="2" spans="1:47" s="69" customFormat="1" ht="33.75" customHeight="1">
      <c r="A2" s="120" t="s">
        <v>517</v>
      </c>
      <c r="B2" s="62" t="s">
        <v>556</v>
      </c>
      <c r="C2" s="62" t="s">
        <v>558</v>
      </c>
      <c r="D2" s="62" t="s">
        <v>557</v>
      </c>
      <c r="E2" s="62" t="s">
        <v>461</v>
      </c>
      <c r="F2" s="62" t="s">
        <v>518</v>
      </c>
      <c r="G2" s="62" t="s">
        <v>463</v>
      </c>
      <c r="H2" s="62" t="s">
        <v>528</v>
      </c>
      <c r="I2" s="63" t="s">
        <v>465</v>
      </c>
      <c r="J2" s="62" t="s">
        <v>519</v>
      </c>
      <c r="K2" s="62" t="s">
        <v>520</v>
      </c>
      <c r="L2" s="62" t="s">
        <v>680</v>
      </c>
      <c r="M2" s="62" t="s">
        <v>521</v>
      </c>
      <c r="N2" s="62" t="s">
        <v>522</v>
      </c>
      <c r="O2" s="80" t="s">
        <v>523</v>
      </c>
      <c r="P2" s="80" t="s">
        <v>524</v>
      </c>
      <c r="Q2" s="64" t="s">
        <v>525</v>
      </c>
      <c r="R2" s="355" t="s">
        <v>515</v>
      </c>
      <c r="S2" s="355"/>
      <c r="T2" s="355"/>
      <c r="U2" s="355"/>
      <c r="V2" s="355" t="s">
        <v>516</v>
      </c>
      <c r="W2" s="355"/>
      <c r="X2" s="355"/>
      <c r="Y2" s="355"/>
      <c r="Z2" s="356" t="s">
        <v>513</v>
      </c>
      <c r="AA2" s="356"/>
      <c r="AB2" s="356"/>
      <c r="AC2" s="356"/>
      <c r="AD2" s="356" t="s">
        <v>514</v>
      </c>
      <c r="AE2" s="356"/>
      <c r="AF2" s="356"/>
      <c r="AG2" s="356"/>
      <c r="AH2" s="65" t="s">
        <v>494</v>
      </c>
      <c r="AI2" s="66" t="s">
        <v>510</v>
      </c>
      <c r="AJ2" s="67"/>
      <c r="AK2" s="68"/>
      <c r="AL2" s="65" t="s">
        <v>526</v>
      </c>
      <c r="AM2" s="68"/>
      <c r="AN2" s="65" t="s">
        <v>527</v>
      </c>
      <c r="AO2" s="65" t="s">
        <v>529</v>
      </c>
    </row>
    <row r="3" spans="1:47" s="221" customFormat="1" ht="22.5" customHeight="1">
      <c r="A3" s="230"/>
      <c r="B3" s="221">
        <f>_xlfn.XLOOKUP($A3,Apuracão!$A:$A,Apuracão!B:B)</f>
        <v>0</v>
      </c>
      <c r="C3" s="221">
        <f>_xlfn.XLOOKUP($A3,Apuracão!$A:$A,Apuracão!C:C)</f>
        <v>0</v>
      </c>
      <c r="D3" s="221">
        <f>_xlfn.XLOOKUP($A3,Apuracão!$A:$A,Apuracão!D:D)</f>
        <v>0</v>
      </c>
      <c r="E3" s="222" t="str">
        <f>_xlfn.XLOOKUP($A3,Apuracão!$A:$A,Apuracão!E:E)</f>
        <v/>
      </c>
      <c r="F3" s="222" t="str">
        <f>_xlfn.XLOOKUP($A3,Apuracão!$A:$A,Apuracão!F:F)</f>
        <v/>
      </c>
      <c r="G3" s="221" t="str">
        <f>_xlfn.XLOOKUP($A3,Apuracão!$A:$A,Apuracão!G:G)</f>
        <v/>
      </c>
      <c r="H3" s="221" t="str">
        <f>_xlfn.XLOOKUP($A3,Apuracão!$A:$A,Apuracão!H:H)</f>
        <v/>
      </c>
      <c r="I3" s="223" t="str">
        <f>_xlfn.XLOOKUP($A3,Apuracão!$A:$A,Apuracão!I:I)</f>
        <v/>
      </c>
      <c r="J3" s="221" t="str">
        <f>_xlfn.XLOOKUP($A3,Apuracão!$A:$A,Apuracão!J:J)</f>
        <v/>
      </c>
      <c r="K3" s="221" t="str">
        <f>_xlfn.XLOOKUP($A3,Apuracão!$A:$A,Apuracão!K:K)</f>
        <v/>
      </c>
      <c r="L3" s="221" t="str">
        <f>_xlfn.XLOOKUP($A3,Apuracão!$A:$A,Apuracão!L:L)</f>
        <v/>
      </c>
      <c r="M3" s="221" t="str">
        <f>_xlfn.XLOOKUP($A3,Apuracão!$A:$A,Apuracão!M:M)</f>
        <v/>
      </c>
      <c r="N3" s="221" t="str">
        <f>_xlfn.XLOOKUP($A3,Apuracão!$A:$A,Apuracão!N:N)</f>
        <v/>
      </c>
      <c r="O3" s="221">
        <f>_xlfn.XLOOKUP($A3,Apuracão!$A:$A,Apuracão!O:O)</f>
        <v>0</v>
      </c>
      <c r="P3" s="221">
        <f>_xlfn.XLOOKUP($A3,Apuracão!$A:$A,Apuracão!P:P)</f>
        <v>0</v>
      </c>
      <c r="Q3" s="224" t="str">
        <f>_xlfn.XLOOKUP($A3,Apuracão!$A:$A,Apuracão!Q:Q)</f>
        <v/>
      </c>
      <c r="R3" s="225">
        <f>_xlfn.XLOOKUP($A3,Apuracão!$A:$A,Apuracão!R:R)</f>
        <v>0</v>
      </c>
      <c r="S3" s="225">
        <f>_xlfn.XLOOKUP($A3,Apuracão!$A:$A,Apuracão!S:S)</f>
        <v>0</v>
      </c>
      <c r="T3" s="225">
        <f>_xlfn.XLOOKUP($A3,Apuracão!$A:$A,Apuracão!T:T)</f>
        <v>0</v>
      </c>
      <c r="U3" s="225">
        <f>_xlfn.XLOOKUP($A3,Apuracão!$A:$A,Apuracão!U:U)</f>
        <v>0</v>
      </c>
      <c r="V3" s="225">
        <f>_xlfn.XLOOKUP($A3,Apuracão!$A:$A,Apuracão!V:V)</f>
        <v>0</v>
      </c>
      <c r="W3" s="225">
        <f>_xlfn.XLOOKUP($A3,Apuracão!$A:$A,Apuracão!W:W)</f>
        <v>0</v>
      </c>
      <c r="X3" s="225">
        <f>_xlfn.XLOOKUP($A3,Apuracão!$A:$A,Apuracão!X:X)</f>
        <v>0</v>
      </c>
      <c r="Y3" s="225">
        <f>_xlfn.XLOOKUP($A3,Apuracão!$A:$A,Apuracão!Y:Y)</f>
        <v>0</v>
      </c>
      <c r="Z3" s="226">
        <f>_xlfn.XLOOKUP($A3,Apuracão!$A:$A,Apuracão!Z:Z)</f>
        <v>0</v>
      </c>
      <c r="AA3" s="226">
        <f>_xlfn.XLOOKUP($A3,Apuracão!$A:$A,Apuracão!AA:AA)</f>
        <v>0</v>
      </c>
      <c r="AB3" s="226">
        <f>_xlfn.XLOOKUP($A3,Apuracão!$A:$A,Apuracão!AB:AB)</f>
        <v>0</v>
      </c>
      <c r="AC3" s="226">
        <f>_xlfn.XLOOKUP($A3,Apuracão!$A:$A,Apuracão!AC:AC)</f>
        <v>0</v>
      </c>
      <c r="AD3" s="226">
        <f>_xlfn.XLOOKUP($A3,Apuracão!$A:$A,Apuracão!AD:AD)</f>
        <v>0</v>
      </c>
      <c r="AE3" s="226">
        <f>_xlfn.XLOOKUP($A3,Apuracão!$A:$A,Apuracão!AE:AE)</f>
        <v>0</v>
      </c>
      <c r="AF3" s="226">
        <f>_xlfn.XLOOKUP($A3,Apuracão!$A:$A,Apuracão!AF:AF)</f>
        <v>0</v>
      </c>
      <c r="AG3" s="226">
        <f>_xlfn.XLOOKUP($A3,Apuracão!$A:$A,Apuracão!AG:AG)</f>
        <v>0</v>
      </c>
      <c r="AH3" s="221" t="str">
        <f>_xlfn.XLOOKUP($A3,Apuracão!$A:$A,Apuracão!AH:AH)</f>
        <v/>
      </c>
      <c r="AI3" s="227" t="str">
        <f>_xlfn.XLOOKUP($A3,Apuracão!$A:$A,Apuracão!AI:AI)</f>
        <v/>
      </c>
      <c r="AJ3" s="228" t="str">
        <f>_xlfn.XLOOKUP($A3,Apuracão!$A:$A,Apuracão!AJ:AJ)</f>
        <v/>
      </c>
      <c r="AK3" s="226" t="str">
        <f>_xlfn.XLOOKUP($A3,Apuracão!$A:$A,Apuracão!AK:AK)</f>
        <v/>
      </c>
      <c r="AL3" s="233" t="str">
        <f>_xlfn.XLOOKUP($A3,Apuracão!$A:$A,Apuracão!AL:AL)</f>
        <v/>
      </c>
      <c r="AM3" s="226" t="str">
        <f>_xlfn.XLOOKUP($A3,Apuracão!$A:$A,Apuracão!AM:AM)</f>
        <v xml:space="preserve"> </v>
      </c>
      <c r="AN3" s="221" t="str">
        <f>_xlfn.XLOOKUP($A3,Apuracão!$A:$A,Apuracão!AN:AN)</f>
        <v/>
      </c>
      <c r="AO3" s="221" t="str">
        <f>_xlfn.XLOOKUP($A3,Apuracão!$A:$A,Apuracão!AO:AO)</f>
        <v/>
      </c>
      <c r="AP3" s="276" t="s">
        <v>1192</v>
      </c>
    </row>
    <row r="4" spans="1:47" s="221" customFormat="1" ht="22.5" customHeight="1">
      <c r="A4" s="230"/>
      <c r="B4" s="221">
        <f>_xlfn.XLOOKUP($A4,Apuracão!$A:$A,Apuracão!B:B)</f>
        <v>0</v>
      </c>
      <c r="C4" s="221">
        <f>_xlfn.XLOOKUP($A4,Apuracão!$A:$A,Apuracão!C:C)</f>
        <v>0</v>
      </c>
      <c r="D4" s="221">
        <f>_xlfn.XLOOKUP($A4,Apuracão!$A:$A,Apuracão!D:D)</f>
        <v>0</v>
      </c>
      <c r="E4" s="222" t="str">
        <f>_xlfn.XLOOKUP($A4,Apuracão!$A:$A,Apuracão!E:E)</f>
        <v/>
      </c>
      <c r="F4" s="222" t="str">
        <f>_xlfn.XLOOKUP($A4,Apuracão!$A:$A,Apuracão!F:F)</f>
        <v/>
      </c>
      <c r="G4" s="221" t="str">
        <f>_xlfn.XLOOKUP($A4,Apuracão!$A:$A,Apuracão!G:G)</f>
        <v/>
      </c>
      <c r="H4" s="221" t="str">
        <f>_xlfn.XLOOKUP($A4,Apuracão!$A:$A,Apuracão!H:H)</f>
        <v/>
      </c>
      <c r="I4" s="223" t="str">
        <f>_xlfn.XLOOKUP($A4,Apuracão!$A:$A,Apuracão!I:I)</f>
        <v/>
      </c>
      <c r="J4" s="221" t="str">
        <f>_xlfn.XLOOKUP($A4,Apuracão!$A:$A,Apuracão!J:J)</f>
        <v/>
      </c>
      <c r="K4" s="221" t="str">
        <f>_xlfn.XLOOKUP($A4,Apuracão!$A:$A,Apuracão!K:K)</f>
        <v/>
      </c>
      <c r="L4" s="221" t="str">
        <f>_xlfn.XLOOKUP($A4,Apuracão!$A:$A,Apuracão!L:L)</f>
        <v/>
      </c>
      <c r="M4" s="221" t="str">
        <f>_xlfn.XLOOKUP($A4,Apuracão!$A:$A,Apuracão!M:M)</f>
        <v/>
      </c>
      <c r="N4" s="221" t="str">
        <f>_xlfn.XLOOKUP($A4,Apuracão!$A:$A,Apuracão!N:N)</f>
        <v/>
      </c>
      <c r="O4" s="221">
        <f>_xlfn.XLOOKUP($A4,Apuracão!$A:$A,Apuracão!O:O)</f>
        <v>0</v>
      </c>
      <c r="P4" s="221">
        <f>_xlfn.XLOOKUP($A4,Apuracão!$A:$A,Apuracão!P:P)</f>
        <v>0</v>
      </c>
      <c r="Q4" s="224" t="str">
        <f>_xlfn.XLOOKUP($A4,Apuracão!$A:$A,Apuracão!Q:Q)</f>
        <v/>
      </c>
      <c r="R4" s="225">
        <f>_xlfn.XLOOKUP($A4,Apuracão!$A:$A,Apuracão!R:R)</f>
        <v>0</v>
      </c>
      <c r="S4" s="225">
        <f>_xlfn.XLOOKUP($A4,Apuracão!$A:$A,Apuracão!S:S)</f>
        <v>0</v>
      </c>
      <c r="T4" s="225">
        <f>_xlfn.XLOOKUP($A4,Apuracão!$A:$A,Apuracão!T:T)</f>
        <v>0</v>
      </c>
      <c r="U4" s="225">
        <f>_xlfn.XLOOKUP($A4,Apuracão!$A:$A,Apuracão!U:U)</f>
        <v>0</v>
      </c>
      <c r="V4" s="225">
        <f>_xlfn.XLOOKUP($A4,Apuracão!$A:$A,Apuracão!V:V)</f>
        <v>0</v>
      </c>
      <c r="W4" s="225">
        <f>_xlfn.XLOOKUP($A4,Apuracão!$A:$A,Apuracão!W:W)</f>
        <v>0</v>
      </c>
      <c r="X4" s="225">
        <f>_xlfn.XLOOKUP($A4,Apuracão!$A:$A,Apuracão!X:X)</f>
        <v>0</v>
      </c>
      <c r="Y4" s="225">
        <f>_xlfn.XLOOKUP($A4,Apuracão!$A:$A,Apuracão!Y:Y)</f>
        <v>0</v>
      </c>
      <c r="Z4" s="226">
        <f>_xlfn.XLOOKUP($A4,Apuracão!$A:$A,Apuracão!Z:Z)</f>
        <v>0</v>
      </c>
      <c r="AA4" s="226">
        <f>_xlfn.XLOOKUP($A4,Apuracão!$A:$A,Apuracão!AA:AA)</f>
        <v>0</v>
      </c>
      <c r="AB4" s="226">
        <f>_xlfn.XLOOKUP($A4,Apuracão!$A:$A,Apuracão!AB:AB)</f>
        <v>0</v>
      </c>
      <c r="AC4" s="226">
        <f>_xlfn.XLOOKUP($A4,Apuracão!$A:$A,Apuracão!AC:AC)</f>
        <v>0</v>
      </c>
      <c r="AD4" s="226">
        <f>_xlfn.XLOOKUP($A4,Apuracão!$A:$A,Apuracão!AD:AD)</f>
        <v>0</v>
      </c>
      <c r="AE4" s="226">
        <f>_xlfn.XLOOKUP($A4,Apuracão!$A:$A,Apuracão!AE:AE)</f>
        <v>0</v>
      </c>
      <c r="AF4" s="226">
        <f>_xlfn.XLOOKUP($A4,Apuracão!$A:$A,Apuracão!AF:AF)</f>
        <v>0</v>
      </c>
      <c r="AG4" s="226">
        <f>_xlfn.XLOOKUP($A4,Apuracão!$A:$A,Apuracão!AG:AG)</f>
        <v>0</v>
      </c>
      <c r="AH4" s="221" t="str">
        <f>_xlfn.XLOOKUP($A4,Apuracão!$A:$A,Apuracão!AH:AH)</f>
        <v/>
      </c>
      <c r="AI4" s="227" t="str">
        <f>_xlfn.XLOOKUP($A4,Apuracão!$A:$A,Apuracão!AI:AI)</f>
        <v/>
      </c>
      <c r="AJ4" s="228" t="str">
        <f>_xlfn.XLOOKUP($A4,Apuracão!$A:$A,Apuracão!AJ:AJ)</f>
        <v/>
      </c>
      <c r="AK4" s="226" t="str">
        <f>_xlfn.XLOOKUP($A4,Apuracão!$A:$A,Apuracão!AK:AK)</f>
        <v/>
      </c>
      <c r="AL4" s="233" t="str">
        <f>_xlfn.XLOOKUP($A4,Apuracão!$A:$A,Apuracão!AL:AL)</f>
        <v/>
      </c>
      <c r="AM4" s="226" t="str">
        <f>_xlfn.XLOOKUP($A4,Apuracão!$A:$A,Apuracão!AM:AM)</f>
        <v xml:space="preserve"> </v>
      </c>
      <c r="AN4" s="221" t="str">
        <f>_xlfn.XLOOKUP($A4,Apuracão!$A:$A,Apuracão!AN:AN)</f>
        <v/>
      </c>
      <c r="AO4" s="221" t="str">
        <f>_xlfn.XLOOKUP($A4,Apuracão!$A:$A,Apuracão!AO:AO)</f>
        <v/>
      </c>
      <c r="AP4" s="276" t="s">
        <v>1193</v>
      </c>
    </row>
    <row r="5" spans="1:47" s="221" customFormat="1" ht="22.5" customHeight="1">
      <c r="A5" s="230"/>
      <c r="B5" s="221">
        <f>_xlfn.XLOOKUP($A5,Apuracão!$A:$A,Apuracão!B:B)</f>
        <v>0</v>
      </c>
      <c r="C5" s="221">
        <f>_xlfn.XLOOKUP($A5,Apuracão!$A:$A,Apuracão!C:C)</f>
        <v>0</v>
      </c>
      <c r="D5" s="221">
        <f>_xlfn.XLOOKUP($A5,Apuracão!$A:$A,Apuracão!D:D)</f>
        <v>0</v>
      </c>
      <c r="E5" s="222" t="str">
        <f>_xlfn.XLOOKUP($A5,Apuracão!$A:$A,Apuracão!E:E)</f>
        <v/>
      </c>
      <c r="F5" s="222" t="str">
        <f>_xlfn.XLOOKUP($A5,Apuracão!$A:$A,Apuracão!F:F)</f>
        <v/>
      </c>
      <c r="G5" s="221" t="str">
        <f>_xlfn.XLOOKUP($A5,Apuracão!$A:$A,Apuracão!G:G)</f>
        <v/>
      </c>
      <c r="H5" s="221" t="str">
        <f>_xlfn.XLOOKUP($A5,Apuracão!$A:$A,Apuracão!H:H)</f>
        <v/>
      </c>
      <c r="I5" s="223" t="str">
        <f>_xlfn.XLOOKUP($A5,Apuracão!$A:$A,Apuracão!I:I)</f>
        <v/>
      </c>
      <c r="J5" s="221" t="str">
        <f>_xlfn.XLOOKUP($A5,Apuracão!$A:$A,Apuracão!J:J)</f>
        <v/>
      </c>
      <c r="K5" s="221" t="str">
        <f>_xlfn.XLOOKUP($A5,Apuracão!$A:$A,Apuracão!K:K)</f>
        <v/>
      </c>
      <c r="L5" s="221" t="str">
        <f>_xlfn.XLOOKUP($A5,Apuracão!$A:$A,Apuracão!L:L)</f>
        <v/>
      </c>
      <c r="M5" s="221" t="str">
        <f>_xlfn.XLOOKUP($A5,Apuracão!$A:$A,Apuracão!M:M)</f>
        <v/>
      </c>
      <c r="N5" s="221" t="str">
        <f>_xlfn.XLOOKUP($A5,Apuracão!$A:$A,Apuracão!N:N)</f>
        <v/>
      </c>
      <c r="O5" s="221">
        <f>_xlfn.XLOOKUP($A5,Apuracão!$A:$A,Apuracão!O:O)</f>
        <v>0</v>
      </c>
      <c r="P5" s="221">
        <f>_xlfn.XLOOKUP($A5,Apuracão!$A:$A,Apuracão!P:P)</f>
        <v>0</v>
      </c>
      <c r="Q5" s="224" t="str">
        <f>_xlfn.XLOOKUP($A5,Apuracão!$A:$A,Apuracão!Q:Q)</f>
        <v/>
      </c>
      <c r="R5" s="225">
        <f>_xlfn.XLOOKUP($A5,Apuracão!$A:$A,Apuracão!R:R)</f>
        <v>0</v>
      </c>
      <c r="S5" s="225">
        <f>_xlfn.XLOOKUP($A5,Apuracão!$A:$A,Apuracão!S:S)</f>
        <v>0</v>
      </c>
      <c r="T5" s="225">
        <f>_xlfn.XLOOKUP($A5,Apuracão!$A:$A,Apuracão!T:T)</f>
        <v>0</v>
      </c>
      <c r="U5" s="225">
        <f>_xlfn.XLOOKUP($A5,Apuracão!$A:$A,Apuracão!U:U)</f>
        <v>0</v>
      </c>
      <c r="V5" s="225">
        <f>_xlfn.XLOOKUP($A5,Apuracão!$A:$A,Apuracão!V:V)</f>
        <v>0</v>
      </c>
      <c r="W5" s="225">
        <f>_xlfn.XLOOKUP($A5,Apuracão!$A:$A,Apuracão!W:W)</f>
        <v>0</v>
      </c>
      <c r="X5" s="225">
        <f>_xlfn.XLOOKUP($A5,Apuracão!$A:$A,Apuracão!X:X)</f>
        <v>0</v>
      </c>
      <c r="Y5" s="225">
        <f>_xlfn.XLOOKUP($A5,Apuracão!$A:$A,Apuracão!Y:Y)</f>
        <v>0</v>
      </c>
      <c r="Z5" s="226">
        <f>_xlfn.XLOOKUP($A5,Apuracão!$A:$A,Apuracão!Z:Z)</f>
        <v>0</v>
      </c>
      <c r="AA5" s="226">
        <f>_xlfn.XLOOKUP($A5,Apuracão!$A:$A,Apuracão!AA:AA)</f>
        <v>0</v>
      </c>
      <c r="AB5" s="226">
        <f>_xlfn.XLOOKUP($A5,Apuracão!$A:$A,Apuracão!AB:AB)</f>
        <v>0</v>
      </c>
      <c r="AC5" s="226">
        <f>_xlfn.XLOOKUP($A5,Apuracão!$A:$A,Apuracão!AC:AC)</f>
        <v>0</v>
      </c>
      <c r="AD5" s="226">
        <f>_xlfn.XLOOKUP($A5,Apuracão!$A:$A,Apuracão!AD:AD)</f>
        <v>0</v>
      </c>
      <c r="AE5" s="226">
        <f>_xlfn.XLOOKUP($A5,Apuracão!$A:$A,Apuracão!AE:AE)</f>
        <v>0</v>
      </c>
      <c r="AF5" s="226">
        <f>_xlfn.XLOOKUP($A5,Apuracão!$A:$A,Apuracão!AF:AF)</f>
        <v>0</v>
      </c>
      <c r="AG5" s="226">
        <f>_xlfn.XLOOKUP($A5,Apuracão!$A:$A,Apuracão!AG:AG)</f>
        <v>0</v>
      </c>
      <c r="AH5" s="221" t="str">
        <f>_xlfn.XLOOKUP($A5,Apuracão!$A:$A,Apuracão!AH:AH)</f>
        <v/>
      </c>
      <c r="AI5" s="227" t="str">
        <f>_xlfn.XLOOKUP($A5,Apuracão!$A:$A,Apuracão!AI:AI)</f>
        <v/>
      </c>
      <c r="AJ5" s="228" t="str">
        <f>_xlfn.XLOOKUP($A5,Apuracão!$A:$A,Apuracão!AJ:AJ)</f>
        <v/>
      </c>
      <c r="AK5" s="226" t="str">
        <f>_xlfn.XLOOKUP($A5,Apuracão!$A:$A,Apuracão!AK:AK)</f>
        <v/>
      </c>
      <c r="AL5" s="233" t="str">
        <f>_xlfn.XLOOKUP($A5,Apuracão!$A:$A,Apuracão!AL:AL)</f>
        <v/>
      </c>
      <c r="AM5" s="226" t="str">
        <f>_xlfn.XLOOKUP($A5,Apuracão!$A:$A,Apuracão!AM:AM)</f>
        <v xml:space="preserve"> </v>
      </c>
      <c r="AN5" s="221" t="str">
        <f>_xlfn.XLOOKUP($A5,Apuracão!$A:$A,Apuracão!AN:AN)</f>
        <v/>
      </c>
      <c r="AO5" s="221" t="str">
        <f>_xlfn.XLOOKUP($A5,Apuracão!$A:$A,Apuracão!AO:AO)</f>
        <v/>
      </c>
      <c r="AP5" s="276" t="s">
        <v>1194</v>
      </c>
    </row>
    <row r="6" spans="1:47" s="134" customFormat="1" ht="22.5" customHeight="1">
      <c r="A6" s="232"/>
      <c r="E6" s="185"/>
      <c r="F6" s="185"/>
      <c r="I6" s="186"/>
      <c r="Q6" s="187"/>
      <c r="R6" s="188"/>
      <c r="S6" s="188"/>
      <c r="T6" s="188"/>
      <c r="U6" s="188"/>
      <c r="V6" s="188"/>
      <c r="W6" s="188"/>
      <c r="X6" s="188"/>
      <c r="Y6" s="188"/>
      <c r="Z6" s="189"/>
      <c r="AA6" s="189"/>
      <c r="AB6" s="189"/>
      <c r="AC6" s="189"/>
      <c r="AD6" s="189"/>
      <c r="AE6" s="189"/>
      <c r="AF6" s="189"/>
      <c r="AG6" s="189"/>
      <c r="AI6" s="190"/>
      <c r="AJ6" s="191"/>
      <c r="AK6" s="189"/>
      <c r="AL6" s="234"/>
      <c r="AM6" s="189"/>
    </row>
    <row r="7" spans="1:47" s="134" customFormat="1" ht="22.5" customHeight="1">
      <c r="A7" s="232"/>
      <c r="E7" s="185"/>
      <c r="F7" s="185"/>
      <c r="I7" s="186"/>
      <c r="Q7" s="187"/>
      <c r="R7" s="188"/>
      <c r="S7" s="188"/>
      <c r="T7" s="188"/>
      <c r="U7" s="188"/>
      <c r="V7" s="188"/>
      <c r="W7" s="188"/>
      <c r="X7" s="188"/>
      <c r="Y7" s="188"/>
      <c r="Z7" s="189"/>
      <c r="AA7" s="189"/>
      <c r="AB7" s="189"/>
      <c r="AC7" s="189"/>
      <c r="AD7" s="189"/>
      <c r="AE7" s="189"/>
      <c r="AF7" s="189"/>
      <c r="AG7" s="189"/>
      <c r="AI7" s="190"/>
      <c r="AJ7" s="191"/>
      <c r="AK7" s="189"/>
      <c r="AL7" s="234"/>
      <c r="AM7" s="189"/>
    </row>
    <row r="8" spans="1:47" s="134" customFormat="1" ht="22.5" customHeight="1">
      <c r="A8" s="232"/>
      <c r="E8" s="185"/>
      <c r="F8" s="185"/>
      <c r="I8" s="186"/>
      <c r="Q8" s="187"/>
      <c r="R8" s="188"/>
      <c r="S8" s="188"/>
      <c r="T8" s="188"/>
      <c r="U8" s="188"/>
      <c r="V8" s="188"/>
      <c r="W8" s="188"/>
      <c r="X8" s="188"/>
      <c r="Y8" s="188"/>
      <c r="Z8" s="189"/>
      <c r="AA8" s="189"/>
      <c r="AB8" s="189"/>
      <c r="AC8" s="189"/>
      <c r="AD8" s="189"/>
      <c r="AE8" s="189"/>
      <c r="AF8" s="189"/>
      <c r="AG8" s="189"/>
      <c r="AI8" s="190"/>
      <c r="AJ8" s="191"/>
      <c r="AK8" s="189"/>
      <c r="AL8" s="234"/>
      <c r="AM8" s="189"/>
    </row>
    <row r="9" spans="1:47" ht="22.5" customHeight="1">
      <c r="A9" s="229" t="s">
        <v>1071</v>
      </c>
      <c r="B9" s="76"/>
      <c r="C9" s="76"/>
      <c r="D9" s="76"/>
      <c r="E9" s="70"/>
      <c r="F9" s="70"/>
      <c r="G9" s="76"/>
      <c r="H9" s="76"/>
      <c r="I9" s="77" t="s">
        <v>525</v>
      </c>
      <c r="J9" s="76"/>
      <c r="K9" s="76"/>
      <c r="L9" s="76"/>
      <c r="M9" s="76"/>
      <c r="N9" s="76"/>
      <c r="O9" s="76"/>
      <c r="P9" s="76"/>
      <c r="Q9" s="74"/>
      <c r="R9" s="78"/>
      <c r="S9" s="78"/>
      <c r="T9" s="78"/>
      <c r="U9" s="78"/>
      <c r="V9" s="78"/>
      <c r="W9" s="78"/>
      <c r="X9" s="78"/>
      <c r="Y9" s="78"/>
      <c r="Z9" s="351" t="s">
        <v>531</v>
      </c>
      <c r="AA9" s="351"/>
      <c r="AB9" s="351"/>
      <c r="AC9" s="351"/>
      <c r="AD9" s="351" t="s">
        <v>531</v>
      </c>
      <c r="AE9" s="351"/>
      <c r="AF9" s="351"/>
      <c r="AG9" s="351"/>
      <c r="AH9" s="76"/>
      <c r="AI9" s="75"/>
      <c r="AJ9" s="79" t="s">
        <v>531</v>
      </c>
      <c r="AK9" s="79" t="s">
        <v>531</v>
      </c>
      <c r="AL9" s="106">
        <f>$AL$1</f>
        <v>46075</v>
      </c>
      <c r="AM9" s="79" t="s">
        <v>531</v>
      </c>
      <c r="AN9" s="106"/>
      <c r="AO9" s="76"/>
    </row>
    <row r="10" spans="1:47" ht="22.5" customHeight="1">
      <c r="A10" s="120" t="s">
        <v>517</v>
      </c>
      <c r="B10" s="62" t="s">
        <v>556</v>
      </c>
      <c r="C10" s="62" t="s">
        <v>558</v>
      </c>
      <c r="D10" s="62" t="s">
        <v>557</v>
      </c>
      <c r="E10" s="62" t="s">
        <v>461</v>
      </c>
      <c r="F10" s="62" t="s">
        <v>518</v>
      </c>
      <c r="G10" s="62" t="s">
        <v>463</v>
      </c>
      <c r="H10" s="62" t="s">
        <v>528</v>
      </c>
      <c r="I10" s="63" t="s">
        <v>465</v>
      </c>
      <c r="J10" s="62" t="s">
        <v>519</v>
      </c>
      <c r="K10" s="62" t="s">
        <v>520</v>
      </c>
      <c r="L10" s="62" t="s">
        <v>680</v>
      </c>
      <c r="M10" s="62" t="s">
        <v>521</v>
      </c>
      <c r="N10" s="62" t="s">
        <v>522</v>
      </c>
      <c r="O10" s="80" t="s">
        <v>523</v>
      </c>
      <c r="P10" s="80" t="s">
        <v>524</v>
      </c>
      <c r="Q10" s="64" t="s">
        <v>525</v>
      </c>
      <c r="R10" s="355" t="s">
        <v>515</v>
      </c>
      <c r="S10" s="355"/>
      <c r="T10" s="355"/>
      <c r="U10" s="355"/>
      <c r="V10" s="355" t="s">
        <v>516</v>
      </c>
      <c r="W10" s="355"/>
      <c r="X10" s="355"/>
      <c r="Y10" s="355"/>
      <c r="Z10" s="356" t="s">
        <v>513</v>
      </c>
      <c r="AA10" s="356"/>
      <c r="AB10" s="356"/>
      <c r="AC10" s="356"/>
      <c r="AD10" s="356" t="s">
        <v>514</v>
      </c>
      <c r="AE10" s="356"/>
      <c r="AF10" s="356"/>
      <c r="AG10" s="356"/>
      <c r="AH10" s="65" t="s">
        <v>494</v>
      </c>
      <c r="AI10" s="66" t="s">
        <v>510</v>
      </c>
      <c r="AJ10" s="67"/>
      <c r="AK10" s="68"/>
      <c r="AL10" s="65" t="s">
        <v>526</v>
      </c>
      <c r="AM10" s="68"/>
      <c r="AN10" s="65" t="s">
        <v>527</v>
      </c>
      <c r="AO10" s="65" t="s">
        <v>529</v>
      </c>
    </row>
    <row r="11" spans="1:47" s="221" customFormat="1" ht="22.5" customHeight="1">
      <c r="A11" s="230"/>
      <c r="B11" s="221">
        <f>_xlfn.XLOOKUP($A11,Apuracão!$A:$A,Apuracão!B:B)</f>
        <v>0</v>
      </c>
      <c r="C11" s="221">
        <f>_xlfn.XLOOKUP($A11,Apuracão!$A:$A,Apuracão!C:C)</f>
        <v>0</v>
      </c>
      <c r="D11" s="221">
        <f>_xlfn.XLOOKUP($A11,Apuracão!$A:$A,Apuracão!D:D)</f>
        <v>0</v>
      </c>
      <c r="E11" s="222" t="str">
        <f>_xlfn.XLOOKUP($A11,Apuracão!$A:$A,Apuracão!E:E)</f>
        <v/>
      </c>
      <c r="F11" s="222" t="str">
        <f>_xlfn.XLOOKUP($A11,Apuracão!$A:$A,Apuracão!F:F)</f>
        <v/>
      </c>
      <c r="G11" s="221" t="str">
        <f>_xlfn.XLOOKUP($A11,Apuracão!$A:$A,Apuracão!G:G)</f>
        <v/>
      </c>
      <c r="H11" s="221" t="str">
        <f>_xlfn.XLOOKUP($A11,Apuracão!$A:$A,Apuracão!H:H)</f>
        <v/>
      </c>
      <c r="I11" s="223" t="str">
        <f>_xlfn.XLOOKUP($A11,Apuracão!$A:$A,Apuracão!I:I)</f>
        <v/>
      </c>
      <c r="J11" s="221" t="str">
        <f>_xlfn.XLOOKUP($A11,Apuracão!$A:$A,Apuracão!J:J)</f>
        <v/>
      </c>
      <c r="K11" s="221" t="str">
        <f>_xlfn.XLOOKUP($A11,Apuracão!$A:$A,Apuracão!K:K)</f>
        <v/>
      </c>
      <c r="L11" s="221" t="str">
        <f>_xlfn.XLOOKUP($A11,Apuracão!$A:$A,Apuracão!L:L)</f>
        <v/>
      </c>
      <c r="M11" s="221" t="str">
        <f>_xlfn.XLOOKUP($A11,Apuracão!$A:$A,Apuracão!M:M)</f>
        <v/>
      </c>
      <c r="N11" s="221" t="str">
        <f>_xlfn.XLOOKUP($A11,Apuracão!$A:$A,Apuracão!N:N)</f>
        <v/>
      </c>
      <c r="O11" s="221">
        <f>_xlfn.XLOOKUP($A11,Apuracão!$A:$A,Apuracão!O:O)</f>
        <v>0</v>
      </c>
      <c r="P11" s="221">
        <f>_xlfn.XLOOKUP($A11,Apuracão!$A:$A,Apuracão!P:P)</f>
        <v>0</v>
      </c>
      <c r="Q11" s="224" t="str">
        <f>_xlfn.XLOOKUP($A11,Apuracão!$A:$A,Apuracão!Q:Q)</f>
        <v/>
      </c>
      <c r="R11" s="225">
        <f>_xlfn.XLOOKUP($A11,Apuracão!$A:$A,Apuracão!R:R)</f>
        <v>0</v>
      </c>
      <c r="S11" s="225">
        <f>_xlfn.XLOOKUP($A11,Apuracão!$A:$A,Apuracão!S:S)</f>
        <v>0</v>
      </c>
      <c r="T11" s="225">
        <f>_xlfn.XLOOKUP($A11,Apuracão!$A:$A,Apuracão!T:T)</f>
        <v>0</v>
      </c>
      <c r="U11" s="225">
        <f>_xlfn.XLOOKUP($A11,Apuracão!$A:$A,Apuracão!U:U)</f>
        <v>0</v>
      </c>
      <c r="V11" s="225">
        <f>_xlfn.XLOOKUP($A11,Apuracão!$A:$A,Apuracão!V:V)</f>
        <v>0</v>
      </c>
      <c r="W11" s="225">
        <f>_xlfn.XLOOKUP($A11,Apuracão!$A:$A,Apuracão!W:W)</f>
        <v>0</v>
      </c>
      <c r="X11" s="225">
        <f>_xlfn.XLOOKUP($A11,Apuracão!$A:$A,Apuracão!X:X)</f>
        <v>0</v>
      </c>
      <c r="Y11" s="225">
        <f>_xlfn.XLOOKUP($A11,Apuracão!$A:$A,Apuracão!Y:Y)</f>
        <v>0</v>
      </c>
      <c r="Z11" s="226">
        <f>_xlfn.XLOOKUP($A11,Apuracão!$A:$A,Apuracão!Z:Z)</f>
        <v>0</v>
      </c>
      <c r="AA11" s="226">
        <f>_xlfn.XLOOKUP($A11,Apuracão!$A:$A,Apuracão!AA:AA)</f>
        <v>0</v>
      </c>
      <c r="AB11" s="226">
        <f>_xlfn.XLOOKUP($A11,Apuracão!$A:$A,Apuracão!AB:AB)</f>
        <v>0</v>
      </c>
      <c r="AC11" s="226">
        <f>_xlfn.XLOOKUP($A11,Apuracão!$A:$A,Apuracão!AC:AC)</f>
        <v>0</v>
      </c>
      <c r="AD11" s="226">
        <f>_xlfn.XLOOKUP($A11,Apuracão!$A:$A,Apuracão!AD:AD)</f>
        <v>0</v>
      </c>
      <c r="AE11" s="226">
        <f>_xlfn.XLOOKUP($A11,Apuracão!$A:$A,Apuracão!AE:AE)</f>
        <v>0</v>
      </c>
      <c r="AF11" s="226">
        <f>_xlfn.XLOOKUP($A11,Apuracão!$A:$A,Apuracão!AF:AF)</f>
        <v>0</v>
      </c>
      <c r="AG11" s="226">
        <f>_xlfn.XLOOKUP($A11,Apuracão!$A:$A,Apuracão!AG:AG)</f>
        <v>0</v>
      </c>
      <c r="AH11" s="221" t="str">
        <f>_xlfn.XLOOKUP($A11,Apuracão!$A:$A,Apuracão!AH:AH)</f>
        <v/>
      </c>
      <c r="AI11" s="227" t="str">
        <f>_xlfn.XLOOKUP($A11,Apuracão!$A:$A,Apuracão!AI:AI)</f>
        <v/>
      </c>
      <c r="AJ11" s="228" t="str">
        <f>_xlfn.XLOOKUP($A11,Apuracão!$A:$A,Apuracão!AJ:AJ)</f>
        <v/>
      </c>
      <c r="AK11" s="226" t="str">
        <f>_xlfn.XLOOKUP($A11,Apuracão!$A:$A,Apuracão!AK:AK)</f>
        <v/>
      </c>
      <c r="AL11" s="233" t="str">
        <f>_xlfn.XLOOKUP($A11,Apuracão!$A:$A,Apuracão!AL:AL)</f>
        <v/>
      </c>
      <c r="AM11" s="226" t="str">
        <f>_xlfn.XLOOKUP($A11,Apuracão!$A:$A,Apuracão!AM:AM)</f>
        <v xml:space="preserve"> </v>
      </c>
      <c r="AN11" s="221" t="str">
        <f>_xlfn.XLOOKUP($A11,Apuracão!$A:$A,Apuracão!AN:AN)</f>
        <v/>
      </c>
      <c r="AO11" s="221" t="str">
        <f>_xlfn.XLOOKUP($A11,Apuracão!$A:$A,Apuracão!AO:AO)</f>
        <v/>
      </c>
      <c r="AP11" s="276" t="s">
        <v>1192</v>
      </c>
    </row>
    <row r="12" spans="1:47" s="221" customFormat="1" ht="22.5" customHeight="1">
      <c r="A12" s="230"/>
      <c r="B12" s="221">
        <f>_xlfn.XLOOKUP($A12,Apuracão!$A:$A,Apuracão!B:B)</f>
        <v>0</v>
      </c>
      <c r="C12" s="221">
        <f>_xlfn.XLOOKUP($A12,Apuracão!$A:$A,Apuracão!C:C)</f>
        <v>0</v>
      </c>
      <c r="D12" s="221">
        <f>_xlfn.XLOOKUP($A12,Apuracão!$A:$A,Apuracão!D:D)</f>
        <v>0</v>
      </c>
      <c r="E12" s="222" t="str">
        <f>_xlfn.XLOOKUP($A12,Apuracão!$A:$A,Apuracão!E:E)</f>
        <v/>
      </c>
      <c r="F12" s="222" t="str">
        <f>_xlfn.XLOOKUP($A12,Apuracão!$A:$A,Apuracão!F:F)</f>
        <v/>
      </c>
      <c r="G12" s="221" t="str">
        <f>_xlfn.XLOOKUP($A12,Apuracão!$A:$A,Apuracão!G:G)</f>
        <v/>
      </c>
      <c r="H12" s="221" t="str">
        <f>_xlfn.XLOOKUP($A12,Apuracão!$A:$A,Apuracão!H:H)</f>
        <v/>
      </c>
      <c r="I12" s="223" t="str">
        <f>_xlfn.XLOOKUP($A12,Apuracão!$A:$A,Apuracão!I:I)</f>
        <v/>
      </c>
      <c r="J12" s="221" t="str">
        <f>_xlfn.XLOOKUP($A12,Apuracão!$A:$A,Apuracão!J:J)</f>
        <v/>
      </c>
      <c r="K12" s="221" t="str">
        <f>_xlfn.XLOOKUP($A12,Apuracão!$A:$A,Apuracão!K:K)</f>
        <v/>
      </c>
      <c r="L12" s="221" t="str">
        <f>_xlfn.XLOOKUP($A12,Apuracão!$A:$A,Apuracão!L:L)</f>
        <v/>
      </c>
      <c r="M12" s="221" t="str">
        <f>_xlfn.XLOOKUP($A12,Apuracão!$A:$A,Apuracão!M:M)</f>
        <v/>
      </c>
      <c r="N12" s="221" t="str">
        <f>_xlfn.XLOOKUP($A12,Apuracão!$A:$A,Apuracão!N:N)</f>
        <v/>
      </c>
      <c r="O12" s="221">
        <f>_xlfn.XLOOKUP($A12,Apuracão!$A:$A,Apuracão!O:O)</f>
        <v>0</v>
      </c>
      <c r="P12" s="221">
        <f>_xlfn.XLOOKUP($A12,Apuracão!$A:$A,Apuracão!P:P)</f>
        <v>0</v>
      </c>
      <c r="Q12" s="224" t="str">
        <f>_xlfn.XLOOKUP($A12,Apuracão!$A:$A,Apuracão!Q:Q)</f>
        <v/>
      </c>
      <c r="R12" s="225">
        <f>_xlfn.XLOOKUP($A12,Apuracão!$A:$A,Apuracão!R:R)</f>
        <v>0</v>
      </c>
      <c r="S12" s="225">
        <f>_xlfn.XLOOKUP($A12,Apuracão!$A:$A,Apuracão!S:S)</f>
        <v>0</v>
      </c>
      <c r="T12" s="225">
        <f>_xlfn.XLOOKUP($A12,Apuracão!$A:$A,Apuracão!T:T)</f>
        <v>0</v>
      </c>
      <c r="U12" s="225">
        <f>_xlfn.XLOOKUP($A12,Apuracão!$A:$A,Apuracão!U:U)</f>
        <v>0</v>
      </c>
      <c r="V12" s="225">
        <f>_xlfn.XLOOKUP($A12,Apuracão!$A:$A,Apuracão!V:V)</f>
        <v>0</v>
      </c>
      <c r="W12" s="225">
        <f>_xlfn.XLOOKUP($A12,Apuracão!$A:$A,Apuracão!W:W)</f>
        <v>0</v>
      </c>
      <c r="X12" s="225">
        <f>_xlfn.XLOOKUP($A12,Apuracão!$A:$A,Apuracão!X:X)</f>
        <v>0</v>
      </c>
      <c r="Y12" s="225">
        <f>_xlfn.XLOOKUP($A12,Apuracão!$A:$A,Apuracão!Y:Y)</f>
        <v>0</v>
      </c>
      <c r="Z12" s="226">
        <f>_xlfn.XLOOKUP($A12,Apuracão!$A:$A,Apuracão!Z:Z)</f>
        <v>0</v>
      </c>
      <c r="AA12" s="226">
        <f>_xlfn.XLOOKUP($A12,Apuracão!$A:$A,Apuracão!AA:AA)</f>
        <v>0</v>
      </c>
      <c r="AB12" s="226">
        <f>_xlfn.XLOOKUP($A12,Apuracão!$A:$A,Apuracão!AB:AB)</f>
        <v>0</v>
      </c>
      <c r="AC12" s="226">
        <f>_xlfn.XLOOKUP($A12,Apuracão!$A:$A,Apuracão!AC:AC)</f>
        <v>0</v>
      </c>
      <c r="AD12" s="226">
        <f>_xlfn.XLOOKUP($A12,Apuracão!$A:$A,Apuracão!AD:AD)</f>
        <v>0</v>
      </c>
      <c r="AE12" s="226">
        <f>_xlfn.XLOOKUP($A12,Apuracão!$A:$A,Apuracão!AE:AE)</f>
        <v>0</v>
      </c>
      <c r="AF12" s="226">
        <f>_xlfn.XLOOKUP($A12,Apuracão!$A:$A,Apuracão!AF:AF)</f>
        <v>0</v>
      </c>
      <c r="AG12" s="226">
        <f>_xlfn.XLOOKUP($A12,Apuracão!$A:$A,Apuracão!AG:AG)</f>
        <v>0</v>
      </c>
      <c r="AH12" s="221" t="str">
        <f>_xlfn.XLOOKUP($A12,Apuracão!$A:$A,Apuracão!AH:AH)</f>
        <v/>
      </c>
      <c r="AI12" s="227" t="str">
        <f>_xlfn.XLOOKUP($A12,Apuracão!$A:$A,Apuracão!AI:AI)</f>
        <v/>
      </c>
      <c r="AJ12" s="228" t="str">
        <f>_xlfn.XLOOKUP($A12,Apuracão!$A:$A,Apuracão!AJ:AJ)</f>
        <v/>
      </c>
      <c r="AK12" s="226" t="str">
        <f>_xlfn.XLOOKUP($A12,Apuracão!$A:$A,Apuracão!AK:AK)</f>
        <v/>
      </c>
      <c r="AL12" s="233" t="str">
        <f>_xlfn.XLOOKUP($A12,Apuracão!$A:$A,Apuracão!AL:AL)</f>
        <v/>
      </c>
      <c r="AM12" s="226" t="str">
        <f>_xlfn.XLOOKUP($A12,Apuracão!$A:$A,Apuracão!AM:AM)</f>
        <v xml:space="preserve"> </v>
      </c>
      <c r="AN12" s="221" t="str">
        <f>_xlfn.XLOOKUP($A12,Apuracão!$A:$A,Apuracão!AN:AN)</f>
        <v/>
      </c>
      <c r="AO12" s="221" t="str">
        <f>_xlfn.XLOOKUP($A12,Apuracão!$A:$A,Apuracão!AO:AO)</f>
        <v/>
      </c>
      <c r="AP12" s="276" t="s">
        <v>1193</v>
      </c>
    </row>
    <row r="13" spans="1:47" s="221" customFormat="1" ht="22.5" customHeight="1">
      <c r="A13" s="230"/>
      <c r="B13" s="221">
        <f>_xlfn.XLOOKUP($A13,Apuracão!$A:$A,Apuracão!B:B)</f>
        <v>0</v>
      </c>
      <c r="C13" s="221">
        <f>_xlfn.XLOOKUP($A13,Apuracão!$A:$A,Apuracão!C:C)</f>
        <v>0</v>
      </c>
      <c r="D13" s="221">
        <f>_xlfn.XLOOKUP($A13,Apuracão!$A:$A,Apuracão!D:D)</f>
        <v>0</v>
      </c>
      <c r="E13" s="222" t="str">
        <f>_xlfn.XLOOKUP($A13,Apuracão!$A:$A,Apuracão!E:E)</f>
        <v/>
      </c>
      <c r="F13" s="222" t="str">
        <f>_xlfn.XLOOKUP($A13,Apuracão!$A:$A,Apuracão!F:F)</f>
        <v/>
      </c>
      <c r="G13" s="221" t="str">
        <f>_xlfn.XLOOKUP($A13,Apuracão!$A:$A,Apuracão!G:G)</f>
        <v/>
      </c>
      <c r="H13" s="221" t="str">
        <f>_xlfn.XLOOKUP($A13,Apuracão!$A:$A,Apuracão!H:H)</f>
        <v/>
      </c>
      <c r="I13" s="223" t="str">
        <f>_xlfn.XLOOKUP($A13,Apuracão!$A:$A,Apuracão!I:I)</f>
        <v/>
      </c>
      <c r="J13" s="221" t="str">
        <f>_xlfn.XLOOKUP($A13,Apuracão!$A:$A,Apuracão!J:J)</f>
        <v/>
      </c>
      <c r="K13" s="221" t="str">
        <f>_xlfn.XLOOKUP($A13,Apuracão!$A:$A,Apuracão!K:K)</f>
        <v/>
      </c>
      <c r="L13" s="221" t="str">
        <f>_xlfn.XLOOKUP($A13,Apuracão!$A:$A,Apuracão!L:L)</f>
        <v/>
      </c>
      <c r="M13" s="221" t="str">
        <f>_xlfn.XLOOKUP($A13,Apuracão!$A:$A,Apuracão!M:M)</f>
        <v/>
      </c>
      <c r="N13" s="221" t="str">
        <f>_xlfn.XLOOKUP($A13,Apuracão!$A:$A,Apuracão!N:N)</f>
        <v/>
      </c>
      <c r="O13" s="221">
        <f>_xlfn.XLOOKUP($A13,Apuracão!$A:$A,Apuracão!O:O)</f>
        <v>0</v>
      </c>
      <c r="P13" s="221">
        <f>_xlfn.XLOOKUP($A13,Apuracão!$A:$A,Apuracão!P:P)</f>
        <v>0</v>
      </c>
      <c r="Q13" s="224" t="str">
        <f>_xlfn.XLOOKUP($A13,Apuracão!$A:$A,Apuracão!Q:Q)</f>
        <v/>
      </c>
      <c r="R13" s="225">
        <f>_xlfn.XLOOKUP($A13,Apuracão!$A:$A,Apuracão!R:R)</f>
        <v>0</v>
      </c>
      <c r="S13" s="225">
        <f>_xlfn.XLOOKUP($A13,Apuracão!$A:$A,Apuracão!S:S)</f>
        <v>0</v>
      </c>
      <c r="T13" s="225">
        <f>_xlfn.XLOOKUP($A13,Apuracão!$A:$A,Apuracão!T:T)</f>
        <v>0</v>
      </c>
      <c r="U13" s="225">
        <f>_xlfn.XLOOKUP($A13,Apuracão!$A:$A,Apuracão!U:U)</f>
        <v>0</v>
      </c>
      <c r="V13" s="225">
        <f>_xlfn.XLOOKUP($A13,Apuracão!$A:$A,Apuracão!V:V)</f>
        <v>0</v>
      </c>
      <c r="W13" s="225">
        <f>_xlfn.XLOOKUP($A13,Apuracão!$A:$A,Apuracão!W:W)</f>
        <v>0</v>
      </c>
      <c r="X13" s="225">
        <f>_xlfn.XLOOKUP($A13,Apuracão!$A:$A,Apuracão!X:X)</f>
        <v>0</v>
      </c>
      <c r="Y13" s="225">
        <f>_xlfn.XLOOKUP($A13,Apuracão!$A:$A,Apuracão!Y:Y)</f>
        <v>0</v>
      </c>
      <c r="Z13" s="226">
        <f>_xlfn.XLOOKUP($A13,Apuracão!$A:$A,Apuracão!Z:Z)</f>
        <v>0</v>
      </c>
      <c r="AA13" s="226">
        <f>_xlfn.XLOOKUP($A13,Apuracão!$A:$A,Apuracão!AA:AA)</f>
        <v>0</v>
      </c>
      <c r="AB13" s="226">
        <f>_xlfn.XLOOKUP($A13,Apuracão!$A:$A,Apuracão!AB:AB)</f>
        <v>0</v>
      </c>
      <c r="AC13" s="226">
        <f>_xlfn.XLOOKUP($A13,Apuracão!$A:$A,Apuracão!AC:AC)</f>
        <v>0</v>
      </c>
      <c r="AD13" s="226">
        <f>_xlfn.XLOOKUP($A13,Apuracão!$A:$A,Apuracão!AD:AD)</f>
        <v>0</v>
      </c>
      <c r="AE13" s="226">
        <f>_xlfn.XLOOKUP($A13,Apuracão!$A:$A,Apuracão!AE:AE)</f>
        <v>0</v>
      </c>
      <c r="AF13" s="226">
        <f>_xlfn.XLOOKUP($A13,Apuracão!$A:$A,Apuracão!AF:AF)</f>
        <v>0</v>
      </c>
      <c r="AG13" s="226">
        <f>_xlfn.XLOOKUP($A13,Apuracão!$A:$A,Apuracão!AG:AG)</f>
        <v>0</v>
      </c>
      <c r="AH13" s="221" t="str">
        <f>_xlfn.XLOOKUP($A13,Apuracão!$A:$A,Apuracão!AH:AH)</f>
        <v/>
      </c>
      <c r="AI13" s="227" t="str">
        <f>_xlfn.XLOOKUP($A13,Apuracão!$A:$A,Apuracão!AI:AI)</f>
        <v/>
      </c>
      <c r="AJ13" s="228" t="str">
        <f>_xlfn.XLOOKUP($A13,Apuracão!$A:$A,Apuracão!AJ:AJ)</f>
        <v/>
      </c>
      <c r="AK13" s="226" t="str">
        <f>_xlfn.XLOOKUP($A13,Apuracão!$A:$A,Apuracão!AK:AK)</f>
        <v/>
      </c>
      <c r="AL13" s="233" t="str">
        <f>_xlfn.XLOOKUP($A13,Apuracão!$A:$A,Apuracão!AL:AL)</f>
        <v/>
      </c>
      <c r="AM13" s="226" t="str">
        <f>_xlfn.XLOOKUP($A13,Apuracão!$A:$A,Apuracão!AM:AM)</f>
        <v xml:space="preserve"> </v>
      </c>
      <c r="AN13" s="221" t="str">
        <f>_xlfn.XLOOKUP($A13,Apuracão!$A:$A,Apuracão!AN:AN)</f>
        <v/>
      </c>
      <c r="AO13" s="221" t="str">
        <f>_xlfn.XLOOKUP($A13,Apuracão!$A:$A,Apuracão!AO:AO)</f>
        <v/>
      </c>
      <c r="AP13" s="276" t="s">
        <v>1194</v>
      </c>
    </row>
    <row r="14" spans="1:47" s="134" customFormat="1" ht="22.5" customHeight="1">
      <c r="A14" s="232"/>
      <c r="E14" s="185"/>
      <c r="F14" s="185"/>
      <c r="I14" s="186"/>
      <c r="Q14" s="187"/>
      <c r="R14" s="188"/>
      <c r="S14" s="188"/>
      <c r="T14" s="188"/>
      <c r="U14" s="188"/>
      <c r="V14" s="188"/>
      <c r="W14" s="188"/>
      <c r="X14" s="188"/>
      <c r="Y14" s="188"/>
      <c r="Z14" s="189"/>
      <c r="AA14" s="189"/>
      <c r="AB14" s="189"/>
      <c r="AC14" s="189"/>
      <c r="AD14" s="189"/>
      <c r="AE14" s="189"/>
      <c r="AF14" s="189"/>
      <c r="AG14" s="189"/>
      <c r="AI14" s="190"/>
      <c r="AJ14" s="191"/>
      <c r="AK14" s="189"/>
      <c r="AL14" s="234"/>
      <c r="AM14" s="189"/>
    </row>
    <row r="15" spans="1:47" s="134" customFormat="1" ht="22.5" customHeight="1">
      <c r="A15" s="232"/>
      <c r="E15" s="185"/>
      <c r="F15" s="185"/>
      <c r="I15" s="186"/>
      <c r="Q15" s="187"/>
      <c r="R15" s="188"/>
      <c r="S15" s="188"/>
      <c r="T15" s="188"/>
      <c r="U15" s="188"/>
      <c r="V15" s="188"/>
      <c r="W15" s="188"/>
      <c r="X15" s="188"/>
      <c r="Y15" s="188"/>
      <c r="Z15" s="189"/>
      <c r="AA15" s="189"/>
      <c r="AB15" s="189"/>
      <c r="AC15" s="189"/>
      <c r="AD15" s="189"/>
      <c r="AE15" s="189"/>
      <c r="AF15" s="189"/>
      <c r="AG15" s="189"/>
      <c r="AI15" s="190"/>
      <c r="AJ15" s="191"/>
      <c r="AK15" s="189"/>
      <c r="AL15" s="234"/>
      <c r="AM15" s="189"/>
    </row>
    <row r="16" spans="1:47" ht="22.5" customHeight="1">
      <c r="A16" s="229" t="s">
        <v>1072</v>
      </c>
      <c r="B16" s="76"/>
      <c r="C16" s="76"/>
      <c r="D16" s="76"/>
      <c r="E16" s="70"/>
      <c r="F16" s="70"/>
      <c r="G16" s="76"/>
      <c r="H16" s="76"/>
      <c r="I16" s="77" t="s">
        <v>525</v>
      </c>
      <c r="J16" s="76"/>
      <c r="K16" s="76"/>
      <c r="L16" s="76"/>
      <c r="M16" s="76"/>
      <c r="N16" s="76"/>
      <c r="O16" s="76"/>
      <c r="P16" s="76"/>
      <c r="Q16" s="74"/>
      <c r="R16" s="78"/>
      <c r="S16" s="78"/>
      <c r="T16" s="78"/>
      <c r="U16" s="78"/>
      <c r="V16" s="78"/>
      <c r="W16" s="78"/>
      <c r="X16" s="78"/>
      <c r="Y16" s="78"/>
      <c r="Z16" s="351" t="s">
        <v>531</v>
      </c>
      <c r="AA16" s="351"/>
      <c r="AB16" s="351"/>
      <c r="AC16" s="351"/>
      <c r="AD16" s="351" t="s">
        <v>531</v>
      </c>
      <c r="AE16" s="351"/>
      <c r="AF16" s="351"/>
      <c r="AG16" s="351"/>
      <c r="AH16" s="76"/>
      <c r="AI16" s="75"/>
      <c r="AJ16" s="79" t="s">
        <v>531</v>
      </c>
      <c r="AK16" s="79" t="s">
        <v>531</v>
      </c>
      <c r="AL16" s="106">
        <f>$AL$1</f>
        <v>46075</v>
      </c>
      <c r="AM16" s="79" t="s">
        <v>531</v>
      </c>
      <c r="AN16" s="106"/>
      <c r="AO16" s="76"/>
    </row>
    <row r="17" spans="1:42" ht="27.6">
      <c r="A17" s="120" t="s">
        <v>517</v>
      </c>
      <c r="B17" s="62" t="s">
        <v>556</v>
      </c>
      <c r="C17" s="62" t="s">
        <v>558</v>
      </c>
      <c r="D17" s="62" t="s">
        <v>557</v>
      </c>
      <c r="E17" s="62" t="s">
        <v>461</v>
      </c>
      <c r="F17" s="62" t="s">
        <v>518</v>
      </c>
      <c r="G17" s="62" t="s">
        <v>463</v>
      </c>
      <c r="H17" s="62" t="s">
        <v>528</v>
      </c>
      <c r="I17" s="63" t="s">
        <v>465</v>
      </c>
      <c r="J17" s="62" t="s">
        <v>519</v>
      </c>
      <c r="K17" s="62" t="s">
        <v>520</v>
      </c>
      <c r="L17" s="62" t="s">
        <v>680</v>
      </c>
      <c r="M17" s="62" t="s">
        <v>521</v>
      </c>
      <c r="N17" s="62" t="s">
        <v>522</v>
      </c>
      <c r="O17" s="80" t="s">
        <v>523</v>
      </c>
      <c r="P17" s="80" t="s">
        <v>524</v>
      </c>
      <c r="Q17" s="64" t="s">
        <v>525</v>
      </c>
      <c r="R17" s="355" t="s">
        <v>515</v>
      </c>
      <c r="S17" s="355"/>
      <c r="T17" s="355"/>
      <c r="U17" s="355"/>
      <c r="V17" s="355" t="s">
        <v>516</v>
      </c>
      <c r="W17" s="355"/>
      <c r="X17" s="355"/>
      <c r="Y17" s="355"/>
      <c r="Z17" s="356" t="s">
        <v>513</v>
      </c>
      <c r="AA17" s="356"/>
      <c r="AB17" s="356"/>
      <c r="AC17" s="356"/>
      <c r="AD17" s="356" t="s">
        <v>514</v>
      </c>
      <c r="AE17" s="356"/>
      <c r="AF17" s="356"/>
      <c r="AG17" s="356"/>
      <c r="AH17" s="65" t="s">
        <v>494</v>
      </c>
      <c r="AI17" s="66" t="s">
        <v>510</v>
      </c>
      <c r="AJ17" s="67"/>
      <c r="AK17" s="68"/>
      <c r="AL17" s="65" t="s">
        <v>526</v>
      </c>
      <c r="AM17" s="68"/>
      <c r="AN17" s="65" t="s">
        <v>527</v>
      </c>
      <c r="AO17" s="65" t="s">
        <v>529</v>
      </c>
    </row>
    <row r="18" spans="1:42" s="221" customFormat="1" ht="22.5" customHeight="1">
      <c r="A18" s="230" t="s">
        <v>64</v>
      </c>
      <c r="B18" s="221" t="str">
        <f>_xlfn.XLOOKUP($A18,Apuracão!$A:$A,Apuracão!B:B)</f>
        <v>10</v>
      </c>
      <c r="C18" s="221" t="str">
        <f>_xlfn.XLOOKUP($A18,Apuracão!$A:$A,Apuracão!C:C)</f>
        <v>01</v>
      </c>
      <c r="D18" s="221" t="str">
        <f>_xlfn.XLOOKUP($A18,Apuracão!$A:$A,Apuracão!D:D)</f>
        <v>10</v>
      </c>
      <c r="E18" s="222" t="str">
        <f>_xlfn.XLOOKUP($A18,Apuracão!$A:$A,Apuracão!E:E)</f>
        <v>SHIMOYAMA</v>
      </c>
      <c r="F18" s="222" t="str">
        <f>_xlfn.XLOOKUP($A18,Apuracão!$A:$A,Apuracão!F:F)</f>
        <v>KAZUKO</v>
      </c>
      <c r="G18" s="221" t="str">
        <f>_xlfn.XLOOKUP($A18,Apuracão!$A:$A,Apuracão!G:G)</f>
        <v>F</v>
      </c>
      <c r="H18" s="221" t="str">
        <f>_xlfn.XLOOKUP($A18,Apuracão!$A:$A,Apuracão!H:H)</f>
        <v>03. IBI</v>
      </c>
      <c r="I18" s="223">
        <f>_xlfn.XLOOKUP($A18,Apuracão!$A:$A,Apuracão!I:I)</f>
        <v>14507</v>
      </c>
      <c r="J18" s="221">
        <f>_xlfn.XLOOKUP($A18,Apuracão!$A:$A,Apuracão!J:J)</f>
        <v>8</v>
      </c>
      <c r="K18" s="221" t="str">
        <f>_xlfn.XLOOKUP($A18,Apuracão!$A:$A,Apuracão!K:K)</f>
        <v>B</v>
      </c>
      <c r="L18" s="221" t="str">
        <f>_xlfn.XLOOKUP($A18,Apuracão!$A:$A,Apuracão!L:L)</f>
        <v>MR</v>
      </c>
      <c r="M18" s="221" t="str">
        <f>_xlfn.XLOOKUP($A18,Apuracão!$A:$A,Apuracão!M:M)</f>
        <v>X</v>
      </c>
      <c r="N18" s="221" t="str">
        <f>_xlfn.XLOOKUP($A18,Apuracão!$A:$A,Apuracão!N:N)</f>
        <v>LIB2026</v>
      </c>
      <c r="O18" s="221">
        <f>_xlfn.XLOOKUP($A18,Apuracão!$A:$A,Apuracão!O:O)</f>
        <v>59</v>
      </c>
      <c r="P18" s="221">
        <f>_xlfn.XLOOKUP($A18,Apuracão!$A:$A,Apuracão!P:P)</f>
        <v>56</v>
      </c>
      <c r="Q18" s="224">
        <f>_xlfn.XLOOKUP($A18,Apuracão!$A:$A,Apuracão!Q:Q)</f>
        <v>115</v>
      </c>
      <c r="R18" s="225">
        <f>_xlfn.XLOOKUP($A18,Apuracão!$A:$A,Apuracão!R:R)</f>
        <v>0</v>
      </c>
      <c r="S18" s="225">
        <f>_xlfn.XLOOKUP($A18,Apuracão!$A:$A,Apuracão!S:S)</f>
        <v>0</v>
      </c>
      <c r="T18" s="225">
        <f>_xlfn.XLOOKUP($A18,Apuracão!$A:$A,Apuracão!T:T)</f>
        <v>0</v>
      </c>
      <c r="U18" s="225">
        <f>_xlfn.XLOOKUP($A18,Apuracão!$A:$A,Apuracão!U:U)</f>
        <v>0</v>
      </c>
      <c r="V18" s="225">
        <f>_xlfn.XLOOKUP($A18,Apuracão!$A:$A,Apuracão!V:V)</f>
        <v>0</v>
      </c>
      <c r="W18" s="225">
        <f>_xlfn.XLOOKUP($A18,Apuracão!$A:$A,Apuracão!W:W)</f>
        <v>0</v>
      </c>
      <c r="X18" s="225">
        <f>_xlfn.XLOOKUP($A18,Apuracão!$A:$A,Apuracão!X:X)</f>
        <v>0</v>
      </c>
      <c r="Y18" s="225">
        <f>_xlfn.XLOOKUP($A18,Apuracão!$A:$A,Apuracão!Y:Y)</f>
        <v>0</v>
      </c>
      <c r="Z18" s="226">
        <f>_xlfn.XLOOKUP($A18,Apuracão!$A:$A,Apuracão!Z:Z)</f>
        <v>0</v>
      </c>
      <c r="AA18" s="226">
        <f>_xlfn.XLOOKUP($A18,Apuracão!$A:$A,Apuracão!AA:AA)</f>
        <v>0</v>
      </c>
      <c r="AB18" s="226">
        <f>_xlfn.XLOOKUP($A18,Apuracão!$A:$A,Apuracão!AB:AB)</f>
        <v>0</v>
      </c>
      <c r="AC18" s="226">
        <f>_xlfn.XLOOKUP($A18,Apuracão!$A:$A,Apuracão!AC:AC)</f>
        <v>0</v>
      </c>
      <c r="AD18" s="226">
        <f>_xlfn.XLOOKUP($A18,Apuracão!$A:$A,Apuracão!AD:AD)</f>
        <v>0</v>
      </c>
      <c r="AE18" s="226">
        <f>_xlfn.XLOOKUP($A18,Apuracão!$A:$A,Apuracão!AE:AE)</f>
        <v>0</v>
      </c>
      <c r="AF18" s="226">
        <f>_xlfn.XLOOKUP($A18,Apuracão!$A:$A,Apuracão!AF:AF)</f>
        <v>0</v>
      </c>
      <c r="AG18" s="226">
        <f>_xlfn.XLOOKUP($A18,Apuracão!$A:$A,Apuracão!AG:AG)</f>
        <v>0</v>
      </c>
      <c r="AH18" s="221" t="str">
        <f>_xlfn.XLOOKUP($A18,Apuracão!$A:$A,Apuracão!AH:AH)</f>
        <v/>
      </c>
      <c r="AI18" s="227">
        <f>_xlfn.XLOOKUP($A18,Apuracão!$A:$A,Apuracão!AI:AI)</f>
        <v>99</v>
      </c>
      <c r="AJ18" s="228">
        <f>_xlfn.XLOOKUP($A18,Apuracão!$A:$A,Apuracão!AJ:AJ)</f>
        <v>14507</v>
      </c>
      <c r="AK18" s="226">
        <f>_xlfn.XLOOKUP($A18,Apuracão!$A:$A,Apuracão!AK:AK)</f>
        <v>885.0799844930001</v>
      </c>
      <c r="AL18" s="233">
        <f>_xlfn.XLOOKUP($A18,Apuracão!$A:$A,Apuracão!AL:AL)</f>
        <v>96</v>
      </c>
      <c r="AM18" s="226">
        <f>_xlfn.XLOOKUP($A18,Apuracão!$A:$A,Apuracão!AM:AM)</f>
        <v>901.03985392999994</v>
      </c>
      <c r="AN18" s="221">
        <f>_xlfn.XLOOKUP($A18,Apuracão!$A:$A,Apuracão!AN:AN)</f>
        <v>66</v>
      </c>
      <c r="AO18" s="221" t="str">
        <f>_xlfn.XLOOKUP($A18,Apuracão!$A:$A,Apuracão!AO:AO)</f>
        <v/>
      </c>
      <c r="AP18" s="276" t="s">
        <v>1192</v>
      </c>
    </row>
    <row r="19" spans="1:42" s="221" customFormat="1" ht="22.5" customHeight="1">
      <c r="A19" s="230" t="s">
        <v>31</v>
      </c>
      <c r="B19" s="221" t="str">
        <f>_xlfn.XLOOKUP($A19,Apuracão!$A:$A,Apuracão!B:B)</f>
        <v>27</v>
      </c>
      <c r="C19" s="221" t="str">
        <f>_xlfn.XLOOKUP($A19,Apuracão!$A:$A,Apuracão!C:C)</f>
        <v>02</v>
      </c>
      <c r="D19" s="221" t="str">
        <f>_xlfn.XLOOKUP($A19,Apuracão!$A:$A,Apuracão!D:D)</f>
        <v>09</v>
      </c>
      <c r="E19" s="222" t="str">
        <f>_xlfn.XLOOKUP($A19,Apuracão!$A:$A,Apuracão!E:E)</f>
        <v>UEYAMA</v>
      </c>
      <c r="F19" s="222" t="str">
        <f>_xlfn.XLOOKUP($A19,Apuracão!$A:$A,Apuracão!F:F)</f>
        <v>MARIA KIYOKO</v>
      </c>
      <c r="G19" s="221" t="str">
        <f>_xlfn.XLOOKUP($A19,Apuracão!$A:$A,Apuracão!G:G)</f>
        <v>F</v>
      </c>
      <c r="H19" s="221" t="str">
        <f>_xlfn.XLOOKUP($A19,Apuracão!$A:$A,Apuracão!H:H)</f>
        <v>01. PIE</v>
      </c>
      <c r="I19" s="223">
        <f>_xlfn.XLOOKUP($A19,Apuracão!$A:$A,Apuracão!I:I)</f>
        <v>14975</v>
      </c>
      <c r="J19" s="221">
        <f>_xlfn.XLOOKUP($A19,Apuracão!$A:$A,Apuracão!J:J)</f>
        <v>9</v>
      </c>
      <c r="K19" s="221" t="str">
        <f>_xlfn.XLOOKUP($A19,Apuracão!$A:$A,Apuracão!K:K)</f>
        <v>B</v>
      </c>
      <c r="L19" s="221" t="str">
        <f>_xlfn.XLOOKUP($A19,Apuracão!$A:$A,Apuracão!L:L)</f>
        <v>MR</v>
      </c>
      <c r="M19" s="221" t="str">
        <f>_xlfn.XLOOKUP($A19,Apuracão!$A:$A,Apuracão!M:M)</f>
        <v>X</v>
      </c>
      <c r="N19" s="221" t="str">
        <f>_xlfn.XLOOKUP($A19,Apuracão!$A:$A,Apuracão!N:N)</f>
        <v>LIB2026</v>
      </c>
      <c r="O19" s="221">
        <f>_xlfn.XLOOKUP($A19,Apuracão!$A:$A,Apuracão!O:O)</f>
        <v>59</v>
      </c>
      <c r="P19" s="221">
        <f>_xlfn.XLOOKUP($A19,Apuracão!$A:$A,Apuracão!P:P)</f>
        <v>59</v>
      </c>
      <c r="Q19" s="224">
        <f>_xlfn.XLOOKUP($A19,Apuracão!$A:$A,Apuracão!Q:Q)</f>
        <v>118</v>
      </c>
      <c r="R19" s="225">
        <f>_xlfn.XLOOKUP($A19,Apuracão!$A:$A,Apuracão!R:R)</f>
        <v>0</v>
      </c>
      <c r="S19" s="225">
        <f>_xlfn.XLOOKUP($A19,Apuracão!$A:$A,Apuracão!S:S)</f>
        <v>0</v>
      </c>
      <c r="T19" s="225">
        <f>_xlfn.XLOOKUP($A19,Apuracão!$A:$A,Apuracão!T:T)</f>
        <v>0</v>
      </c>
      <c r="U19" s="225">
        <f>_xlfn.XLOOKUP($A19,Apuracão!$A:$A,Apuracão!U:U)</f>
        <v>0</v>
      </c>
      <c r="V19" s="225">
        <f>_xlfn.XLOOKUP($A19,Apuracão!$A:$A,Apuracão!V:V)</f>
        <v>0</v>
      </c>
      <c r="W19" s="225">
        <f>_xlfn.XLOOKUP($A19,Apuracão!$A:$A,Apuracão!W:W)</f>
        <v>0</v>
      </c>
      <c r="X19" s="225">
        <f>_xlfn.XLOOKUP($A19,Apuracão!$A:$A,Apuracão!X:X)</f>
        <v>0</v>
      </c>
      <c r="Y19" s="225">
        <f>_xlfn.XLOOKUP($A19,Apuracão!$A:$A,Apuracão!Y:Y)</f>
        <v>0</v>
      </c>
      <c r="Z19" s="226">
        <f>_xlfn.XLOOKUP($A19,Apuracão!$A:$A,Apuracão!Z:Z)</f>
        <v>0</v>
      </c>
      <c r="AA19" s="226">
        <f>_xlfn.XLOOKUP($A19,Apuracão!$A:$A,Apuracão!AA:AA)</f>
        <v>0</v>
      </c>
      <c r="AB19" s="226">
        <f>_xlfn.XLOOKUP($A19,Apuracão!$A:$A,Apuracão!AB:AB)</f>
        <v>0</v>
      </c>
      <c r="AC19" s="226">
        <f>_xlfn.XLOOKUP($A19,Apuracão!$A:$A,Apuracão!AC:AC)</f>
        <v>0</v>
      </c>
      <c r="AD19" s="226">
        <f>_xlfn.XLOOKUP($A19,Apuracão!$A:$A,Apuracão!AD:AD)</f>
        <v>0</v>
      </c>
      <c r="AE19" s="226">
        <f>_xlfn.XLOOKUP($A19,Apuracão!$A:$A,Apuracão!AE:AE)</f>
        <v>0</v>
      </c>
      <c r="AF19" s="226">
        <f>_xlfn.XLOOKUP($A19,Apuracão!$A:$A,Apuracão!AF:AF)</f>
        <v>0</v>
      </c>
      <c r="AG19" s="226">
        <f>_xlfn.XLOOKUP($A19,Apuracão!$A:$A,Apuracão!AG:AG)</f>
        <v>0</v>
      </c>
      <c r="AH19" s="221" t="str">
        <f>_xlfn.XLOOKUP($A19,Apuracão!$A:$A,Apuracão!AH:AH)</f>
        <v/>
      </c>
      <c r="AI19" s="227">
        <f>_xlfn.XLOOKUP($A19,Apuracão!$A:$A,Apuracão!AI:AI)</f>
        <v>100</v>
      </c>
      <c r="AJ19" s="228">
        <f>_xlfn.XLOOKUP($A19,Apuracão!$A:$A,Apuracão!AJ:AJ)</f>
        <v>14975</v>
      </c>
      <c r="AK19" s="226">
        <f>_xlfn.XLOOKUP($A19,Apuracão!$A:$A,Apuracão!AK:AK)</f>
        <v>882.08998402500004</v>
      </c>
      <c r="AL19" s="233">
        <f>_xlfn.XLOOKUP($A19,Apuracão!$A:$A,Apuracão!AL:AL)</f>
        <v>114</v>
      </c>
      <c r="AM19" s="226">
        <f>_xlfn.XLOOKUP($A19,Apuracão!$A:$A,Apuracão!AM:AM)</f>
        <v>900.02984924999998</v>
      </c>
      <c r="AN19" s="221">
        <f>_xlfn.XLOOKUP($A19,Apuracão!$A:$A,Apuracão!AN:AN)</f>
        <v>88</v>
      </c>
      <c r="AO19" s="221" t="str">
        <f>_xlfn.XLOOKUP($A19,Apuracão!$A:$A,Apuracão!AO:AO)</f>
        <v/>
      </c>
      <c r="AP19" s="276" t="s">
        <v>1193</v>
      </c>
    </row>
    <row r="20" spans="1:42" s="221" customFormat="1" ht="22.5" customHeight="1">
      <c r="A20" s="230" t="s">
        <v>228</v>
      </c>
      <c r="B20" s="221" t="str">
        <f>_xlfn.XLOOKUP($A20,Apuracão!$A:$A,Apuracão!B:B)</f>
        <v>20</v>
      </c>
      <c r="C20" s="221" t="str">
        <f>_xlfn.XLOOKUP($A20,Apuracão!$A:$A,Apuracão!C:C)</f>
        <v>02</v>
      </c>
      <c r="D20" s="221" t="str">
        <f>_xlfn.XLOOKUP($A20,Apuracão!$A:$A,Apuracão!D:D)</f>
        <v>02</v>
      </c>
      <c r="E20" s="222" t="str">
        <f>_xlfn.XLOOKUP($A20,Apuracão!$A:$A,Apuracão!E:E)</f>
        <v>HAYAKAWA</v>
      </c>
      <c r="F20" s="222" t="str">
        <f>_xlfn.XLOOKUP($A20,Apuracão!$A:$A,Apuracão!F:F)</f>
        <v>EIKO</v>
      </c>
      <c r="G20" s="221" t="str">
        <f>_xlfn.XLOOKUP($A20,Apuracão!$A:$A,Apuracão!G:G)</f>
        <v>F</v>
      </c>
      <c r="H20" s="221" t="str">
        <f>_xlfn.XLOOKUP($A20,Apuracão!$A:$A,Apuracão!H:H)</f>
        <v>07. GSP</v>
      </c>
      <c r="I20" s="223">
        <f>_xlfn.XLOOKUP($A20,Apuracão!$A:$A,Apuracão!I:I)</f>
        <v>13575</v>
      </c>
      <c r="J20" s="221">
        <f>_xlfn.XLOOKUP($A20,Apuracão!$A:$A,Apuracão!J:J)</f>
        <v>9</v>
      </c>
      <c r="K20" s="221" t="str">
        <f>_xlfn.XLOOKUP($A20,Apuracão!$A:$A,Apuracão!K:K)</f>
        <v>B</v>
      </c>
      <c r="L20" s="221" t="str">
        <f>_xlfn.XLOOKUP($A20,Apuracão!$A:$A,Apuracão!L:L)</f>
        <v>MR</v>
      </c>
      <c r="M20" s="221" t="str">
        <f>_xlfn.XLOOKUP($A20,Apuracão!$A:$A,Apuracão!M:M)</f>
        <v/>
      </c>
      <c r="N20" s="221" t="str">
        <f>_xlfn.XLOOKUP($A20,Apuracão!$A:$A,Apuracão!N:N)</f>
        <v>LIB2026</v>
      </c>
      <c r="O20" s="221">
        <f>_xlfn.XLOOKUP($A20,Apuracão!$A:$A,Apuracão!O:O)</f>
        <v>62</v>
      </c>
      <c r="P20" s="221">
        <f>_xlfn.XLOOKUP($A20,Apuracão!$A:$A,Apuracão!P:P)</f>
        <v>61</v>
      </c>
      <c r="Q20" s="224">
        <f>_xlfn.XLOOKUP($A20,Apuracão!$A:$A,Apuracão!Q:Q)</f>
        <v>123</v>
      </c>
      <c r="R20" s="225">
        <f>_xlfn.XLOOKUP($A20,Apuracão!$A:$A,Apuracão!R:R)</f>
        <v>0</v>
      </c>
      <c r="S20" s="225">
        <f>_xlfn.XLOOKUP($A20,Apuracão!$A:$A,Apuracão!S:S)</f>
        <v>0</v>
      </c>
      <c r="T20" s="225">
        <f>_xlfn.XLOOKUP($A20,Apuracão!$A:$A,Apuracão!T:T)</f>
        <v>0</v>
      </c>
      <c r="U20" s="225">
        <f>_xlfn.XLOOKUP($A20,Apuracão!$A:$A,Apuracão!U:U)</f>
        <v>0</v>
      </c>
      <c r="V20" s="225">
        <f>_xlfn.XLOOKUP($A20,Apuracão!$A:$A,Apuracão!V:V)</f>
        <v>0</v>
      </c>
      <c r="W20" s="225">
        <f>_xlfn.XLOOKUP($A20,Apuracão!$A:$A,Apuracão!W:W)</f>
        <v>0</v>
      </c>
      <c r="X20" s="225">
        <f>_xlfn.XLOOKUP($A20,Apuracão!$A:$A,Apuracão!X:X)</f>
        <v>0</v>
      </c>
      <c r="Y20" s="225">
        <f>_xlfn.XLOOKUP($A20,Apuracão!$A:$A,Apuracão!Y:Y)</f>
        <v>0</v>
      </c>
      <c r="Z20" s="226">
        <f>_xlfn.XLOOKUP($A20,Apuracão!$A:$A,Apuracão!Z:Z)</f>
        <v>0</v>
      </c>
      <c r="AA20" s="226">
        <f>_xlfn.XLOOKUP($A20,Apuracão!$A:$A,Apuracão!AA:AA)</f>
        <v>0</v>
      </c>
      <c r="AB20" s="226">
        <f>_xlfn.XLOOKUP($A20,Apuracão!$A:$A,Apuracão!AB:AB)</f>
        <v>0</v>
      </c>
      <c r="AC20" s="226">
        <f>_xlfn.XLOOKUP($A20,Apuracão!$A:$A,Apuracão!AC:AC)</f>
        <v>0</v>
      </c>
      <c r="AD20" s="226">
        <f>_xlfn.XLOOKUP($A20,Apuracão!$A:$A,Apuracão!AD:AD)</f>
        <v>0</v>
      </c>
      <c r="AE20" s="226">
        <f>_xlfn.XLOOKUP($A20,Apuracão!$A:$A,Apuracão!AE:AE)</f>
        <v>0</v>
      </c>
      <c r="AF20" s="226">
        <f>_xlfn.XLOOKUP($A20,Apuracão!$A:$A,Apuracão!AF:AF)</f>
        <v>0</v>
      </c>
      <c r="AG20" s="226">
        <f>_xlfn.XLOOKUP($A20,Apuracão!$A:$A,Apuracão!AG:AG)</f>
        <v>0</v>
      </c>
      <c r="AH20" s="221" t="str">
        <f>_xlfn.XLOOKUP($A20,Apuracão!$A:$A,Apuracão!AH:AH)</f>
        <v/>
      </c>
      <c r="AI20" s="227">
        <f>_xlfn.XLOOKUP($A20,Apuracão!$A:$A,Apuracão!AI:AI)</f>
        <v>105</v>
      </c>
      <c r="AJ20" s="228">
        <f>_xlfn.XLOOKUP($A20,Apuracão!$A:$A,Apuracão!AJ:AJ)</f>
        <v>13575</v>
      </c>
      <c r="AK20" s="226">
        <f>_xlfn.XLOOKUP($A20,Apuracão!$A:$A,Apuracão!AK:AK)</f>
        <v>877.08998542500001</v>
      </c>
      <c r="AL20" s="233">
        <f>_xlfn.XLOOKUP($A20,Apuracão!$A:$A,Apuracão!AL:AL)</f>
        <v>142</v>
      </c>
      <c r="AM20" s="226">
        <f>_xlfn.XLOOKUP($A20,Apuracão!$A:$A,Apuracão!AM:AM)</f>
        <v>895.02986324999995</v>
      </c>
      <c r="AN20" s="221">
        <f>_xlfn.XLOOKUP($A20,Apuracão!$A:$A,Apuracão!AN:AN)</f>
        <v>146</v>
      </c>
      <c r="AO20" s="221" t="str">
        <f>_xlfn.XLOOKUP($A20,Apuracão!$A:$A,Apuracão!AO:AO)</f>
        <v/>
      </c>
      <c r="AP20" s="276" t="s">
        <v>1194</v>
      </c>
    </row>
    <row r="21" spans="1:42" s="134" customFormat="1" ht="22.5" customHeight="1">
      <c r="A21" s="232"/>
      <c r="E21" s="185"/>
      <c r="F21" s="185"/>
      <c r="I21" s="186"/>
      <c r="Q21" s="187"/>
      <c r="R21" s="188"/>
      <c r="S21" s="188"/>
      <c r="T21" s="188"/>
      <c r="U21" s="188"/>
      <c r="V21" s="188"/>
      <c r="W21" s="188"/>
      <c r="X21" s="188"/>
      <c r="Y21" s="188"/>
      <c r="Z21" s="189"/>
      <c r="AA21" s="189"/>
      <c r="AB21" s="189"/>
      <c r="AC21" s="189"/>
      <c r="AD21" s="189"/>
      <c r="AE21" s="189"/>
      <c r="AF21" s="189"/>
      <c r="AG21" s="189"/>
      <c r="AI21" s="190"/>
      <c r="AJ21" s="191"/>
      <c r="AK21" s="189"/>
      <c r="AL21" s="234"/>
      <c r="AM21" s="189"/>
    </row>
    <row r="22" spans="1:42" s="134" customFormat="1" ht="22.5" customHeight="1">
      <c r="A22" s="232"/>
      <c r="E22" s="185"/>
      <c r="F22" s="185"/>
      <c r="I22" s="186"/>
      <c r="Q22" s="187"/>
      <c r="R22" s="188"/>
      <c r="S22" s="188"/>
      <c r="T22" s="188"/>
      <c r="U22" s="188"/>
      <c r="V22" s="188"/>
      <c r="W22" s="188"/>
      <c r="X22" s="188"/>
      <c r="Y22" s="188"/>
      <c r="Z22" s="189"/>
      <c r="AA22" s="189"/>
      <c r="AB22" s="189"/>
      <c r="AC22" s="189"/>
      <c r="AD22" s="189"/>
      <c r="AE22" s="189"/>
      <c r="AF22" s="189"/>
      <c r="AG22" s="189"/>
      <c r="AI22" s="190"/>
      <c r="AJ22" s="191"/>
      <c r="AK22" s="189"/>
      <c r="AL22" s="234"/>
      <c r="AM22" s="189"/>
    </row>
    <row r="23" spans="1:42" s="134" customFormat="1" ht="22.5" customHeight="1">
      <c r="A23" s="232"/>
      <c r="E23" s="185"/>
      <c r="F23" s="185"/>
      <c r="I23" s="186"/>
      <c r="Q23" s="187"/>
      <c r="R23" s="188"/>
      <c r="S23" s="188"/>
      <c r="T23" s="188"/>
      <c r="U23" s="188"/>
      <c r="V23" s="188"/>
      <c r="W23" s="188"/>
      <c r="X23" s="188"/>
      <c r="Y23" s="188"/>
      <c r="Z23" s="189"/>
      <c r="AA23" s="189"/>
      <c r="AB23" s="189"/>
      <c r="AC23" s="189"/>
      <c r="AD23" s="189"/>
      <c r="AE23" s="189"/>
      <c r="AF23" s="189"/>
      <c r="AG23" s="189"/>
      <c r="AI23" s="190"/>
      <c r="AJ23" s="191"/>
      <c r="AK23" s="189"/>
      <c r="AL23" s="234"/>
      <c r="AM23" s="189"/>
    </row>
    <row r="24" spans="1:42" ht="25.8">
      <c r="A24" s="229" t="s">
        <v>1073</v>
      </c>
      <c r="B24" s="76"/>
      <c r="C24" s="76"/>
      <c r="D24" s="76"/>
      <c r="E24" s="70"/>
      <c r="F24" s="70"/>
      <c r="G24" s="76"/>
      <c r="H24" s="76"/>
      <c r="I24" s="77" t="s">
        <v>525</v>
      </c>
      <c r="J24" s="76"/>
      <c r="K24" s="76"/>
      <c r="L24" s="76"/>
      <c r="M24" s="76"/>
      <c r="N24" s="76"/>
      <c r="O24" s="76"/>
      <c r="P24" s="76"/>
      <c r="Q24" s="74"/>
      <c r="R24" s="78"/>
      <c r="S24" s="78"/>
      <c r="T24" s="78"/>
      <c r="U24" s="78"/>
      <c r="V24" s="78"/>
      <c r="W24" s="78"/>
      <c r="X24" s="78"/>
      <c r="Y24" s="78"/>
      <c r="Z24" s="351" t="s">
        <v>531</v>
      </c>
      <c r="AA24" s="351"/>
      <c r="AB24" s="351"/>
      <c r="AC24" s="351"/>
      <c r="AD24" s="351" t="s">
        <v>531</v>
      </c>
      <c r="AE24" s="351"/>
      <c r="AF24" s="351"/>
      <c r="AG24" s="351"/>
      <c r="AH24" s="76"/>
      <c r="AI24" s="75"/>
      <c r="AJ24" s="79" t="s">
        <v>531</v>
      </c>
      <c r="AK24" s="79" t="s">
        <v>531</v>
      </c>
      <c r="AL24" s="106">
        <f>$AL$1</f>
        <v>46075</v>
      </c>
      <c r="AM24" s="79" t="s">
        <v>531</v>
      </c>
      <c r="AN24" s="106"/>
      <c r="AO24" s="76"/>
    </row>
    <row r="25" spans="1:42" ht="22.5" customHeight="1">
      <c r="A25" s="120" t="s">
        <v>517</v>
      </c>
      <c r="B25" s="62" t="s">
        <v>556</v>
      </c>
      <c r="C25" s="62" t="s">
        <v>558</v>
      </c>
      <c r="D25" s="62" t="s">
        <v>557</v>
      </c>
      <c r="E25" s="62" t="s">
        <v>461</v>
      </c>
      <c r="F25" s="62" t="s">
        <v>518</v>
      </c>
      <c r="G25" s="62" t="s">
        <v>463</v>
      </c>
      <c r="H25" s="62" t="s">
        <v>528</v>
      </c>
      <c r="I25" s="63" t="s">
        <v>465</v>
      </c>
      <c r="J25" s="62" t="s">
        <v>519</v>
      </c>
      <c r="K25" s="62" t="s">
        <v>520</v>
      </c>
      <c r="L25" s="62" t="s">
        <v>680</v>
      </c>
      <c r="M25" s="62" t="s">
        <v>521</v>
      </c>
      <c r="N25" s="62" t="s">
        <v>522</v>
      </c>
      <c r="O25" s="80" t="s">
        <v>523</v>
      </c>
      <c r="P25" s="80" t="s">
        <v>524</v>
      </c>
      <c r="Q25" s="64" t="s">
        <v>525</v>
      </c>
      <c r="R25" s="355" t="s">
        <v>515</v>
      </c>
      <c r="S25" s="355"/>
      <c r="T25" s="355"/>
      <c r="U25" s="355"/>
      <c r="V25" s="355" t="s">
        <v>516</v>
      </c>
      <c r="W25" s="355"/>
      <c r="X25" s="355"/>
      <c r="Y25" s="355"/>
      <c r="Z25" s="356" t="s">
        <v>513</v>
      </c>
      <c r="AA25" s="356"/>
      <c r="AB25" s="356"/>
      <c r="AC25" s="356"/>
      <c r="AD25" s="356" t="s">
        <v>514</v>
      </c>
      <c r="AE25" s="356"/>
      <c r="AF25" s="356"/>
      <c r="AG25" s="356"/>
      <c r="AH25" s="65" t="s">
        <v>494</v>
      </c>
      <c r="AI25" s="66" t="s">
        <v>510</v>
      </c>
      <c r="AJ25" s="67"/>
      <c r="AK25" s="68"/>
      <c r="AL25" s="65" t="s">
        <v>526</v>
      </c>
      <c r="AM25" s="68"/>
      <c r="AN25" s="65" t="s">
        <v>527</v>
      </c>
      <c r="AO25" s="65" t="s">
        <v>529</v>
      </c>
    </row>
    <row r="26" spans="1:42" s="221" customFormat="1" ht="22.5" customHeight="1">
      <c r="A26" s="230" t="s">
        <v>908</v>
      </c>
      <c r="B26" s="221" t="str">
        <f>_xlfn.XLOOKUP($A26,Apuracão!$A:$A,Apuracão!B:B)</f>
        <v>40</v>
      </c>
      <c r="C26" s="221" t="str">
        <f>_xlfn.XLOOKUP($A26,Apuracão!$A:$A,Apuracão!C:C)</f>
        <v>01</v>
      </c>
      <c r="D26" s="221" t="str">
        <f>_xlfn.XLOOKUP($A26,Apuracão!$A:$A,Apuracão!D:D)</f>
        <v>11</v>
      </c>
      <c r="E26" s="222" t="str">
        <f>_xlfn.XLOOKUP($A26,Apuracão!$A:$A,Apuracão!E:E)</f>
        <v>NOZAWA</v>
      </c>
      <c r="F26" s="222" t="str">
        <f>_xlfn.XLOOKUP($A26,Apuracão!$A:$A,Apuracão!F:F)</f>
        <v>YURIKO</v>
      </c>
      <c r="G26" s="221" t="str">
        <f>_xlfn.XLOOKUP($A26,Apuracão!$A:$A,Apuracão!G:G)</f>
        <v>F</v>
      </c>
      <c r="H26" s="221" t="str">
        <f>_xlfn.XLOOKUP($A26,Apuracão!$A:$A,Apuracão!H:H)</f>
        <v>06. KOK</v>
      </c>
      <c r="I26" s="223">
        <f>_xlfn.XLOOKUP($A26,Apuracão!$A:$A,Apuracão!I:I)</f>
        <v>13844</v>
      </c>
      <c r="J26" s="221">
        <f>_xlfn.XLOOKUP($A26,Apuracão!$A:$A,Apuracão!J:J)</f>
        <v>12</v>
      </c>
      <c r="K26" s="221" t="str">
        <f>_xlfn.XLOOKUP($A26,Apuracão!$A:$A,Apuracão!K:K)</f>
        <v>C</v>
      </c>
      <c r="L26" s="221" t="str">
        <f>_xlfn.XLOOKUP($A26,Apuracão!$A:$A,Apuracão!L:L)</f>
        <v>MR</v>
      </c>
      <c r="M26" s="221" t="str">
        <f>_xlfn.XLOOKUP($A26,Apuracão!$A:$A,Apuracão!M:M)</f>
        <v/>
      </c>
      <c r="N26" s="221" t="str">
        <f>_xlfn.XLOOKUP($A26,Apuracão!$A:$A,Apuracão!N:N)</f>
        <v>LIB2026</v>
      </c>
      <c r="O26" s="221">
        <f>_xlfn.XLOOKUP($A26,Apuracão!$A:$A,Apuracão!O:O)</f>
        <v>69</v>
      </c>
      <c r="P26" s="221">
        <f>_xlfn.XLOOKUP($A26,Apuracão!$A:$A,Apuracão!P:P)</f>
        <v>62</v>
      </c>
      <c r="Q26" s="224">
        <f>_xlfn.XLOOKUP($A26,Apuracão!$A:$A,Apuracão!Q:Q)</f>
        <v>131</v>
      </c>
      <c r="R26" s="225">
        <f>_xlfn.XLOOKUP($A26,Apuracão!$A:$A,Apuracão!R:R)</f>
        <v>0</v>
      </c>
      <c r="S26" s="225">
        <f>_xlfn.XLOOKUP($A26,Apuracão!$A:$A,Apuracão!S:S)</f>
        <v>0</v>
      </c>
      <c r="T26" s="225">
        <f>_xlfn.XLOOKUP($A26,Apuracão!$A:$A,Apuracão!T:T)</f>
        <v>0</v>
      </c>
      <c r="U26" s="225">
        <f>_xlfn.XLOOKUP($A26,Apuracão!$A:$A,Apuracão!U:U)</f>
        <v>0</v>
      </c>
      <c r="V26" s="225">
        <f>_xlfn.XLOOKUP($A26,Apuracão!$A:$A,Apuracão!V:V)</f>
        <v>0</v>
      </c>
      <c r="W26" s="225">
        <f>_xlfn.XLOOKUP($A26,Apuracão!$A:$A,Apuracão!W:W)</f>
        <v>0</v>
      </c>
      <c r="X26" s="225">
        <f>_xlfn.XLOOKUP($A26,Apuracão!$A:$A,Apuracão!X:X)</f>
        <v>0</v>
      </c>
      <c r="Y26" s="225">
        <f>_xlfn.XLOOKUP($A26,Apuracão!$A:$A,Apuracão!Y:Y)</f>
        <v>0</v>
      </c>
      <c r="Z26" s="226">
        <f>_xlfn.XLOOKUP($A26,Apuracão!$A:$A,Apuracão!Z:Z)</f>
        <v>0</v>
      </c>
      <c r="AA26" s="226">
        <f>_xlfn.XLOOKUP($A26,Apuracão!$A:$A,Apuracão!AA:AA)</f>
        <v>0</v>
      </c>
      <c r="AB26" s="226">
        <f>_xlfn.XLOOKUP($A26,Apuracão!$A:$A,Apuracão!AB:AB)</f>
        <v>0</v>
      </c>
      <c r="AC26" s="226">
        <f>_xlfn.XLOOKUP($A26,Apuracão!$A:$A,Apuracão!AC:AC)</f>
        <v>0</v>
      </c>
      <c r="AD26" s="226">
        <f>_xlfn.XLOOKUP($A26,Apuracão!$A:$A,Apuracão!AD:AD)</f>
        <v>0</v>
      </c>
      <c r="AE26" s="226">
        <f>_xlfn.XLOOKUP($A26,Apuracão!$A:$A,Apuracão!AE:AE)</f>
        <v>0</v>
      </c>
      <c r="AF26" s="226">
        <f>_xlfn.XLOOKUP($A26,Apuracão!$A:$A,Apuracão!AF:AF)</f>
        <v>0</v>
      </c>
      <c r="AG26" s="226">
        <f>_xlfn.XLOOKUP($A26,Apuracão!$A:$A,Apuracão!AG:AG)</f>
        <v>0</v>
      </c>
      <c r="AH26" s="221" t="str">
        <f>_xlfn.XLOOKUP($A26,Apuracão!$A:$A,Apuracão!AH:AH)</f>
        <v/>
      </c>
      <c r="AI26" s="227">
        <f>_xlfn.XLOOKUP($A26,Apuracão!$A:$A,Apuracão!AI:AI)</f>
        <v>107</v>
      </c>
      <c r="AJ26" s="228">
        <f>_xlfn.XLOOKUP($A26,Apuracão!$A:$A,Apuracão!AJ:AJ)</f>
        <v>13844</v>
      </c>
      <c r="AK26" s="226">
        <f>_xlfn.XLOOKUP($A26,Apuracão!$A:$A,Apuracão!AK:AK)</f>
        <v>869.11998515599998</v>
      </c>
      <c r="AL26" s="233">
        <f>_xlfn.XLOOKUP($A26,Apuracão!$A:$A,Apuracão!AL:AL)</f>
        <v>179</v>
      </c>
      <c r="AM26" s="226">
        <f>_xlfn.XLOOKUP($A26,Apuracão!$A:$A,Apuracão!AM:AM)</f>
        <v>892.99986056</v>
      </c>
      <c r="AN26" s="221">
        <f>_xlfn.XLOOKUP($A26,Apuracão!$A:$A,Apuracão!AN:AN)</f>
        <v>163</v>
      </c>
      <c r="AO26" s="221" t="str">
        <f>_xlfn.XLOOKUP($A26,Apuracão!$A:$A,Apuracão!AO:AO)</f>
        <v/>
      </c>
      <c r="AP26" s="276" t="s">
        <v>1192</v>
      </c>
    </row>
    <row r="27" spans="1:42" s="221" customFormat="1" ht="22.5" customHeight="1">
      <c r="A27" s="230"/>
      <c r="B27" s="221">
        <f>_xlfn.XLOOKUP($A27,Apuracão!$A:$A,Apuracão!B:B)</f>
        <v>0</v>
      </c>
      <c r="C27" s="221">
        <f>_xlfn.XLOOKUP($A27,Apuracão!$A:$A,Apuracão!C:C)</f>
        <v>0</v>
      </c>
      <c r="D27" s="221">
        <f>_xlfn.XLOOKUP($A27,Apuracão!$A:$A,Apuracão!D:D)</f>
        <v>0</v>
      </c>
      <c r="E27" s="222" t="str">
        <f>_xlfn.XLOOKUP($A27,Apuracão!$A:$A,Apuracão!E:E)</f>
        <v/>
      </c>
      <c r="F27" s="222" t="str">
        <f>_xlfn.XLOOKUP($A27,Apuracão!$A:$A,Apuracão!F:F)</f>
        <v/>
      </c>
      <c r="G27" s="221" t="str">
        <f>_xlfn.XLOOKUP($A27,Apuracão!$A:$A,Apuracão!G:G)</f>
        <v/>
      </c>
      <c r="H27" s="221" t="str">
        <f>_xlfn.XLOOKUP($A27,Apuracão!$A:$A,Apuracão!H:H)</f>
        <v/>
      </c>
      <c r="I27" s="223" t="str">
        <f>_xlfn.XLOOKUP($A27,Apuracão!$A:$A,Apuracão!I:I)</f>
        <v/>
      </c>
      <c r="J27" s="221" t="str">
        <f>_xlfn.XLOOKUP($A27,Apuracão!$A:$A,Apuracão!J:J)</f>
        <v/>
      </c>
      <c r="K27" s="221" t="str">
        <f>_xlfn.XLOOKUP($A27,Apuracão!$A:$A,Apuracão!K:K)</f>
        <v/>
      </c>
      <c r="L27" s="221" t="str">
        <f>_xlfn.XLOOKUP($A27,Apuracão!$A:$A,Apuracão!L:L)</f>
        <v/>
      </c>
      <c r="M27" s="221" t="str">
        <f>_xlfn.XLOOKUP($A27,Apuracão!$A:$A,Apuracão!M:M)</f>
        <v/>
      </c>
      <c r="N27" s="221" t="str">
        <f>_xlfn.XLOOKUP($A27,Apuracão!$A:$A,Apuracão!N:N)</f>
        <v/>
      </c>
      <c r="O27" s="221">
        <f>_xlfn.XLOOKUP($A27,Apuracão!$A:$A,Apuracão!O:O)</f>
        <v>0</v>
      </c>
      <c r="P27" s="221">
        <f>_xlfn.XLOOKUP($A27,Apuracão!$A:$A,Apuracão!P:P)</f>
        <v>0</v>
      </c>
      <c r="Q27" s="224" t="str">
        <f>_xlfn.XLOOKUP($A27,Apuracão!$A:$A,Apuracão!Q:Q)</f>
        <v/>
      </c>
      <c r="R27" s="225">
        <f>_xlfn.XLOOKUP($A27,Apuracão!$A:$A,Apuracão!R:R)</f>
        <v>0</v>
      </c>
      <c r="S27" s="225">
        <f>_xlfn.XLOOKUP($A27,Apuracão!$A:$A,Apuracão!S:S)</f>
        <v>0</v>
      </c>
      <c r="T27" s="225">
        <f>_xlfn.XLOOKUP($A27,Apuracão!$A:$A,Apuracão!T:T)</f>
        <v>0</v>
      </c>
      <c r="U27" s="225">
        <f>_xlfn.XLOOKUP($A27,Apuracão!$A:$A,Apuracão!U:U)</f>
        <v>0</v>
      </c>
      <c r="V27" s="225">
        <f>_xlfn.XLOOKUP($A27,Apuracão!$A:$A,Apuracão!V:V)</f>
        <v>0</v>
      </c>
      <c r="W27" s="225">
        <f>_xlfn.XLOOKUP($A27,Apuracão!$A:$A,Apuracão!W:W)</f>
        <v>0</v>
      </c>
      <c r="X27" s="225">
        <f>_xlfn.XLOOKUP($A27,Apuracão!$A:$A,Apuracão!X:X)</f>
        <v>0</v>
      </c>
      <c r="Y27" s="225">
        <f>_xlfn.XLOOKUP($A27,Apuracão!$A:$A,Apuracão!Y:Y)</f>
        <v>0</v>
      </c>
      <c r="Z27" s="226">
        <f>_xlfn.XLOOKUP($A27,Apuracão!$A:$A,Apuracão!Z:Z)</f>
        <v>0</v>
      </c>
      <c r="AA27" s="226">
        <f>_xlfn.XLOOKUP($A27,Apuracão!$A:$A,Apuracão!AA:AA)</f>
        <v>0</v>
      </c>
      <c r="AB27" s="226">
        <f>_xlfn.XLOOKUP($A27,Apuracão!$A:$A,Apuracão!AB:AB)</f>
        <v>0</v>
      </c>
      <c r="AC27" s="226">
        <f>_xlfn.XLOOKUP($A27,Apuracão!$A:$A,Apuracão!AC:AC)</f>
        <v>0</v>
      </c>
      <c r="AD27" s="226">
        <f>_xlfn.XLOOKUP($A27,Apuracão!$A:$A,Apuracão!AD:AD)</f>
        <v>0</v>
      </c>
      <c r="AE27" s="226">
        <f>_xlfn.XLOOKUP($A27,Apuracão!$A:$A,Apuracão!AE:AE)</f>
        <v>0</v>
      </c>
      <c r="AF27" s="226">
        <f>_xlfn.XLOOKUP($A27,Apuracão!$A:$A,Apuracão!AF:AF)</f>
        <v>0</v>
      </c>
      <c r="AG27" s="226">
        <f>_xlfn.XLOOKUP($A27,Apuracão!$A:$A,Apuracão!AG:AG)</f>
        <v>0</v>
      </c>
      <c r="AH27" s="221" t="str">
        <f>_xlfn.XLOOKUP($A27,Apuracão!$A:$A,Apuracão!AH:AH)</f>
        <v/>
      </c>
      <c r="AI27" s="227" t="str">
        <f>_xlfn.XLOOKUP($A27,Apuracão!$A:$A,Apuracão!AI:AI)</f>
        <v/>
      </c>
      <c r="AJ27" s="228" t="str">
        <f>_xlfn.XLOOKUP($A27,Apuracão!$A:$A,Apuracão!AJ:AJ)</f>
        <v/>
      </c>
      <c r="AK27" s="226" t="str">
        <f>_xlfn.XLOOKUP($A27,Apuracão!$A:$A,Apuracão!AK:AK)</f>
        <v/>
      </c>
      <c r="AL27" s="233" t="str">
        <f>_xlfn.XLOOKUP($A27,Apuracão!$A:$A,Apuracão!AL:AL)</f>
        <v/>
      </c>
      <c r="AM27" s="226" t="str">
        <f>_xlfn.XLOOKUP($A27,Apuracão!$A:$A,Apuracão!AM:AM)</f>
        <v xml:space="preserve"> </v>
      </c>
      <c r="AN27" s="221" t="str">
        <f>_xlfn.XLOOKUP($A27,Apuracão!$A:$A,Apuracão!AN:AN)</f>
        <v/>
      </c>
      <c r="AO27" s="221" t="str">
        <f>_xlfn.XLOOKUP($A27,Apuracão!$A:$A,Apuracão!AO:AO)</f>
        <v/>
      </c>
      <c r="AP27" s="276" t="s">
        <v>1193</v>
      </c>
    </row>
    <row r="28" spans="1:42" s="221" customFormat="1" ht="22.5" customHeight="1">
      <c r="A28" s="230"/>
      <c r="B28" s="221">
        <f>_xlfn.XLOOKUP($A28,Apuracão!$A:$A,Apuracão!B:B)</f>
        <v>0</v>
      </c>
      <c r="C28" s="221">
        <f>_xlfn.XLOOKUP($A28,Apuracão!$A:$A,Apuracão!C:C)</f>
        <v>0</v>
      </c>
      <c r="D28" s="221">
        <f>_xlfn.XLOOKUP($A28,Apuracão!$A:$A,Apuracão!D:D)</f>
        <v>0</v>
      </c>
      <c r="E28" s="222" t="str">
        <f>_xlfn.XLOOKUP($A28,Apuracão!$A:$A,Apuracão!E:E)</f>
        <v/>
      </c>
      <c r="F28" s="222" t="str">
        <f>_xlfn.XLOOKUP($A28,Apuracão!$A:$A,Apuracão!F:F)</f>
        <v/>
      </c>
      <c r="G28" s="221" t="str">
        <f>_xlfn.XLOOKUP($A28,Apuracão!$A:$A,Apuracão!G:G)</f>
        <v/>
      </c>
      <c r="H28" s="221" t="str">
        <f>_xlfn.XLOOKUP($A28,Apuracão!$A:$A,Apuracão!H:H)</f>
        <v/>
      </c>
      <c r="I28" s="223" t="str">
        <f>_xlfn.XLOOKUP($A28,Apuracão!$A:$A,Apuracão!I:I)</f>
        <v/>
      </c>
      <c r="J28" s="221" t="str">
        <f>_xlfn.XLOOKUP($A28,Apuracão!$A:$A,Apuracão!J:J)</f>
        <v/>
      </c>
      <c r="K28" s="221" t="str">
        <f>_xlfn.XLOOKUP($A28,Apuracão!$A:$A,Apuracão!K:K)</f>
        <v/>
      </c>
      <c r="L28" s="221" t="str">
        <f>_xlfn.XLOOKUP($A28,Apuracão!$A:$A,Apuracão!L:L)</f>
        <v/>
      </c>
      <c r="M28" s="221" t="str">
        <f>_xlfn.XLOOKUP($A28,Apuracão!$A:$A,Apuracão!M:M)</f>
        <v/>
      </c>
      <c r="N28" s="221" t="str">
        <f>_xlfn.XLOOKUP($A28,Apuracão!$A:$A,Apuracão!N:N)</f>
        <v/>
      </c>
      <c r="O28" s="221">
        <f>_xlfn.XLOOKUP($A28,Apuracão!$A:$A,Apuracão!O:O)</f>
        <v>0</v>
      </c>
      <c r="P28" s="221">
        <f>_xlfn.XLOOKUP($A28,Apuracão!$A:$A,Apuracão!P:P)</f>
        <v>0</v>
      </c>
      <c r="Q28" s="224" t="str">
        <f>_xlfn.XLOOKUP($A28,Apuracão!$A:$A,Apuracão!Q:Q)</f>
        <v/>
      </c>
      <c r="R28" s="225">
        <f>_xlfn.XLOOKUP($A28,Apuracão!$A:$A,Apuracão!R:R)</f>
        <v>0</v>
      </c>
      <c r="S28" s="225">
        <f>_xlfn.XLOOKUP($A28,Apuracão!$A:$A,Apuracão!S:S)</f>
        <v>0</v>
      </c>
      <c r="T28" s="225">
        <f>_xlfn.XLOOKUP($A28,Apuracão!$A:$A,Apuracão!T:T)</f>
        <v>0</v>
      </c>
      <c r="U28" s="225">
        <f>_xlfn.XLOOKUP($A28,Apuracão!$A:$A,Apuracão!U:U)</f>
        <v>0</v>
      </c>
      <c r="V28" s="225">
        <f>_xlfn.XLOOKUP($A28,Apuracão!$A:$A,Apuracão!V:V)</f>
        <v>0</v>
      </c>
      <c r="W28" s="225">
        <f>_xlfn.XLOOKUP($A28,Apuracão!$A:$A,Apuracão!W:W)</f>
        <v>0</v>
      </c>
      <c r="X28" s="225">
        <f>_xlfn.XLOOKUP($A28,Apuracão!$A:$A,Apuracão!X:X)</f>
        <v>0</v>
      </c>
      <c r="Y28" s="225">
        <f>_xlfn.XLOOKUP($A28,Apuracão!$A:$A,Apuracão!Y:Y)</f>
        <v>0</v>
      </c>
      <c r="Z28" s="226">
        <f>_xlfn.XLOOKUP($A28,Apuracão!$A:$A,Apuracão!Z:Z)</f>
        <v>0</v>
      </c>
      <c r="AA28" s="226">
        <f>_xlfn.XLOOKUP($A28,Apuracão!$A:$A,Apuracão!AA:AA)</f>
        <v>0</v>
      </c>
      <c r="AB28" s="226">
        <f>_xlfn.XLOOKUP($A28,Apuracão!$A:$A,Apuracão!AB:AB)</f>
        <v>0</v>
      </c>
      <c r="AC28" s="226">
        <f>_xlfn.XLOOKUP($A28,Apuracão!$A:$A,Apuracão!AC:AC)</f>
        <v>0</v>
      </c>
      <c r="AD28" s="226">
        <f>_xlfn.XLOOKUP($A28,Apuracão!$A:$A,Apuracão!AD:AD)</f>
        <v>0</v>
      </c>
      <c r="AE28" s="226">
        <f>_xlfn.XLOOKUP($A28,Apuracão!$A:$A,Apuracão!AE:AE)</f>
        <v>0</v>
      </c>
      <c r="AF28" s="226">
        <f>_xlfn.XLOOKUP($A28,Apuracão!$A:$A,Apuracão!AF:AF)</f>
        <v>0</v>
      </c>
      <c r="AG28" s="226">
        <f>_xlfn.XLOOKUP($A28,Apuracão!$A:$A,Apuracão!AG:AG)</f>
        <v>0</v>
      </c>
      <c r="AH28" s="221" t="str">
        <f>_xlfn.XLOOKUP($A28,Apuracão!$A:$A,Apuracão!AH:AH)</f>
        <v/>
      </c>
      <c r="AI28" s="227" t="str">
        <f>_xlfn.XLOOKUP($A28,Apuracão!$A:$A,Apuracão!AI:AI)</f>
        <v/>
      </c>
      <c r="AJ28" s="228" t="str">
        <f>_xlfn.XLOOKUP($A28,Apuracão!$A:$A,Apuracão!AJ:AJ)</f>
        <v/>
      </c>
      <c r="AK28" s="226" t="str">
        <f>_xlfn.XLOOKUP($A28,Apuracão!$A:$A,Apuracão!AK:AK)</f>
        <v/>
      </c>
      <c r="AL28" s="233" t="str">
        <f>_xlfn.XLOOKUP($A28,Apuracão!$A:$A,Apuracão!AL:AL)</f>
        <v/>
      </c>
      <c r="AM28" s="226" t="str">
        <f>_xlfn.XLOOKUP($A28,Apuracão!$A:$A,Apuracão!AM:AM)</f>
        <v xml:space="preserve"> </v>
      </c>
      <c r="AN28" s="221" t="str">
        <f>_xlfn.XLOOKUP($A28,Apuracão!$A:$A,Apuracão!AN:AN)</f>
        <v/>
      </c>
      <c r="AO28" s="221" t="str">
        <f>_xlfn.XLOOKUP($A28,Apuracão!$A:$A,Apuracão!AO:AO)</f>
        <v/>
      </c>
      <c r="AP28" s="276" t="s">
        <v>1194</v>
      </c>
    </row>
    <row r="29" spans="1:42" s="134" customFormat="1" ht="22.5" customHeight="1">
      <c r="A29" s="232"/>
      <c r="E29" s="185"/>
      <c r="F29" s="185"/>
      <c r="I29" s="186"/>
      <c r="Q29" s="187"/>
      <c r="R29" s="188"/>
      <c r="S29" s="188"/>
      <c r="T29" s="188"/>
      <c r="U29" s="188"/>
      <c r="V29" s="188"/>
      <c r="W29" s="188"/>
      <c r="X29" s="188"/>
      <c r="Y29" s="188"/>
      <c r="Z29" s="189"/>
      <c r="AA29" s="189"/>
      <c r="AB29" s="189"/>
      <c r="AC29" s="189"/>
      <c r="AD29" s="189"/>
      <c r="AE29" s="189"/>
      <c r="AF29" s="189"/>
      <c r="AG29" s="189"/>
      <c r="AI29" s="190"/>
      <c r="AJ29" s="191"/>
      <c r="AK29" s="189"/>
      <c r="AL29" s="234"/>
      <c r="AM29" s="189"/>
    </row>
    <row r="30" spans="1:42" s="134" customFormat="1" ht="18">
      <c r="A30" s="232"/>
      <c r="E30" s="185"/>
      <c r="F30" s="185"/>
      <c r="I30" s="186"/>
      <c r="Q30" s="187"/>
      <c r="R30" s="188"/>
      <c r="S30" s="188"/>
      <c r="T30" s="188"/>
      <c r="U30" s="188"/>
      <c r="V30" s="188"/>
      <c r="W30" s="188"/>
      <c r="X30" s="188"/>
      <c r="Y30" s="188"/>
      <c r="Z30" s="189"/>
      <c r="AA30" s="189"/>
      <c r="AB30" s="189"/>
      <c r="AC30" s="189"/>
      <c r="AD30" s="189"/>
      <c r="AE30" s="189"/>
      <c r="AF30" s="189"/>
      <c r="AG30" s="189"/>
      <c r="AI30" s="190"/>
      <c r="AJ30" s="191"/>
      <c r="AK30" s="189"/>
      <c r="AL30" s="234"/>
      <c r="AM30" s="189"/>
    </row>
    <row r="31" spans="1:42" s="134" customFormat="1" ht="18">
      <c r="A31" s="232"/>
      <c r="E31" s="185"/>
      <c r="F31" s="185"/>
      <c r="I31" s="186"/>
      <c r="Q31" s="187"/>
      <c r="R31" s="188"/>
      <c r="S31" s="188"/>
      <c r="T31" s="188"/>
      <c r="U31" s="188"/>
      <c r="V31" s="188"/>
      <c r="W31" s="188"/>
      <c r="X31" s="188"/>
      <c r="Y31" s="188"/>
      <c r="Z31" s="189"/>
      <c r="AA31" s="189"/>
      <c r="AB31" s="189"/>
      <c r="AC31" s="189"/>
      <c r="AD31" s="189"/>
      <c r="AE31" s="189"/>
      <c r="AF31" s="189"/>
      <c r="AG31" s="189"/>
      <c r="AI31" s="190"/>
      <c r="AJ31" s="191"/>
      <c r="AK31" s="189"/>
      <c r="AL31" s="234"/>
      <c r="AM31" s="189"/>
    </row>
    <row r="32" spans="1:42" s="134" customFormat="1" ht="18">
      <c r="A32" s="232"/>
      <c r="E32" s="185"/>
      <c r="F32" s="185"/>
      <c r="I32" s="186"/>
      <c r="Q32" s="187"/>
      <c r="R32" s="188"/>
      <c r="S32" s="188"/>
      <c r="T32" s="188"/>
      <c r="U32" s="188"/>
      <c r="V32" s="188"/>
      <c r="W32" s="188"/>
      <c r="X32" s="188"/>
      <c r="Y32" s="188"/>
      <c r="Z32" s="189"/>
      <c r="AA32" s="189"/>
      <c r="AB32" s="189"/>
      <c r="AC32" s="189"/>
      <c r="AD32" s="189"/>
      <c r="AE32" s="189"/>
      <c r="AF32" s="189"/>
      <c r="AG32" s="189"/>
      <c r="AI32" s="190"/>
      <c r="AJ32" s="191"/>
      <c r="AK32" s="189"/>
      <c r="AL32" s="234"/>
      <c r="AM32" s="189"/>
    </row>
    <row r="33" spans="1:39" s="134" customFormat="1" ht="18">
      <c r="A33" s="232"/>
      <c r="E33" s="185"/>
      <c r="F33" s="185"/>
      <c r="I33" s="186"/>
      <c r="Q33" s="187"/>
      <c r="R33" s="188"/>
      <c r="S33" s="188"/>
      <c r="T33" s="188"/>
      <c r="U33" s="188"/>
      <c r="V33" s="188"/>
      <c r="W33" s="188"/>
      <c r="X33" s="188"/>
      <c r="Y33" s="188"/>
      <c r="Z33" s="189"/>
      <c r="AA33" s="189"/>
      <c r="AB33" s="189"/>
      <c r="AC33" s="189"/>
      <c r="AD33" s="189"/>
      <c r="AE33" s="189"/>
      <c r="AF33" s="189"/>
      <c r="AG33" s="189"/>
      <c r="AI33" s="190"/>
      <c r="AJ33" s="191"/>
      <c r="AK33" s="189"/>
      <c r="AL33" s="234"/>
      <c r="AM33" s="189"/>
    </row>
    <row r="34" spans="1:39" s="134" customFormat="1" ht="18">
      <c r="A34" s="232"/>
      <c r="E34" s="185"/>
      <c r="F34" s="185"/>
      <c r="I34" s="186"/>
      <c r="Q34" s="187"/>
      <c r="R34" s="188"/>
      <c r="S34" s="188"/>
      <c r="T34" s="188"/>
      <c r="U34" s="188"/>
      <c r="V34" s="188"/>
      <c r="W34" s="188"/>
      <c r="X34" s="188"/>
      <c r="Y34" s="188"/>
      <c r="Z34" s="189"/>
      <c r="AA34" s="189"/>
      <c r="AB34" s="189"/>
      <c r="AC34" s="189"/>
      <c r="AD34" s="189"/>
      <c r="AE34" s="189"/>
      <c r="AF34" s="189"/>
      <c r="AG34" s="189"/>
      <c r="AI34" s="190"/>
      <c r="AJ34" s="191"/>
      <c r="AK34" s="189"/>
      <c r="AL34" s="234"/>
      <c r="AM34" s="189"/>
    </row>
    <row r="35" spans="1:39" s="134" customFormat="1" ht="18">
      <c r="A35" s="232"/>
      <c r="E35" s="185"/>
      <c r="F35" s="185"/>
      <c r="I35" s="186"/>
      <c r="Q35" s="187"/>
      <c r="R35" s="188"/>
      <c r="S35" s="188"/>
      <c r="T35" s="188"/>
      <c r="U35" s="188"/>
      <c r="V35" s="188"/>
      <c r="W35" s="188"/>
      <c r="X35" s="188"/>
      <c r="Y35" s="188"/>
      <c r="Z35" s="189"/>
      <c r="AA35" s="189"/>
      <c r="AB35" s="189"/>
      <c r="AC35" s="189"/>
      <c r="AD35" s="189"/>
      <c r="AE35" s="189"/>
      <c r="AF35" s="189"/>
      <c r="AG35" s="189"/>
      <c r="AI35" s="190"/>
      <c r="AJ35" s="191"/>
      <c r="AK35" s="189"/>
      <c r="AL35" s="234"/>
      <c r="AM35" s="189"/>
    </row>
    <row r="36" spans="1:39" s="134" customFormat="1" ht="18">
      <c r="A36" s="232"/>
      <c r="E36" s="185"/>
      <c r="F36" s="185"/>
      <c r="I36" s="186"/>
      <c r="Q36" s="187"/>
      <c r="R36" s="188"/>
      <c r="S36" s="188"/>
      <c r="T36" s="188"/>
      <c r="U36" s="188"/>
      <c r="V36" s="188"/>
      <c r="W36" s="188"/>
      <c r="X36" s="188"/>
      <c r="Y36" s="188"/>
      <c r="Z36" s="189"/>
      <c r="AA36" s="189"/>
      <c r="AB36" s="189"/>
      <c r="AC36" s="189"/>
      <c r="AD36" s="189"/>
      <c r="AE36" s="189"/>
      <c r="AF36" s="189"/>
      <c r="AG36" s="189"/>
      <c r="AI36" s="190"/>
      <c r="AJ36" s="191"/>
      <c r="AK36" s="189"/>
      <c r="AL36" s="234"/>
      <c r="AM36" s="189"/>
    </row>
    <row r="37" spans="1:39" s="134" customFormat="1" ht="18">
      <c r="A37" s="232"/>
      <c r="E37" s="185"/>
      <c r="F37" s="185"/>
      <c r="I37" s="186"/>
      <c r="Q37" s="187"/>
      <c r="R37" s="188"/>
      <c r="S37" s="188"/>
      <c r="T37" s="188"/>
      <c r="U37" s="188"/>
      <c r="V37" s="188"/>
      <c r="W37" s="188"/>
      <c r="X37" s="188"/>
      <c r="Y37" s="188"/>
      <c r="Z37" s="189"/>
      <c r="AA37" s="189"/>
      <c r="AB37" s="189"/>
      <c r="AC37" s="189"/>
      <c r="AD37" s="189"/>
      <c r="AE37" s="189"/>
      <c r="AF37" s="189"/>
      <c r="AG37" s="189"/>
      <c r="AI37" s="190"/>
      <c r="AJ37" s="191"/>
      <c r="AK37" s="189"/>
      <c r="AL37" s="234"/>
      <c r="AM37" s="189"/>
    </row>
  </sheetData>
  <autoFilter ref="A2:AN2" xr:uid="{00000000-0001-0000-0C00-000000000000}">
    <filterColumn colId="17" showButton="0"/>
    <filterColumn colId="18" showButton="0"/>
    <filterColumn colId="19" showButton="0"/>
    <filterColumn colId="21" showButton="0"/>
    <filterColumn colId="22" showButton="0"/>
    <filterColumn colId="23" showButton="0"/>
    <filterColumn colId="25" showButton="0"/>
    <filterColumn colId="26" showButton="0"/>
    <filterColumn colId="27" showButton="0"/>
    <filterColumn colId="29" showButton="0"/>
    <filterColumn colId="30" showButton="0"/>
    <filterColumn colId="31" showButton="0"/>
    <sortState xmlns:xlrd2="http://schemas.microsoft.com/office/spreadsheetml/2017/richdata2" ref="A2:AN3">
      <sortCondition ref="AL2"/>
    </sortState>
  </autoFilter>
  <mergeCells count="24">
    <mergeCell ref="Z1:AC1"/>
    <mergeCell ref="AD1:AG1"/>
    <mergeCell ref="R2:U2"/>
    <mergeCell ref="V2:Y2"/>
    <mergeCell ref="Z2:AC2"/>
    <mergeCell ref="AD2:AG2"/>
    <mergeCell ref="Z9:AC9"/>
    <mergeCell ref="AD9:AG9"/>
    <mergeCell ref="R10:U10"/>
    <mergeCell ref="V10:Y10"/>
    <mergeCell ref="Z10:AC10"/>
    <mergeCell ref="AD10:AG10"/>
    <mergeCell ref="Z16:AC16"/>
    <mergeCell ref="AD16:AG16"/>
    <mergeCell ref="R17:U17"/>
    <mergeCell ref="V17:Y17"/>
    <mergeCell ref="Z17:AC17"/>
    <mergeCell ref="AD17:AG17"/>
    <mergeCell ref="Z24:AC24"/>
    <mergeCell ref="AD24:AG24"/>
    <mergeCell ref="R25:U25"/>
    <mergeCell ref="V25:Y25"/>
    <mergeCell ref="Z25:AC25"/>
    <mergeCell ref="AD25:AG25"/>
  </mergeCells>
  <hyperlinks>
    <hyperlink ref="H2" r:id="rId1" xr:uid="{4C080A52-A61C-461B-82A2-452159162D43}"/>
    <hyperlink ref="H10" r:id="rId2" xr:uid="{C61EB265-5206-44A1-BAC1-21FE459B457F}"/>
    <hyperlink ref="H17" r:id="rId3" xr:uid="{C9C9778B-DE87-4621-A1EE-F140DAB78C82}"/>
    <hyperlink ref="H25" r:id="rId4" xr:uid="{E9FF9A27-E5D4-48D3-A3BB-EC54E97BD1EC}"/>
  </hyperlinks>
  <pageMargins left="0.25" right="0.25" top="0.75" bottom="0.75" header="0.3" footer="0.3"/>
  <pageSetup paperSize="9" scale="54" orientation="landscape" verticalDpi="300" r:id="rId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0A4EA4-A85E-48FB-A8B0-28A51CB5319E}">
  <sheetPr>
    <tabColor rgb="FFFF3399"/>
    <pageSetUpPr fitToPage="1"/>
  </sheetPr>
  <dimension ref="A1:AU37"/>
  <sheetViews>
    <sheetView zoomScale="70" zoomScaleNormal="70" workbookViewId="0"/>
  </sheetViews>
  <sheetFormatPr defaultColWidth="9" defaultRowHeight="13.8" outlineLevelCol="1"/>
  <cols>
    <col min="1" max="1" width="10.5546875" style="119" customWidth="1"/>
    <col min="2" max="4" width="5.88671875" style="54" customWidth="1"/>
    <col min="5" max="6" width="21.6640625" style="55" customWidth="1"/>
    <col min="7" max="7" width="5.5546875" style="54" customWidth="1"/>
    <col min="8" max="8" width="16.5546875" style="54" customWidth="1"/>
    <col min="9" max="9" width="20.6640625" style="58" customWidth="1"/>
    <col min="10" max="12" width="8.109375" style="54" customWidth="1"/>
    <col min="13" max="13" width="8.109375" style="54" hidden="1" customWidth="1" outlineLevel="1"/>
    <col min="14" max="14" width="12.33203125" style="54" hidden="1" customWidth="1" outlineLevel="1"/>
    <col min="15" max="15" width="8.5546875" style="54" bestFit="1" customWidth="1" collapsed="1"/>
    <col min="16" max="16" width="8.5546875" style="54" bestFit="1" customWidth="1"/>
    <col min="17" max="17" width="11.5546875" style="56" bestFit="1" customWidth="1"/>
    <col min="18" max="25" width="3.109375" style="59" hidden="1" customWidth="1" outlineLevel="1"/>
    <col min="26" max="33" width="3.109375" style="61" hidden="1" customWidth="1" outlineLevel="1"/>
    <col min="34" max="34" width="10.33203125" style="54" hidden="1" customWidth="1" outlineLevel="1"/>
    <col min="35" max="35" width="9.44140625" style="57" hidden="1" customWidth="1" outlineLevel="1"/>
    <col min="36" max="36" width="18" style="60" hidden="1" customWidth="1" outlineLevel="1"/>
    <col min="37" max="37" width="20.44140625" style="61" hidden="1" customWidth="1" outlineLevel="1"/>
    <col min="38" max="38" width="22.44140625" style="235" bestFit="1" customWidth="1" collapsed="1"/>
    <col min="39" max="39" width="20.44140625" style="61" hidden="1" customWidth="1" outlineLevel="1"/>
    <col min="40" max="40" width="16.33203125" style="54" hidden="1" customWidth="1" outlineLevel="1"/>
    <col min="41" max="41" width="9.44140625" style="54" hidden="1" customWidth="1" outlineLevel="1"/>
    <col min="42" max="42" width="9" style="54" collapsed="1"/>
    <col min="43" max="16384" width="9" style="54"/>
  </cols>
  <sheetData>
    <row r="1" spans="1:47" s="76" customFormat="1" ht="36.6" customHeight="1">
      <c r="A1" s="229" t="s">
        <v>1074</v>
      </c>
      <c r="E1" s="70"/>
      <c r="F1" s="70"/>
      <c r="I1" s="77" t="s">
        <v>525</v>
      </c>
      <c r="L1" s="76" t="s">
        <v>950</v>
      </c>
      <c r="Q1" s="74"/>
      <c r="R1" s="78"/>
      <c r="S1" s="78"/>
      <c r="T1" s="78"/>
      <c r="U1" s="78"/>
      <c r="V1" s="78"/>
      <c r="W1" s="78"/>
      <c r="X1" s="78"/>
      <c r="Y1" s="78"/>
      <c r="Z1" s="351" t="s">
        <v>531</v>
      </c>
      <c r="AA1" s="351"/>
      <c r="AB1" s="351"/>
      <c r="AC1" s="351"/>
      <c r="AD1" s="351" t="s">
        <v>531</v>
      </c>
      <c r="AE1" s="351"/>
      <c r="AF1" s="351"/>
      <c r="AG1" s="351"/>
      <c r="AI1" s="75"/>
      <c r="AJ1" s="79" t="s">
        <v>531</v>
      </c>
      <c r="AK1" s="79" t="s">
        <v>531</v>
      </c>
      <c r="AL1" s="106">
        <v>46075</v>
      </c>
      <c r="AM1" s="79" t="s">
        <v>531</v>
      </c>
      <c r="AN1" s="106"/>
      <c r="AU1" s="70" t="s">
        <v>1069</v>
      </c>
    </row>
    <row r="2" spans="1:47" s="69" customFormat="1" ht="33.75" customHeight="1">
      <c r="A2" s="120" t="s">
        <v>517</v>
      </c>
      <c r="B2" s="62" t="s">
        <v>556</v>
      </c>
      <c r="C2" s="62" t="s">
        <v>558</v>
      </c>
      <c r="D2" s="62" t="s">
        <v>557</v>
      </c>
      <c r="E2" s="62" t="s">
        <v>461</v>
      </c>
      <c r="F2" s="62" t="s">
        <v>518</v>
      </c>
      <c r="G2" s="62" t="s">
        <v>463</v>
      </c>
      <c r="H2" s="62" t="s">
        <v>528</v>
      </c>
      <c r="I2" s="63" t="s">
        <v>465</v>
      </c>
      <c r="J2" s="62" t="s">
        <v>519</v>
      </c>
      <c r="K2" s="62" t="s">
        <v>520</v>
      </c>
      <c r="L2" s="62" t="s">
        <v>680</v>
      </c>
      <c r="M2" s="62" t="s">
        <v>521</v>
      </c>
      <c r="N2" s="62" t="s">
        <v>522</v>
      </c>
      <c r="O2" s="80" t="s">
        <v>523</v>
      </c>
      <c r="P2" s="80" t="s">
        <v>524</v>
      </c>
      <c r="Q2" s="64" t="s">
        <v>525</v>
      </c>
      <c r="R2" s="355" t="s">
        <v>515</v>
      </c>
      <c r="S2" s="355"/>
      <c r="T2" s="355"/>
      <c r="U2" s="355"/>
      <c r="V2" s="355" t="s">
        <v>516</v>
      </c>
      <c r="W2" s="355"/>
      <c r="X2" s="355"/>
      <c r="Y2" s="355"/>
      <c r="Z2" s="356" t="s">
        <v>513</v>
      </c>
      <c r="AA2" s="356"/>
      <c r="AB2" s="356"/>
      <c r="AC2" s="356"/>
      <c r="AD2" s="356" t="s">
        <v>514</v>
      </c>
      <c r="AE2" s="356"/>
      <c r="AF2" s="356"/>
      <c r="AG2" s="356"/>
      <c r="AH2" s="65" t="s">
        <v>494</v>
      </c>
      <c r="AI2" s="66" t="s">
        <v>510</v>
      </c>
      <c r="AJ2" s="67"/>
      <c r="AK2" s="68"/>
      <c r="AL2" s="65" t="s">
        <v>526</v>
      </c>
      <c r="AM2" s="68"/>
      <c r="AN2" s="65" t="s">
        <v>527</v>
      </c>
      <c r="AO2" s="65" t="s">
        <v>529</v>
      </c>
    </row>
    <row r="3" spans="1:47" s="221" customFormat="1" ht="22.5" customHeight="1">
      <c r="A3" s="230"/>
      <c r="B3" s="221">
        <f>_xlfn.XLOOKUP($A3,Apuracão!$A:$A,Apuracão!B:B)</f>
        <v>0</v>
      </c>
      <c r="C3" s="221">
        <f>_xlfn.XLOOKUP($A3,Apuracão!$A:$A,Apuracão!C:C)</f>
        <v>0</v>
      </c>
      <c r="D3" s="221">
        <f>_xlfn.XLOOKUP($A3,Apuracão!$A:$A,Apuracão!D:D)</f>
        <v>0</v>
      </c>
      <c r="E3" s="222" t="str">
        <f>_xlfn.XLOOKUP($A3,Apuracão!$A:$A,Apuracão!E:E)</f>
        <v/>
      </c>
      <c r="F3" s="222" t="str">
        <f>_xlfn.XLOOKUP($A3,Apuracão!$A:$A,Apuracão!F:F)</f>
        <v/>
      </c>
      <c r="G3" s="221" t="str">
        <f>_xlfn.XLOOKUP($A3,Apuracão!$A:$A,Apuracão!G:G)</f>
        <v/>
      </c>
      <c r="H3" s="221" t="str">
        <f>_xlfn.XLOOKUP($A3,Apuracão!$A:$A,Apuracão!H:H)</f>
        <v/>
      </c>
      <c r="I3" s="223" t="str">
        <f>_xlfn.XLOOKUP($A3,Apuracão!$A:$A,Apuracão!I:I)</f>
        <v/>
      </c>
      <c r="J3" s="221" t="str">
        <f>_xlfn.XLOOKUP($A3,Apuracão!$A:$A,Apuracão!J:J)</f>
        <v/>
      </c>
      <c r="K3" s="221" t="str">
        <f>_xlfn.XLOOKUP($A3,Apuracão!$A:$A,Apuracão!K:K)</f>
        <v/>
      </c>
      <c r="L3" s="221" t="str">
        <f>_xlfn.XLOOKUP($A3,Apuracão!$A:$A,Apuracão!L:L)</f>
        <v/>
      </c>
      <c r="M3" s="221" t="str">
        <f>_xlfn.XLOOKUP($A3,Apuracão!$A:$A,Apuracão!M:M)</f>
        <v/>
      </c>
      <c r="N3" s="221" t="str">
        <f>_xlfn.XLOOKUP($A3,Apuracão!$A:$A,Apuracão!N:N)</f>
        <v/>
      </c>
      <c r="O3" s="221">
        <f>_xlfn.XLOOKUP($A3,Apuracão!$A:$A,Apuracão!O:O)</f>
        <v>0</v>
      </c>
      <c r="P3" s="221">
        <f>_xlfn.XLOOKUP($A3,Apuracão!$A:$A,Apuracão!P:P)</f>
        <v>0</v>
      </c>
      <c r="Q3" s="224" t="str">
        <f>_xlfn.XLOOKUP($A3,Apuracão!$A:$A,Apuracão!Q:Q)</f>
        <v/>
      </c>
      <c r="R3" s="225">
        <f>_xlfn.XLOOKUP($A3,Apuracão!$A:$A,Apuracão!R:R)</f>
        <v>0</v>
      </c>
      <c r="S3" s="225">
        <f>_xlfn.XLOOKUP($A3,Apuracão!$A:$A,Apuracão!S:S)</f>
        <v>0</v>
      </c>
      <c r="T3" s="225">
        <f>_xlfn.XLOOKUP($A3,Apuracão!$A:$A,Apuracão!T:T)</f>
        <v>0</v>
      </c>
      <c r="U3" s="225">
        <f>_xlfn.XLOOKUP($A3,Apuracão!$A:$A,Apuracão!U:U)</f>
        <v>0</v>
      </c>
      <c r="V3" s="225">
        <f>_xlfn.XLOOKUP($A3,Apuracão!$A:$A,Apuracão!V:V)</f>
        <v>0</v>
      </c>
      <c r="W3" s="225">
        <f>_xlfn.XLOOKUP($A3,Apuracão!$A:$A,Apuracão!W:W)</f>
        <v>0</v>
      </c>
      <c r="X3" s="225">
        <f>_xlfn.XLOOKUP($A3,Apuracão!$A:$A,Apuracão!X:X)</f>
        <v>0</v>
      </c>
      <c r="Y3" s="225">
        <f>_xlfn.XLOOKUP($A3,Apuracão!$A:$A,Apuracão!Y:Y)</f>
        <v>0</v>
      </c>
      <c r="Z3" s="226">
        <f>_xlfn.XLOOKUP($A3,Apuracão!$A:$A,Apuracão!Z:Z)</f>
        <v>0</v>
      </c>
      <c r="AA3" s="226">
        <f>_xlfn.XLOOKUP($A3,Apuracão!$A:$A,Apuracão!AA:AA)</f>
        <v>0</v>
      </c>
      <c r="AB3" s="226">
        <f>_xlfn.XLOOKUP($A3,Apuracão!$A:$A,Apuracão!AB:AB)</f>
        <v>0</v>
      </c>
      <c r="AC3" s="226">
        <f>_xlfn.XLOOKUP($A3,Apuracão!$A:$A,Apuracão!AC:AC)</f>
        <v>0</v>
      </c>
      <c r="AD3" s="226">
        <f>_xlfn.XLOOKUP($A3,Apuracão!$A:$A,Apuracão!AD:AD)</f>
        <v>0</v>
      </c>
      <c r="AE3" s="226">
        <f>_xlfn.XLOOKUP($A3,Apuracão!$A:$A,Apuracão!AE:AE)</f>
        <v>0</v>
      </c>
      <c r="AF3" s="226">
        <f>_xlfn.XLOOKUP($A3,Apuracão!$A:$A,Apuracão!AF:AF)</f>
        <v>0</v>
      </c>
      <c r="AG3" s="226">
        <f>_xlfn.XLOOKUP($A3,Apuracão!$A:$A,Apuracão!AG:AG)</f>
        <v>0</v>
      </c>
      <c r="AH3" s="221" t="str">
        <f>_xlfn.XLOOKUP($A3,Apuracão!$A:$A,Apuracão!AH:AH)</f>
        <v/>
      </c>
      <c r="AI3" s="227" t="str">
        <f>_xlfn.XLOOKUP($A3,Apuracão!$A:$A,Apuracão!AI:AI)</f>
        <v/>
      </c>
      <c r="AJ3" s="228" t="str">
        <f>_xlfn.XLOOKUP($A3,Apuracão!$A:$A,Apuracão!AJ:AJ)</f>
        <v/>
      </c>
      <c r="AK3" s="226" t="str">
        <f>_xlfn.XLOOKUP($A3,Apuracão!$A:$A,Apuracão!AK:AK)</f>
        <v/>
      </c>
      <c r="AL3" s="233" t="str">
        <f>_xlfn.XLOOKUP($A3,Apuracão!$A:$A,Apuracão!AL:AL)</f>
        <v/>
      </c>
      <c r="AM3" s="226" t="str">
        <f>_xlfn.XLOOKUP($A3,Apuracão!$A:$A,Apuracão!AM:AM)</f>
        <v xml:space="preserve"> </v>
      </c>
      <c r="AN3" s="221" t="str">
        <f>_xlfn.XLOOKUP($A3,Apuracão!$A:$A,Apuracão!AN:AN)</f>
        <v/>
      </c>
      <c r="AO3" s="221" t="str">
        <f>_xlfn.XLOOKUP($A3,Apuracão!$A:$A,Apuracão!AO:AO)</f>
        <v/>
      </c>
      <c r="AP3" s="276" t="s">
        <v>1192</v>
      </c>
    </row>
    <row r="4" spans="1:47" s="221" customFormat="1" ht="22.5" customHeight="1">
      <c r="A4" s="230"/>
      <c r="B4" s="221">
        <f>_xlfn.XLOOKUP($A4,Apuracão!$A:$A,Apuracão!B:B)</f>
        <v>0</v>
      </c>
      <c r="C4" s="221">
        <f>_xlfn.XLOOKUP($A4,Apuracão!$A:$A,Apuracão!C:C)</f>
        <v>0</v>
      </c>
      <c r="D4" s="221">
        <f>_xlfn.XLOOKUP($A4,Apuracão!$A:$A,Apuracão!D:D)</f>
        <v>0</v>
      </c>
      <c r="E4" s="222" t="str">
        <f>_xlfn.XLOOKUP($A4,Apuracão!$A:$A,Apuracão!E:E)</f>
        <v/>
      </c>
      <c r="F4" s="222" t="str">
        <f>_xlfn.XLOOKUP($A4,Apuracão!$A:$A,Apuracão!F:F)</f>
        <v/>
      </c>
      <c r="G4" s="221" t="str">
        <f>_xlfn.XLOOKUP($A4,Apuracão!$A:$A,Apuracão!G:G)</f>
        <v/>
      </c>
      <c r="H4" s="221" t="str">
        <f>_xlfn.XLOOKUP($A4,Apuracão!$A:$A,Apuracão!H:H)</f>
        <v/>
      </c>
      <c r="I4" s="223" t="str">
        <f>_xlfn.XLOOKUP($A4,Apuracão!$A:$A,Apuracão!I:I)</f>
        <v/>
      </c>
      <c r="J4" s="221" t="str">
        <f>_xlfn.XLOOKUP($A4,Apuracão!$A:$A,Apuracão!J:J)</f>
        <v/>
      </c>
      <c r="K4" s="221" t="str">
        <f>_xlfn.XLOOKUP($A4,Apuracão!$A:$A,Apuracão!K:K)</f>
        <v/>
      </c>
      <c r="L4" s="221" t="str">
        <f>_xlfn.XLOOKUP($A4,Apuracão!$A:$A,Apuracão!L:L)</f>
        <v/>
      </c>
      <c r="M4" s="221" t="str">
        <f>_xlfn.XLOOKUP($A4,Apuracão!$A:$A,Apuracão!M:M)</f>
        <v/>
      </c>
      <c r="N4" s="221" t="str">
        <f>_xlfn.XLOOKUP($A4,Apuracão!$A:$A,Apuracão!N:N)</f>
        <v/>
      </c>
      <c r="O4" s="221">
        <f>_xlfn.XLOOKUP($A4,Apuracão!$A:$A,Apuracão!O:O)</f>
        <v>0</v>
      </c>
      <c r="P4" s="221">
        <f>_xlfn.XLOOKUP($A4,Apuracão!$A:$A,Apuracão!P:P)</f>
        <v>0</v>
      </c>
      <c r="Q4" s="224" t="str">
        <f>_xlfn.XLOOKUP($A4,Apuracão!$A:$A,Apuracão!Q:Q)</f>
        <v/>
      </c>
      <c r="R4" s="225">
        <f>_xlfn.XLOOKUP($A4,Apuracão!$A:$A,Apuracão!R:R)</f>
        <v>0</v>
      </c>
      <c r="S4" s="225">
        <f>_xlfn.XLOOKUP($A4,Apuracão!$A:$A,Apuracão!S:S)</f>
        <v>0</v>
      </c>
      <c r="T4" s="225">
        <f>_xlfn.XLOOKUP($A4,Apuracão!$A:$A,Apuracão!T:T)</f>
        <v>0</v>
      </c>
      <c r="U4" s="225">
        <f>_xlfn.XLOOKUP($A4,Apuracão!$A:$A,Apuracão!U:U)</f>
        <v>0</v>
      </c>
      <c r="V4" s="225">
        <f>_xlfn.XLOOKUP($A4,Apuracão!$A:$A,Apuracão!V:V)</f>
        <v>0</v>
      </c>
      <c r="W4" s="225">
        <f>_xlfn.XLOOKUP($A4,Apuracão!$A:$A,Apuracão!W:W)</f>
        <v>0</v>
      </c>
      <c r="X4" s="225">
        <f>_xlfn.XLOOKUP($A4,Apuracão!$A:$A,Apuracão!X:X)</f>
        <v>0</v>
      </c>
      <c r="Y4" s="225">
        <f>_xlfn.XLOOKUP($A4,Apuracão!$A:$A,Apuracão!Y:Y)</f>
        <v>0</v>
      </c>
      <c r="Z4" s="226">
        <f>_xlfn.XLOOKUP($A4,Apuracão!$A:$A,Apuracão!Z:Z)</f>
        <v>0</v>
      </c>
      <c r="AA4" s="226">
        <f>_xlfn.XLOOKUP($A4,Apuracão!$A:$A,Apuracão!AA:AA)</f>
        <v>0</v>
      </c>
      <c r="AB4" s="226">
        <f>_xlfn.XLOOKUP($A4,Apuracão!$A:$A,Apuracão!AB:AB)</f>
        <v>0</v>
      </c>
      <c r="AC4" s="226">
        <f>_xlfn.XLOOKUP($A4,Apuracão!$A:$A,Apuracão!AC:AC)</f>
        <v>0</v>
      </c>
      <c r="AD4" s="226">
        <f>_xlfn.XLOOKUP($A4,Apuracão!$A:$A,Apuracão!AD:AD)</f>
        <v>0</v>
      </c>
      <c r="AE4" s="226">
        <f>_xlfn.XLOOKUP($A4,Apuracão!$A:$A,Apuracão!AE:AE)</f>
        <v>0</v>
      </c>
      <c r="AF4" s="226">
        <f>_xlfn.XLOOKUP($A4,Apuracão!$A:$A,Apuracão!AF:AF)</f>
        <v>0</v>
      </c>
      <c r="AG4" s="226">
        <f>_xlfn.XLOOKUP($A4,Apuracão!$A:$A,Apuracão!AG:AG)</f>
        <v>0</v>
      </c>
      <c r="AH4" s="221" t="str">
        <f>_xlfn.XLOOKUP($A4,Apuracão!$A:$A,Apuracão!AH:AH)</f>
        <v/>
      </c>
      <c r="AI4" s="227" t="str">
        <f>_xlfn.XLOOKUP($A4,Apuracão!$A:$A,Apuracão!AI:AI)</f>
        <v/>
      </c>
      <c r="AJ4" s="228" t="str">
        <f>_xlfn.XLOOKUP($A4,Apuracão!$A:$A,Apuracão!AJ:AJ)</f>
        <v/>
      </c>
      <c r="AK4" s="226" t="str">
        <f>_xlfn.XLOOKUP($A4,Apuracão!$A:$A,Apuracão!AK:AK)</f>
        <v/>
      </c>
      <c r="AL4" s="233" t="str">
        <f>_xlfn.XLOOKUP($A4,Apuracão!$A:$A,Apuracão!AL:AL)</f>
        <v/>
      </c>
      <c r="AM4" s="226" t="str">
        <f>_xlfn.XLOOKUP($A4,Apuracão!$A:$A,Apuracão!AM:AM)</f>
        <v xml:space="preserve"> </v>
      </c>
      <c r="AN4" s="221" t="str">
        <f>_xlfn.XLOOKUP($A4,Apuracão!$A:$A,Apuracão!AN:AN)</f>
        <v/>
      </c>
      <c r="AO4" s="221" t="str">
        <f>_xlfn.XLOOKUP($A4,Apuracão!$A:$A,Apuracão!AO:AO)</f>
        <v/>
      </c>
      <c r="AP4" s="276" t="s">
        <v>1193</v>
      </c>
    </row>
    <row r="5" spans="1:47" s="221" customFormat="1" ht="22.5" customHeight="1">
      <c r="A5" s="230"/>
      <c r="B5" s="221">
        <f>_xlfn.XLOOKUP($A5,Apuracão!$A:$A,Apuracão!B:B)</f>
        <v>0</v>
      </c>
      <c r="C5" s="221">
        <f>_xlfn.XLOOKUP($A5,Apuracão!$A:$A,Apuracão!C:C)</f>
        <v>0</v>
      </c>
      <c r="D5" s="221">
        <f>_xlfn.XLOOKUP($A5,Apuracão!$A:$A,Apuracão!D:D)</f>
        <v>0</v>
      </c>
      <c r="E5" s="222" t="str">
        <f>_xlfn.XLOOKUP($A5,Apuracão!$A:$A,Apuracão!E:E)</f>
        <v/>
      </c>
      <c r="F5" s="222" t="str">
        <f>_xlfn.XLOOKUP($A5,Apuracão!$A:$A,Apuracão!F:F)</f>
        <v/>
      </c>
      <c r="G5" s="221" t="str">
        <f>_xlfn.XLOOKUP($A5,Apuracão!$A:$A,Apuracão!G:G)</f>
        <v/>
      </c>
      <c r="H5" s="221" t="str">
        <f>_xlfn.XLOOKUP($A5,Apuracão!$A:$A,Apuracão!H:H)</f>
        <v/>
      </c>
      <c r="I5" s="223" t="str">
        <f>_xlfn.XLOOKUP($A5,Apuracão!$A:$A,Apuracão!I:I)</f>
        <v/>
      </c>
      <c r="J5" s="221" t="str">
        <f>_xlfn.XLOOKUP($A5,Apuracão!$A:$A,Apuracão!J:J)</f>
        <v/>
      </c>
      <c r="K5" s="221" t="str">
        <f>_xlfn.XLOOKUP($A5,Apuracão!$A:$A,Apuracão!K:K)</f>
        <v/>
      </c>
      <c r="L5" s="221" t="str">
        <f>_xlfn.XLOOKUP($A5,Apuracão!$A:$A,Apuracão!L:L)</f>
        <v/>
      </c>
      <c r="M5" s="221" t="str">
        <f>_xlfn.XLOOKUP($A5,Apuracão!$A:$A,Apuracão!M:M)</f>
        <v/>
      </c>
      <c r="N5" s="221" t="str">
        <f>_xlfn.XLOOKUP($A5,Apuracão!$A:$A,Apuracão!N:N)</f>
        <v/>
      </c>
      <c r="O5" s="221">
        <f>_xlfn.XLOOKUP($A5,Apuracão!$A:$A,Apuracão!O:O)</f>
        <v>0</v>
      </c>
      <c r="P5" s="221">
        <f>_xlfn.XLOOKUP($A5,Apuracão!$A:$A,Apuracão!P:P)</f>
        <v>0</v>
      </c>
      <c r="Q5" s="224" t="str">
        <f>_xlfn.XLOOKUP($A5,Apuracão!$A:$A,Apuracão!Q:Q)</f>
        <v/>
      </c>
      <c r="R5" s="225">
        <f>_xlfn.XLOOKUP($A5,Apuracão!$A:$A,Apuracão!R:R)</f>
        <v>0</v>
      </c>
      <c r="S5" s="225">
        <f>_xlfn.XLOOKUP($A5,Apuracão!$A:$A,Apuracão!S:S)</f>
        <v>0</v>
      </c>
      <c r="T5" s="225">
        <f>_xlfn.XLOOKUP($A5,Apuracão!$A:$A,Apuracão!T:T)</f>
        <v>0</v>
      </c>
      <c r="U5" s="225">
        <f>_xlfn.XLOOKUP($A5,Apuracão!$A:$A,Apuracão!U:U)</f>
        <v>0</v>
      </c>
      <c r="V5" s="225">
        <f>_xlfn.XLOOKUP($A5,Apuracão!$A:$A,Apuracão!V:V)</f>
        <v>0</v>
      </c>
      <c r="W5" s="225">
        <f>_xlfn.XLOOKUP($A5,Apuracão!$A:$A,Apuracão!W:W)</f>
        <v>0</v>
      </c>
      <c r="X5" s="225">
        <f>_xlfn.XLOOKUP($A5,Apuracão!$A:$A,Apuracão!X:X)</f>
        <v>0</v>
      </c>
      <c r="Y5" s="225">
        <f>_xlfn.XLOOKUP($A5,Apuracão!$A:$A,Apuracão!Y:Y)</f>
        <v>0</v>
      </c>
      <c r="Z5" s="226">
        <f>_xlfn.XLOOKUP($A5,Apuracão!$A:$A,Apuracão!Z:Z)</f>
        <v>0</v>
      </c>
      <c r="AA5" s="226">
        <f>_xlfn.XLOOKUP($A5,Apuracão!$A:$A,Apuracão!AA:AA)</f>
        <v>0</v>
      </c>
      <c r="AB5" s="226">
        <f>_xlfn.XLOOKUP($A5,Apuracão!$A:$A,Apuracão!AB:AB)</f>
        <v>0</v>
      </c>
      <c r="AC5" s="226">
        <f>_xlfn.XLOOKUP($A5,Apuracão!$A:$A,Apuracão!AC:AC)</f>
        <v>0</v>
      </c>
      <c r="AD5" s="226">
        <f>_xlfn.XLOOKUP($A5,Apuracão!$A:$A,Apuracão!AD:AD)</f>
        <v>0</v>
      </c>
      <c r="AE5" s="226">
        <f>_xlfn.XLOOKUP($A5,Apuracão!$A:$A,Apuracão!AE:AE)</f>
        <v>0</v>
      </c>
      <c r="AF5" s="226">
        <f>_xlfn.XLOOKUP($A5,Apuracão!$A:$A,Apuracão!AF:AF)</f>
        <v>0</v>
      </c>
      <c r="AG5" s="226">
        <f>_xlfn.XLOOKUP($A5,Apuracão!$A:$A,Apuracão!AG:AG)</f>
        <v>0</v>
      </c>
      <c r="AH5" s="221" t="str">
        <f>_xlfn.XLOOKUP($A5,Apuracão!$A:$A,Apuracão!AH:AH)</f>
        <v/>
      </c>
      <c r="AI5" s="227" t="str">
        <f>_xlfn.XLOOKUP($A5,Apuracão!$A:$A,Apuracão!AI:AI)</f>
        <v/>
      </c>
      <c r="AJ5" s="228" t="str">
        <f>_xlfn.XLOOKUP($A5,Apuracão!$A:$A,Apuracão!AJ:AJ)</f>
        <v/>
      </c>
      <c r="AK5" s="226" t="str">
        <f>_xlfn.XLOOKUP($A5,Apuracão!$A:$A,Apuracão!AK:AK)</f>
        <v/>
      </c>
      <c r="AL5" s="233" t="str">
        <f>_xlfn.XLOOKUP($A5,Apuracão!$A:$A,Apuracão!AL:AL)</f>
        <v/>
      </c>
      <c r="AM5" s="226" t="str">
        <f>_xlfn.XLOOKUP($A5,Apuracão!$A:$A,Apuracão!AM:AM)</f>
        <v xml:space="preserve"> </v>
      </c>
      <c r="AN5" s="221" t="str">
        <f>_xlfn.XLOOKUP($A5,Apuracão!$A:$A,Apuracão!AN:AN)</f>
        <v/>
      </c>
      <c r="AO5" s="221" t="str">
        <f>_xlfn.XLOOKUP($A5,Apuracão!$A:$A,Apuracão!AO:AO)</f>
        <v/>
      </c>
      <c r="AP5" s="276" t="s">
        <v>1194</v>
      </c>
    </row>
    <row r="6" spans="1:47" s="134" customFormat="1" ht="22.5" customHeight="1">
      <c r="A6" s="232"/>
      <c r="E6" s="185"/>
      <c r="F6" s="185"/>
      <c r="I6" s="186"/>
      <c r="Q6" s="187"/>
      <c r="R6" s="188"/>
      <c r="S6" s="188"/>
      <c r="T6" s="188"/>
      <c r="U6" s="188"/>
      <c r="V6" s="188"/>
      <c r="W6" s="188"/>
      <c r="X6" s="188"/>
      <c r="Y6" s="188"/>
      <c r="Z6" s="189"/>
      <c r="AA6" s="189"/>
      <c r="AB6" s="189"/>
      <c r="AC6" s="189"/>
      <c r="AD6" s="189"/>
      <c r="AE6" s="189"/>
      <c r="AF6" s="189"/>
      <c r="AG6" s="189"/>
      <c r="AI6" s="190"/>
      <c r="AJ6" s="191"/>
      <c r="AK6" s="189"/>
      <c r="AL6" s="234"/>
      <c r="AM6" s="189"/>
    </row>
    <row r="7" spans="1:47" s="134" customFormat="1" ht="22.5" customHeight="1">
      <c r="A7" s="232"/>
      <c r="E7" s="185"/>
      <c r="F7" s="185"/>
      <c r="I7" s="186"/>
      <c r="Q7" s="187"/>
      <c r="R7" s="188"/>
      <c r="S7" s="188"/>
      <c r="T7" s="188"/>
      <c r="U7" s="188"/>
      <c r="V7" s="188"/>
      <c r="W7" s="188"/>
      <c r="X7" s="188"/>
      <c r="Y7" s="188"/>
      <c r="Z7" s="189"/>
      <c r="AA7" s="189"/>
      <c r="AB7" s="189"/>
      <c r="AC7" s="189"/>
      <c r="AD7" s="189"/>
      <c r="AE7" s="189"/>
      <c r="AF7" s="189"/>
      <c r="AG7" s="189"/>
      <c r="AI7" s="190"/>
      <c r="AJ7" s="191"/>
      <c r="AK7" s="189"/>
      <c r="AL7" s="234"/>
      <c r="AM7" s="189"/>
    </row>
    <row r="8" spans="1:47" s="134" customFormat="1" ht="22.5" customHeight="1">
      <c r="A8" s="232"/>
      <c r="E8" s="185"/>
      <c r="F8" s="185"/>
      <c r="I8" s="186"/>
      <c r="Q8" s="187"/>
      <c r="R8" s="188"/>
      <c r="S8" s="188"/>
      <c r="T8" s="188"/>
      <c r="U8" s="188"/>
      <c r="V8" s="188"/>
      <c r="W8" s="188"/>
      <c r="X8" s="188"/>
      <c r="Y8" s="188"/>
      <c r="Z8" s="189"/>
      <c r="AA8" s="189"/>
      <c r="AB8" s="189"/>
      <c r="AC8" s="189"/>
      <c r="AD8" s="189"/>
      <c r="AE8" s="189"/>
      <c r="AF8" s="189"/>
      <c r="AG8" s="189"/>
      <c r="AI8" s="190"/>
      <c r="AJ8" s="191"/>
      <c r="AK8" s="189"/>
      <c r="AL8" s="234"/>
      <c r="AM8" s="189"/>
    </row>
    <row r="9" spans="1:47" ht="22.5" customHeight="1">
      <c r="A9" s="229" t="s">
        <v>1075</v>
      </c>
      <c r="B9" s="76"/>
      <c r="C9" s="76"/>
      <c r="D9" s="76"/>
      <c r="E9" s="70"/>
      <c r="F9" s="70"/>
      <c r="G9" s="76"/>
      <c r="H9" s="76"/>
      <c r="I9" s="77" t="s">
        <v>525</v>
      </c>
      <c r="J9" s="76"/>
      <c r="K9" s="76"/>
      <c r="L9" s="76"/>
      <c r="M9" s="76"/>
      <c r="N9" s="76"/>
      <c r="O9" s="76"/>
      <c r="P9" s="76"/>
      <c r="Q9" s="74"/>
      <c r="R9" s="78"/>
      <c r="S9" s="78"/>
      <c r="T9" s="78"/>
      <c r="U9" s="78"/>
      <c r="V9" s="78"/>
      <c r="W9" s="78"/>
      <c r="X9" s="78"/>
      <c r="Y9" s="78"/>
      <c r="Z9" s="351" t="s">
        <v>531</v>
      </c>
      <c r="AA9" s="351"/>
      <c r="AB9" s="351"/>
      <c r="AC9" s="351"/>
      <c r="AD9" s="351" t="s">
        <v>531</v>
      </c>
      <c r="AE9" s="351"/>
      <c r="AF9" s="351"/>
      <c r="AG9" s="351"/>
      <c r="AH9" s="76"/>
      <c r="AI9" s="75"/>
      <c r="AJ9" s="79" t="s">
        <v>531</v>
      </c>
      <c r="AK9" s="79" t="s">
        <v>531</v>
      </c>
      <c r="AL9" s="106">
        <f>$AL$1</f>
        <v>46075</v>
      </c>
      <c r="AM9" s="79" t="s">
        <v>531</v>
      </c>
      <c r="AN9" s="106"/>
      <c r="AO9" s="76"/>
    </row>
    <row r="10" spans="1:47" ht="22.5" customHeight="1">
      <c r="A10" s="120" t="s">
        <v>517</v>
      </c>
      <c r="B10" s="62" t="s">
        <v>556</v>
      </c>
      <c r="C10" s="62" t="s">
        <v>558</v>
      </c>
      <c r="D10" s="62" t="s">
        <v>557</v>
      </c>
      <c r="E10" s="62" t="s">
        <v>461</v>
      </c>
      <c r="F10" s="62" t="s">
        <v>518</v>
      </c>
      <c r="G10" s="62" t="s">
        <v>463</v>
      </c>
      <c r="H10" s="62" t="s">
        <v>528</v>
      </c>
      <c r="I10" s="63" t="s">
        <v>465</v>
      </c>
      <c r="J10" s="62" t="s">
        <v>519</v>
      </c>
      <c r="K10" s="62" t="s">
        <v>520</v>
      </c>
      <c r="L10" s="62" t="s">
        <v>680</v>
      </c>
      <c r="M10" s="62" t="s">
        <v>521</v>
      </c>
      <c r="N10" s="62" t="s">
        <v>522</v>
      </c>
      <c r="O10" s="80" t="s">
        <v>523</v>
      </c>
      <c r="P10" s="80" t="s">
        <v>524</v>
      </c>
      <c r="Q10" s="64" t="s">
        <v>525</v>
      </c>
      <c r="R10" s="355" t="s">
        <v>515</v>
      </c>
      <c r="S10" s="355"/>
      <c r="T10" s="355"/>
      <c r="U10" s="355"/>
      <c r="V10" s="355" t="s">
        <v>516</v>
      </c>
      <c r="W10" s="355"/>
      <c r="X10" s="355"/>
      <c r="Y10" s="355"/>
      <c r="Z10" s="356" t="s">
        <v>513</v>
      </c>
      <c r="AA10" s="356"/>
      <c r="AB10" s="356"/>
      <c r="AC10" s="356"/>
      <c r="AD10" s="356" t="s">
        <v>514</v>
      </c>
      <c r="AE10" s="356"/>
      <c r="AF10" s="356"/>
      <c r="AG10" s="356"/>
      <c r="AH10" s="65" t="s">
        <v>494</v>
      </c>
      <c r="AI10" s="66" t="s">
        <v>510</v>
      </c>
      <c r="AJ10" s="67"/>
      <c r="AK10" s="68"/>
      <c r="AL10" s="65" t="s">
        <v>526</v>
      </c>
      <c r="AM10" s="68"/>
      <c r="AN10" s="65" t="s">
        <v>527</v>
      </c>
      <c r="AO10" s="65" t="s">
        <v>529</v>
      </c>
    </row>
    <row r="11" spans="1:47" s="221" customFormat="1" ht="22.5" customHeight="1">
      <c r="A11" s="230" t="s">
        <v>621</v>
      </c>
      <c r="B11" s="221" t="str">
        <f>_xlfn.XLOOKUP($A11,Apuracão!$A:$A,Apuracão!B:B)</f>
        <v>13</v>
      </c>
      <c r="C11" s="221" t="str">
        <f>_xlfn.XLOOKUP($A11,Apuracão!$A:$A,Apuracão!C:C)</f>
        <v>01</v>
      </c>
      <c r="D11" s="221" t="str">
        <f>_xlfn.XLOOKUP($A11,Apuracão!$A:$A,Apuracão!D:D)</f>
        <v>13</v>
      </c>
      <c r="E11" s="222" t="str">
        <f>_xlfn.XLOOKUP($A11,Apuracão!$A:$A,Apuracão!E:E)</f>
        <v>TOGO</v>
      </c>
      <c r="F11" s="222" t="str">
        <f>_xlfn.XLOOKUP($A11,Apuracão!$A:$A,Apuracão!F:F)</f>
        <v>NARIKO</v>
      </c>
      <c r="G11" s="221" t="str">
        <f>_xlfn.XLOOKUP($A11,Apuracão!$A:$A,Apuracão!G:G)</f>
        <v>F</v>
      </c>
      <c r="H11" s="221" t="str">
        <f>_xlfn.XLOOKUP($A11,Apuracão!$A:$A,Apuracão!H:H)</f>
        <v>07. GSP</v>
      </c>
      <c r="I11" s="223">
        <f>_xlfn.XLOOKUP($A11,Apuracão!$A:$A,Apuracão!I:I)</f>
        <v>18327</v>
      </c>
      <c r="J11" s="221">
        <f>_xlfn.XLOOKUP($A11,Apuracão!$A:$A,Apuracão!J:J)</f>
        <v>4</v>
      </c>
      <c r="K11" s="221" t="str">
        <f>_xlfn.XLOOKUP($A11,Apuracão!$A:$A,Apuracão!K:K)</f>
        <v>A</v>
      </c>
      <c r="L11" s="221" t="str">
        <f>_xlfn.XLOOKUP($A11,Apuracão!$A:$A,Apuracão!L:L)</f>
        <v>SR</v>
      </c>
      <c r="M11" s="221" t="str">
        <f>_xlfn.XLOOKUP($A11,Apuracão!$A:$A,Apuracão!M:M)</f>
        <v/>
      </c>
      <c r="N11" s="221" t="str">
        <f>_xlfn.XLOOKUP($A11,Apuracão!$A:$A,Apuracão!N:N)</f>
        <v>LIB2026</v>
      </c>
      <c r="O11" s="221">
        <f>_xlfn.XLOOKUP($A11,Apuracão!$A:$A,Apuracão!O:O)</f>
        <v>51</v>
      </c>
      <c r="P11" s="221">
        <f>_xlfn.XLOOKUP($A11,Apuracão!$A:$A,Apuracão!P:P)</f>
        <v>54</v>
      </c>
      <c r="Q11" s="224">
        <f>_xlfn.XLOOKUP($A11,Apuracão!$A:$A,Apuracão!Q:Q)</f>
        <v>105</v>
      </c>
      <c r="R11" s="225">
        <f>_xlfn.XLOOKUP($A11,Apuracão!$A:$A,Apuracão!R:R)</f>
        <v>17</v>
      </c>
      <c r="S11" s="225">
        <f>_xlfn.XLOOKUP($A11,Apuracão!$A:$A,Apuracão!S:S)</f>
        <v>0</v>
      </c>
      <c r="T11" s="225">
        <f>_xlfn.XLOOKUP($A11,Apuracão!$A:$A,Apuracão!T:T)</f>
        <v>0</v>
      </c>
      <c r="U11" s="225">
        <f>_xlfn.XLOOKUP($A11,Apuracão!$A:$A,Apuracão!U:U)</f>
        <v>0</v>
      </c>
      <c r="V11" s="225">
        <f>_xlfn.XLOOKUP($A11,Apuracão!$A:$A,Apuracão!V:V)</f>
        <v>0</v>
      </c>
      <c r="W11" s="225">
        <f>_xlfn.XLOOKUP($A11,Apuracão!$A:$A,Apuracão!W:W)</f>
        <v>0</v>
      </c>
      <c r="X11" s="225">
        <f>_xlfn.XLOOKUP($A11,Apuracão!$A:$A,Apuracão!X:X)</f>
        <v>0</v>
      </c>
      <c r="Y11" s="225">
        <f>_xlfn.XLOOKUP($A11,Apuracão!$A:$A,Apuracão!Y:Y)</f>
        <v>0</v>
      </c>
      <c r="Z11" s="226">
        <f>_xlfn.XLOOKUP($A11,Apuracão!$A:$A,Apuracão!Z:Z)</f>
        <v>18</v>
      </c>
      <c r="AA11" s="226">
        <f>_xlfn.XLOOKUP($A11,Apuracão!$A:$A,Apuracão!AA:AA)</f>
        <v>0</v>
      </c>
      <c r="AB11" s="226">
        <f>_xlfn.XLOOKUP($A11,Apuracão!$A:$A,Apuracão!AB:AB)</f>
        <v>0</v>
      </c>
      <c r="AC11" s="226">
        <f>_xlfn.XLOOKUP($A11,Apuracão!$A:$A,Apuracão!AC:AC)</f>
        <v>0</v>
      </c>
      <c r="AD11" s="226">
        <f>_xlfn.XLOOKUP($A11,Apuracão!$A:$A,Apuracão!AD:AD)</f>
        <v>0</v>
      </c>
      <c r="AE11" s="226">
        <f>_xlfn.XLOOKUP($A11,Apuracão!$A:$A,Apuracão!AE:AE)</f>
        <v>0</v>
      </c>
      <c r="AF11" s="226">
        <f>_xlfn.XLOOKUP($A11,Apuracão!$A:$A,Apuracão!AF:AF)</f>
        <v>0</v>
      </c>
      <c r="AG11" s="226">
        <f>_xlfn.XLOOKUP($A11,Apuracão!$A:$A,Apuracão!AG:AG)</f>
        <v>0</v>
      </c>
      <c r="AH11" s="221">
        <f>_xlfn.XLOOKUP($A11,Apuracão!$A:$A,Apuracão!AH:AH)</f>
        <v>18</v>
      </c>
      <c r="AI11" s="227">
        <f>_xlfn.XLOOKUP($A11,Apuracão!$A:$A,Apuracão!AI:AI)</f>
        <v>97</v>
      </c>
      <c r="AJ11" s="228">
        <f>_xlfn.XLOOKUP($A11,Apuracão!$A:$A,Apuracão!AJ:AJ)</f>
        <v>18327</v>
      </c>
      <c r="AK11" s="226">
        <f>_xlfn.XLOOKUP($A11,Apuracão!$A:$A,Apuracão!AK:AK)</f>
        <v>895.03998067299995</v>
      </c>
      <c r="AL11" s="233">
        <f>_xlfn.XLOOKUP($A11,Apuracão!$A:$A,Apuracão!AL:AL)</f>
        <v>28</v>
      </c>
      <c r="AM11" s="226">
        <f>_xlfn.XLOOKUP($A11,Apuracão!$A:$A,Apuracão!AM:AM)</f>
        <v>903.07981573000006</v>
      </c>
      <c r="AN11" s="221">
        <f>_xlfn.XLOOKUP($A11,Apuracão!$A:$A,Apuracão!AN:AN)</f>
        <v>45</v>
      </c>
      <c r="AO11" s="221">
        <f>_xlfn.XLOOKUP($A11,Apuracão!$A:$A,Apuracão!AO:AO)</f>
        <v>1</v>
      </c>
      <c r="AP11" s="276" t="s">
        <v>1192</v>
      </c>
    </row>
    <row r="12" spans="1:47" s="221" customFormat="1" ht="22.5" customHeight="1">
      <c r="A12" s="230" t="s">
        <v>561</v>
      </c>
      <c r="B12" s="221" t="str">
        <f>_xlfn.XLOOKUP($A12,Apuracão!$A:$A,Apuracão!B:B)</f>
        <v>03</v>
      </c>
      <c r="C12" s="221" t="str">
        <f>_xlfn.XLOOKUP($A12,Apuracão!$A:$A,Apuracão!C:C)</f>
        <v>01</v>
      </c>
      <c r="D12" s="221" t="str">
        <f>_xlfn.XLOOKUP($A12,Apuracão!$A:$A,Apuracão!D:D)</f>
        <v>03</v>
      </c>
      <c r="E12" s="222" t="str">
        <f>_xlfn.XLOOKUP($A12,Apuracão!$A:$A,Apuracão!E:E)</f>
        <v>KAWASAKA</v>
      </c>
      <c r="F12" s="222" t="str">
        <f>_xlfn.XLOOKUP($A12,Apuracão!$A:$A,Apuracão!F:F)</f>
        <v>M. INES KINUKO</v>
      </c>
      <c r="G12" s="221" t="str">
        <f>_xlfn.XLOOKUP($A12,Apuracão!$A:$A,Apuracão!G:G)</f>
        <v>F</v>
      </c>
      <c r="H12" s="221" t="str">
        <f>_xlfn.XLOOKUP($A12,Apuracão!$A:$A,Apuracão!H:H)</f>
        <v>07. GSP</v>
      </c>
      <c r="I12" s="223">
        <f>_xlfn.XLOOKUP($A12,Apuracão!$A:$A,Apuracão!I:I)</f>
        <v>18296</v>
      </c>
      <c r="J12" s="221">
        <f>_xlfn.XLOOKUP($A12,Apuracão!$A:$A,Apuracão!J:J)</f>
        <v>6</v>
      </c>
      <c r="K12" s="221" t="str">
        <f>_xlfn.XLOOKUP($A12,Apuracão!$A:$A,Apuracão!K:K)</f>
        <v>A</v>
      </c>
      <c r="L12" s="221" t="str">
        <f>_xlfn.XLOOKUP($A12,Apuracão!$A:$A,Apuracão!L:L)</f>
        <v>SR</v>
      </c>
      <c r="M12" s="221" t="str">
        <f>_xlfn.XLOOKUP($A12,Apuracão!$A:$A,Apuracão!M:M)</f>
        <v/>
      </c>
      <c r="N12" s="221" t="str">
        <f>_xlfn.XLOOKUP($A12,Apuracão!$A:$A,Apuracão!N:N)</f>
        <v>LIB2026</v>
      </c>
      <c r="O12" s="221">
        <f>_xlfn.XLOOKUP($A12,Apuracão!$A:$A,Apuracão!O:O)</f>
        <v>57</v>
      </c>
      <c r="P12" s="221">
        <f>_xlfn.XLOOKUP($A12,Apuracão!$A:$A,Apuracão!P:P)</f>
        <v>53</v>
      </c>
      <c r="Q12" s="224">
        <f>_xlfn.XLOOKUP($A12,Apuracão!$A:$A,Apuracão!Q:Q)</f>
        <v>110</v>
      </c>
      <c r="R12" s="225">
        <f>_xlfn.XLOOKUP($A12,Apuracão!$A:$A,Apuracão!R:R)</f>
        <v>0</v>
      </c>
      <c r="S12" s="225">
        <f>_xlfn.XLOOKUP($A12,Apuracão!$A:$A,Apuracão!S:S)</f>
        <v>0</v>
      </c>
      <c r="T12" s="225">
        <f>_xlfn.XLOOKUP($A12,Apuracão!$A:$A,Apuracão!T:T)</f>
        <v>0</v>
      </c>
      <c r="U12" s="225">
        <f>_xlfn.XLOOKUP($A12,Apuracão!$A:$A,Apuracão!U:U)</f>
        <v>0</v>
      </c>
      <c r="V12" s="225">
        <f>_xlfn.XLOOKUP($A12,Apuracão!$A:$A,Apuracão!V:V)</f>
        <v>0</v>
      </c>
      <c r="W12" s="225">
        <f>_xlfn.XLOOKUP($A12,Apuracão!$A:$A,Apuracão!W:W)</f>
        <v>0</v>
      </c>
      <c r="X12" s="225">
        <f>_xlfn.XLOOKUP($A12,Apuracão!$A:$A,Apuracão!X:X)</f>
        <v>0</v>
      </c>
      <c r="Y12" s="225">
        <f>_xlfn.XLOOKUP($A12,Apuracão!$A:$A,Apuracão!Y:Y)</f>
        <v>0</v>
      </c>
      <c r="Z12" s="226">
        <f>_xlfn.XLOOKUP($A12,Apuracão!$A:$A,Apuracão!Z:Z)</f>
        <v>0</v>
      </c>
      <c r="AA12" s="226">
        <f>_xlfn.XLOOKUP($A12,Apuracão!$A:$A,Apuracão!AA:AA)</f>
        <v>0</v>
      </c>
      <c r="AB12" s="226">
        <f>_xlfn.XLOOKUP($A12,Apuracão!$A:$A,Apuracão!AB:AB)</f>
        <v>0</v>
      </c>
      <c r="AC12" s="226">
        <f>_xlfn.XLOOKUP($A12,Apuracão!$A:$A,Apuracão!AC:AC)</f>
        <v>0</v>
      </c>
      <c r="AD12" s="226">
        <f>_xlfn.XLOOKUP($A12,Apuracão!$A:$A,Apuracão!AD:AD)</f>
        <v>0</v>
      </c>
      <c r="AE12" s="226">
        <f>_xlfn.XLOOKUP($A12,Apuracão!$A:$A,Apuracão!AE:AE)</f>
        <v>0</v>
      </c>
      <c r="AF12" s="226">
        <f>_xlfn.XLOOKUP($A12,Apuracão!$A:$A,Apuracão!AF:AF)</f>
        <v>0</v>
      </c>
      <c r="AG12" s="226">
        <f>_xlfn.XLOOKUP($A12,Apuracão!$A:$A,Apuracão!AG:AG)</f>
        <v>0</v>
      </c>
      <c r="AH12" s="221" t="str">
        <f>_xlfn.XLOOKUP($A12,Apuracão!$A:$A,Apuracão!AH:AH)</f>
        <v/>
      </c>
      <c r="AI12" s="227">
        <f>_xlfn.XLOOKUP($A12,Apuracão!$A:$A,Apuracão!AI:AI)</f>
        <v>98</v>
      </c>
      <c r="AJ12" s="228">
        <f>_xlfn.XLOOKUP($A12,Apuracão!$A:$A,Apuracão!AJ:AJ)</f>
        <v>18296</v>
      </c>
      <c r="AK12" s="226">
        <f>_xlfn.XLOOKUP($A12,Apuracão!$A:$A,Apuracão!AK:AK)</f>
        <v>890.05998070399994</v>
      </c>
      <c r="AL12" s="233">
        <f>_xlfn.XLOOKUP($A12,Apuracão!$A:$A,Apuracão!AL:AL)</f>
        <v>62</v>
      </c>
      <c r="AM12" s="226">
        <f>_xlfn.XLOOKUP($A12,Apuracão!$A:$A,Apuracão!AM:AM)</f>
        <v>902.05981603999999</v>
      </c>
      <c r="AN12" s="221">
        <f>_xlfn.XLOOKUP($A12,Apuracão!$A:$A,Apuracão!AN:AN)</f>
        <v>51</v>
      </c>
      <c r="AO12" s="221" t="str">
        <f>_xlfn.XLOOKUP($A12,Apuracão!$A:$A,Apuracão!AO:AO)</f>
        <v/>
      </c>
      <c r="AP12" s="276" t="s">
        <v>1193</v>
      </c>
    </row>
    <row r="13" spans="1:47" s="221" customFormat="1" ht="22.5" customHeight="1">
      <c r="A13" s="230" t="s">
        <v>429</v>
      </c>
      <c r="B13" s="221" t="str">
        <f>_xlfn.XLOOKUP($A13,Apuracão!$A:$A,Apuracão!B:B)</f>
        <v>25</v>
      </c>
      <c r="C13" s="221" t="str">
        <f>_xlfn.XLOOKUP($A13,Apuracão!$A:$A,Apuracão!C:C)</f>
        <v>02</v>
      </c>
      <c r="D13" s="221" t="str">
        <f>_xlfn.XLOOKUP($A13,Apuracão!$A:$A,Apuracão!D:D)</f>
        <v>07</v>
      </c>
      <c r="E13" s="222" t="str">
        <f>_xlfn.XLOOKUP($A13,Apuracão!$A:$A,Apuracão!E:E)</f>
        <v>TAKEYA</v>
      </c>
      <c r="F13" s="222" t="str">
        <f>_xlfn.XLOOKUP($A13,Apuracão!$A:$A,Apuracão!F:F)</f>
        <v>JUNKO</v>
      </c>
      <c r="G13" s="221" t="str">
        <f>_xlfn.XLOOKUP($A13,Apuracão!$A:$A,Apuracão!G:G)</f>
        <v>F</v>
      </c>
      <c r="H13" s="221" t="str">
        <f>_xlfn.XLOOKUP($A13,Apuracão!$A:$A,Apuracão!H:H)</f>
        <v>07. GSP</v>
      </c>
      <c r="I13" s="223">
        <f>_xlfn.XLOOKUP($A13,Apuracão!$A:$A,Apuracão!I:I)</f>
        <v>15736</v>
      </c>
      <c r="J13" s="221">
        <f>_xlfn.XLOOKUP($A13,Apuracão!$A:$A,Apuracão!J:J)</f>
        <v>6</v>
      </c>
      <c r="K13" s="221" t="str">
        <f>_xlfn.XLOOKUP($A13,Apuracão!$A:$A,Apuracão!K:K)</f>
        <v>A</v>
      </c>
      <c r="L13" s="221" t="str">
        <f>_xlfn.XLOOKUP($A13,Apuracão!$A:$A,Apuracão!L:L)</f>
        <v>SR</v>
      </c>
      <c r="M13" s="221" t="str">
        <f>_xlfn.XLOOKUP($A13,Apuracão!$A:$A,Apuracão!M:M)</f>
        <v>X</v>
      </c>
      <c r="N13" s="221" t="str">
        <f>_xlfn.XLOOKUP($A13,Apuracão!$A:$A,Apuracão!N:N)</f>
        <v>LIB2026</v>
      </c>
      <c r="O13" s="221">
        <f>_xlfn.XLOOKUP($A13,Apuracão!$A:$A,Apuracão!O:O)</f>
        <v>58</v>
      </c>
      <c r="P13" s="221">
        <f>_xlfn.XLOOKUP($A13,Apuracão!$A:$A,Apuracão!P:P)</f>
        <v>54</v>
      </c>
      <c r="Q13" s="224">
        <f>_xlfn.XLOOKUP($A13,Apuracão!$A:$A,Apuracão!Q:Q)</f>
        <v>112</v>
      </c>
      <c r="R13" s="225">
        <f>_xlfn.XLOOKUP($A13,Apuracão!$A:$A,Apuracão!R:R)</f>
        <v>0</v>
      </c>
      <c r="S13" s="225">
        <f>_xlfn.XLOOKUP($A13,Apuracão!$A:$A,Apuracão!S:S)</f>
        <v>0</v>
      </c>
      <c r="T13" s="225">
        <f>_xlfn.XLOOKUP($A13,Apuracão!$A:$A,Apuracão!T:T)</f>
        <v>0</v>
      </c>
      <c r="U13" s="225">
        <f>_xlfn.XLOOKUP($A13,Apuracão!$A:$A,Apuracão!U:U)</f>
        <v>0</v>
      </c>
      <c r="V13" s="225">
        <f>_xlfn.XLOOKUP($A13,Apuracão!$A:$A,Apuracão!V:V)</f>
        <v>0</v>
      </c>
      <c r="W13" s="225">
        <f>_xlfn.XLOOKUP($A13,Apuracão!$A:$A,Apuracão!W:W)</f>
        <v>0</v>
      </c>
      <c r="X13" s="225">
        <f>_xlfn.XLOOKUP($A13,Apuracão!$A:$A,Apuracão!X:X)</f>
        <v>0</v>
      </c>
      <c r="Y13" s="225">
        <f>_xlfn.XLOOKUP($A13,Apuracão!$A:$A,Apuracão!Y:Y)</f>
        <v>0</v>
      </c>
      <c r="Z13" s="226">
        <f>_xlfn.XLOOKUP($A13,Apuracão!$A:$A,Apuracão!Z:Z)</f>
        <v>0</v>
      </c>
      <c r="AA13" s="226">
        <f>_xlfn.XLOOKUP($A13,Apuracão!$A:$A,Apuracão!AA:AA)</f>
        <v>0</v>
      </c>
      <c r="AB13" s="226">
        <f>_xlfn.XLOOKUP($A13,Apuracão!$A:$A,Apuracão!AB:AB)</f>
        <v>0</v>
      </c>
      <c r="AC13" s="226">
        <f>_xlfn.XLOOKUP($A13,Apuracão!$A:$A,Apuracão!AC:AC)</f>
        <v>0</v>
      </c>
      <c r="AD13" s="226">
        <f>_xlfn.XLOOKUP($A13,Apuracão!$A:$A,Apuracão!AD:AD)</f>
        <v>0</v>
      </c>
      <c r="AE13" s="226">
        <f>_xlfn.XLOOKUP($A13,Apuracão!$A:$A,Apuracão!AE:AE)</f>
        <v>0</v>
      </c>
      <c r="AF13" s="226">
        <f>_xlfn.XLOOKUP($A13,Apuracão!$A:$A,Apuracão!AF:AF)</f>
        <v>0</v>
      </c>
      <c r="AG13" s="226">
        <f>_xlfn.XLOOKUP($A13,Apuracão!$A:$A,Apuracão!AG:AG)</f>
        <v>0</v>
      </c>
      <c r="AH13" s="221" t="str">
        <f>_xlfn.XLOOKUP($A13,Apuracão!$A:$A,Apuracão!AH:AH)</f>
        <v/>
      </c>
      <c r="AI13" s="227">
        <f>_xlfn.XLOOKUP($A13,Apuracão!$A:$A,Apuracão!AI:AI)</f>
        <v>100</v>
      </c>
      <c r="AJ13" s="228">
        <f>_xlfn.XLOOKUP($A13,Apuracão!$A:$A,Apuracão!AJ:AJ)</f>
        <v>15736</v>
      </c>
      <c r="AK13" s="226">
        <f>_xlfn.XLOOKUP($A13,Apuracão!$A:$A,Apuracão!AK:AK)</f>
        <v>888.05998326399992</v>
      </c>
      <c r="AL13" s="233">
        <f>_xlfn.XLOOKUP($A13,Apuracão!$A:$A,Apuracão!AL:AL)</f>
        <v>71</v>
      </c>
      <c r="AM13" s="226">
        <f>_xlfn.XLOOKUP($A13,Apuracão!$A:$A,Apuracão!AM:AM)</f>
        <v>900.05984163999995</v>
      </c>
      <c r="AN13" s="221">
        <f>_xlfn.XLOOKUP($A13,Apuracão!$A:$A,Apuracão!AN:AN)</f>
        <v>81</v>
      </c>
      <c r="AO13" s="221" t="str">
        <f>_xlfn.XLOOKUP($A13,Apuracão!$A:$A,Apuracão!AO:AO)</f>
        <v/>
      </c>
      <c r="AP13" s="276" t="s">
        <v>1194</v>
      </c>
    </row>
    <row r="14" spans="1:47" s="134" customFormat="1" ht="22.5" customHeight="1">
      <c r="A14" s="232"/>
      <c r="E14" s="185"/>
      <c r="F14" s="185"/>
      <c r="I14" s="186"/>
      <c r="Q14" s="187"/>
      <c r="R14" s="188"/>
      <c r="S14" s="188"/>
      <c r="T14" s="188"/>
      <c r="U14" s="188"/>
      <c r="V14" s="188"/>
      <c r="W14" s="188"/>
      <c r="X14" s="188"/>
      <c r="Y14" s="188"/>
      <c r="Z14" s="189"/>
      <c r="AA14" s="189"/>
      <c r="AB14" s="189"/>
      <c r="AC14" s="189"/>
      <c r="AD14" s="189"/>
      <c r="AE14" s="189"/>
      <c r="AF14" s="189"/>
      <c r="AG14" s="189"/>
      <c r="AI14" s="190"/>
      <c r="AJ14" s="191"/>
      <c r="AK14" s="189"/>
      <c r="AL14" s="234"/>
      <c r="AM14" s="189"/>
    </row>
    <row r="15" spans="1:47" s="134" customFormat="1" ht="22.5" customHeight="1">
      <c r="A15" s="232"/>
      <c r="E15" s="185"/>
      <c r="F15" s="185"/>
      <c r="I15" s="186"/>
      <c r="Q15" s="187"/>
      <c r="R15" s="188"/>
      <c r="S15" s="188"/>
      <c r="T15" s="188"/>
      <c r="U15" s="188"/>
      <c r="V15" s="188"/>
      <c r="W15" s="188"/>
      <c r="X15" s="188"/>
      <c r="Y15" s="188"/>
      <c r="Z15" s="189"/>
      <c r="AA15" s="189"/>
      <c r="AB15" s="189"/>
      <c r="AC15" s="189"/>
      <c r="AD15" s="189"/>
      <c r="AE15" s="189"/>
      <c r="AF15" s="189"/>
      <c r="AG15" s="189"/>
      <c r="AI15" s="190"/>
      <c r="AJ15" s="191"/>
      <c r="AK15" s="189"/>
      <c r="AL15" s="234"/>
      <c r="AM15" s="189"/>
    </row>
    <row r="16" spans="1:47" ht="22.5" customHeight="1">
      <c r="A16" s="229" t="s">
        <v>1076</v>
      </c>
      <c r="B16" s="76"/>
      <c r="C16" s="76"/>
      <c r="D16" s="76"/>
      <c r="E16" s="70"/>
      <c r="F16" s="70"/>
      <c r="G16" s="76"/>
      <c r="H16" s="76"/>
      <c r="I16" s="77" t="s">
        <v>525</v>
      </c>
      <c r="J16" s="76"/>
      <c r="K16" s="76"/>
      <c r="L16" s="76"/>
      <c r="M16" s="76"/>
      <c r="N16" s="76"/>
      <c r="O16" s="76"/>
      <c r="P16" s="76"/>
      <c r="Q16" s="74"/>
      <c r="R16" s="78"/>
      <c r="S16" s="78"/>
      <c r="T16" s="78"/>
      <c r="U16" s="78"/>
      <c r="V16" s="78"/>
      <c r="W16" s="78"/>
      <c r="X16" s="78"/>
      <c r="Y16" s="78"/>
      <c r="Z16" s="351" t="s">
        <v>531</v>
      </c>
      <c r="AA16" s="351"/>
      <c r="AB16" s="351"/>
      <c r="AC16" s="351"/>
      <c r="AD16" s="351" t="s">
        <v>531</v>
      </c>
      <c r="AE16" s="351"/>
      <c r="AF16" s="351"/>
      <c r="AG16" s="351"/>
      <c r="AH16" s="76"/>
      <c r="AI16" s="75"/>
      <c r="AJ16" s="79" t="s">
        <v>531</v>
      </c>
      <c r="AK16" s="79" t="s">
        <v>531</v>
      </c>
      <c r="AL16" s="106">
        <f>$AL$1</f>
        <v>46075</v>
      </c>
      <c r="AM16" s="79" t="s">
        <v>531</v>
      </c>
      <c r="AN16" s="106"/>
      <c r="AO16" s="76"/>
    </row>
    <row r="17" spans="1:42" ht="27.6">
      <c r="A17" s="120" t="s">
        <v>517</v>
      </c>
      <c r="B17" s="62" t="s">
        <v>556</v>
      </c>
      <c r="C17" s="62" t="s">
        <v>558</v>
      </c>
      <c r="D17" s="62" t="s">
        <v>557</v>
      </c>
      <c r="E17" s="62" t="s">
        <v>461</v>
      </c>
      <c r="F17" s="62" t="s">
        <v>518</v>
      </c>
      <c r="G17" s="62" t="s">
        <v>463</v>
      </c>
      <c r="H17" s="62" t="s">
        <v>528</v>
      </c>
      <c r="I17" s="63" t="s">
        <v>465</v>
      </c>
      <c r="J17" s="62" t="s">
        <v>519</v>
      </c>
      <c r="K17" s="62" t="s">
        <v>520</v>
      </c>
      <c r="L17" s="62" t="s">
        <v>680</v>
      </c>
      <c r="M17" s="62" t="s">
        <v>521</v>
      </c>
      <c r="N17" s="62" t="s">
        <v>522</v>
      </c>
      <c r="O17" s="80" t="s">
        <v>523</v>
      </c>
      <c r="P17" s="80" t="s">
        <v>524</v>
      </c>
      <c r="Q17" s="64" t="s">
        <v>525</v>
      </c>
      <c r="R17" s="355" t="s">
        <v>515</v>
      </c>
      <c r="S17" s="355"/>
      <c r="T17" s="355"/>
      <c r="U17" s="355"/>
      <c r="V17" s="355" t="s">
        <v>516</v>
      </c>
      <c r="W17" s="355"/>
      <c r="X17" s="355"/>
      <c r="Y17" s="355"/>
      <c r="Z17" s="356" t="s">
        <v>513</v>
      </c>
      <c r="AA17" s="356"/>
      <c r="AB17" s="356"/>
      <c r="AC17" s="356"/>
      <c r="AD17" s="356" t="s">
        <v>514</v>
      </c>
      <c r="AE17" s="356"/>
      <c r="AF17" s="356"/>
      <c r="AG17" s="356"/>
      <c r="AH17" s="65" t="s">
        <v>494</v>
      </c>
      <c r="AI17" s="66" t="s">
        <v>510</v>
      </c>
      <c r="AJ17" s="67"/>
      <c r="AK17" s="68"/>
      <c r="AL17" s="65" t="s">
        <v>526</v>
      </c>
      <c r="AM17" s="68"/>
      <c r="AN17" s="65" t="s">
        <v>527</v>
      </c>
      <c r="AO17" s="65" t="s">
        <v>529</v>
      </c>
    </row>
    <row r="18" spans="1:42" s="221" customFormat="1" ht="22.5" customHeight="1">
      <c r="A18" s="230" t="s">
        <v>415</v>
      </c>
      <c r="B18" s="221" t="str">
        <f>_xlfn.XLOOKUP($A18,Apuracão!$A:$A,Apuracão!B:B)</f>
        <v>23</v>
      </c>
      <c r="C18" s="221" t="str">
        <f>_xlfn.XLOOKUP($A18,Apuracão!$A:$A,Apuracão!C:C)</f>
        <v>02</v>
      </c>
      <c r="D18" s="221" t="str">
        <f>_xlfn.XLOOKUP($A18,Apuracão!$A:$A,Apuracão!D:D)</f>
        <v>05</v>
      </c>
      <c r="E18" s="222" t="str">
        <f>_xlfn.XLOOKUP($A18,Apuracão!$A:$A,Apuracão!E:E)</f>
        <v>NAKAGAWA</v>
      </c>
      <c r="F18" s="222" t="str">
        <f>_xlfn.XLOOKUP($A18,Apuracão!$A:$A,Apuracão!F:F)</f>
        <v>MARIA</v>
      </c>
      <c r="G18" s="221" t="str">
        <f>_xlfn.XLOOKUP($A18,Apuracão!$A:$A,Apuracão!G:G)</f>
        <v>F</v>
      </c>
      <c r="H18" s="221" t="str">
        <f>_xlfn.XLOOKUP($A18,Apuracão!$A:$A,Apuracão!H:H)</f>
        <v>16. SUM</v>
      </c>
      <c r="I18" s="223">
        <f>_xlfn.XLOOKUP($A18,Apuracão!$A:$A,Apuracão!I:I)</f>
        <v>16657</v>
      </c>
      <c r="J18" s="221">
        <f>_xlfn.XLOOKUP($A18,Apuracão!$A:$A,Apuracão!J:J)</f>
        <v>8</v>
      </c>
      <c r="K18" s="221" t="str">
        <f>_xlfn.XLOOKUP($A18,Apuracão!$A:$A,Apuracão!K:K)</f>
        <v>B</v>
      </c>
      <c r="L18" s="221" t="str">
        <f>_xlfn.XLOOKUP($A18,Apuracão!$A:$A,Apuracão!L:L)</f>
        <v>SR</v>
      </c>
      <c r="M18" s="221" t="str">
        <f>_xlfn.XLOOKUP($A18,Apuracão!$A:$A,Apuracão!M:M)</f>
        <v>X</v>
      </c>
      <c r="N18" s="221" t="str">
        <f>_xlfn.XLOOKUP($A18,Apuracão!$A:$A,Apuracão!N:N)</f>
        <v>LIB2026</v>
      </c>
      <c r="O18" s="221">
        <f>_xlfn.XLOOKUP($A18,Apuracão!$A:$A,Apuracão!O:O)</f>
        <v>57</v>
      </c>
      <c r="P18" s="221">
        <f>_xlfn.XLOOKUP($A18,Apuracão!$A:$A,Apuracão!P:P)</f>
        <v>52</v>
      </c>
      <c r="Q18" s="224">
        <f>_xlfn.XLOOKUP($A18,Apuracão!$A:$A,Apuracão!Q:Q)</f>
        <v>109</v>
      </c>
      <c r="R18" s="225">
        <f>_xlfn.XLOOKUP($A18,Apuracão!$A:$A,Apuracão!R:R)</f>
        <v>0</v>
      </c>
      <c r="S18" s="225">
        <f>_xlfn.XLOOKUP($A18,Apuracão!$A:$A,Apuracão!S:S)</f>
        <v>0</v>
      </c>
      <c r="T18" s="225">
        <f>_xlfn.XLOOKUP($A18,Apuracão!$A:$A,Apuracão!T:T)</f>
        <v>0</v>
      </c>
      <c r="U18" s="225">
        <f>_xlfn.XLOOKUP($A18,Apuracão!$A:$A,Apuracão!U:U)</f>
        <v>0</v>
      </c>
      <c r="V18" s="225">
        <f>_xlfn.XLOOKUP($A18,Apuracão!$A:$A,Apuracão!V:V)</f>
        <v>0</v>
      </c>
      <c r="W18" s="225">
        <f>_xlfn.XLOOKUP($A18,Apuracão!$A:$A,Apuracão!W:W)</f>
        <v>0</v>
      </c>
      <c r="X18" s="225">
        <f>_xlfn.XLOOKUP($A18,Apuracão!$A:$A,Apuracão!X:X)</f>
        <v>0</v>
      </c>
      <c r="Y18" s="225">
        <f>_xlfn.XLOOKUP($A18,Apuracão!$A:$A,Apuracão!Y:Y)</f>
        <v>0</v>
      </c>
      <c r="Z18" s="226">
        <f>_xlfn.XLOOKUP($A18,Apuracão!$A:$A,Apuracão!Z:Z)</f>
        <v>0</v>
      </c>
      <c r="AA18" s="226">
        <f>_xlfn.XLOOKUP($A18,Apuracão!$A:$A,Apuracão!AA:AA)</f>
        <v>0</v>
      </c>
      <c r="AB18" s="226">
        <f>_xlfn.XLOOKUP($A18,Apuracão!$A:$A,Apuracão!AB:AB)</f>
        <v>0</v>
      </c>
      <c r="AC18" s="226">
        <f>_xlfn.XLOOKUP($A18,Apuracão!$A:$A,Apuracão!AC:AC)</f>
        <v>0</v>
      </c>
      <c r="AD18" s="226">
        <f>_xlfn.XLOOKUP($A18,Apuracão!$A:$A,Apuracão!AD:AD)</f>
        <v>0</v>
      </c>
      <c r="AE18" s="226">
        <f>_xlfn.XLOOKUP($A18,Apuracão!$A:$A,Apuracão!AE:AE)</f>
        <v>0</v>
      </c>
      <c r="AF18" s="226">
        <f>_xlfn.XLOOKUP($A18,Apuracão!$A:$A,Apuracão!AF:AF)</f>
        <v>0</v>
      </c>
      <c r="AG18" s="226">
        <f>_xlfn.XLOOKUP($A18,Apuracão!$A:$A,Apuracão!AG:AG)</f>
        <v>0</v>
      </c>
      <c r="AH18" s="221" t="str">
        <f>_xlfn.XLOOKUP($A18,Apuracão!$A:$A,Apuracão!AH:AH)</f>
        <v/>
      </c>
      <c r="AI18" s="227">
        <f>_xlfn.XLOOKUP($A18,Apuracão!$A:$A,Apuracão!AI:AI)</f>
        <v>93</v>
      </c>
      <c r="AJ18" s="228">
        <f>_xlfn.XLOOKUP($A18,Apuracão!$A:$A,Apuracão!AJ:AJ)</f>
        <v>16657</v>
      </c>
      <c r="AK18" s="226">
        <f>_xlfn.XLOOKUP($A18,Apuracão!$A:$A,Apuracão!AK:AK)</f>
        <v>891.0799823430001</v>
      </c>
      <c r="AL18" s="233">
        <f>_xlfn.XLOOKUP($A18,Apuracão!$A:$A,Apuracão!AL:AL)</f>
        <v>49</v>
      </c>
      <c r="AM18" s="226">
        <f>_xlfn.XLOOKUP($A18,Apuracão!$A:$A,Apuracão!AM:AM)</f>
        <v>907.03983242999993</v>
      </c>
      <c r="AN18" s="221">
        <f>_xlfn.XLOOKUP($A18,Apuracão!$A:$A,Apuracão!AN:AN)</f>
        <v>19</v>
      </c>
      <c r="AO18" s="221" t="str">
        <f>_xlfn.XLOOKUP($A18,Apuracão!$A:$A,Apuracão!AO:AO)</f>
        <v/>
      </c>
      <c r="AP18" s="276" t="s">
        <v>1192</v>
      </c>
    </row>
    <row r="19" spans="1:42" s="221" customFormat="1" ht="22.5" customHeight="1">
      <c r="A19" s="230" t="s">
        <v>97</v>
      </c>
      <c r="B19" s="221" t="str">
        <f>_xlfn.XLOOKUP($A19,Apuracão!$A:$A,Apuracão!B:B)</f>
        <v>40</v>
      </c>
      <c r="C19" s="221" t="str">
        <f>_xlfn.XLOOKUP($A19,Apuracão!$A:$A,Apuracão!C:C)</f>
        <v>01</v>
      </c>
      <c r="D19" s="221" t="str">
        <f>_xlfn.XLOOKUP($A19,Apuracão!$A:$A,Apuracão!D:D)</f>
        <v>11</v>
      </c>
      <c r="E19" s="222" t="str">
        <f>_xlfn.XLOOKUP($A19,Apuracão!$A:$A,Apuracão!E:E)</f>
        <v>KAWANO</v>
      </c>
      <c r="F19" s="222" t="str">
        <f>_xlfn.XLOOKUP($A19,Apuracão!$A:$A,Apuracão!F:F)</f>
        <v>KIYOKO</v>
      </c>
      <c r="G19" s="221" t="str">
        <f>_xlfn.XLOOKUP($A19,Apuracão!$A:$A,Apuracão!G:G)</f>
        <v>F</v>
      </c>
      <c r="H19" s="221" t="str">
        <f>_xlfn.XLOOKUP($A19,Apuracão!$A:$A,Apuracão!H:H)</f>
        <v>03. IBI</v>
      </c>
      <c r="I19" s="223">
        <f>_xlfn.XLOOKUP($A19,Apuracão!$A:$A,Apuracão!I:I)</f>
        <v>16772</v>
      </c>
      <c r="J19" s="221">
        <f>_xlfn.XLOOKUP($A19,Apuracão!$A:$A,Apuracão!J:J)</f>
        <v>7</v>
      </c>
      <c r="K19" s="221" t="str">
        <f>_xlfn.XLOOKUP($A19,Apuracão!$A:$A,Apuracão!K:K)</f>
        <v>B</v>
      </c>
      <c r="L19" s="221" t="str">
        <f>_xlfn.XLOOKUP($A19,Apuracão!$A:$A,Apuracão!L:L)</f>
        <v>SR</v>
      </c>
      <c r="M19" s="221" t="str">
        <f>_xlfn.XLOOKUP($A19,Apuracão!$A:$A,Apuracão!M:M)</f>
        <v>X</v>
      </c>
      <c r="N19" s="221" t="str">
        <f>_xlfn.XLOOKUP($A19,Apuracão!$A:$A,Apuracão!N:N)</f>
        <v>LIB2026</v>
      </c>
      <c r="O19" s="221">
        <f>_xlfn.XLOOKUP($A19,Apuracão!$A:$A,Apuracão!O:O)</f>
        <v>55</v>
      </c>
      <c r="P19" s="221">
        <f>_xlfn.XLOOKUP($A19,Apuracão!$A:$A,Apuracão!P:P)</f>
        <v>57</v>
      </c>
      <c r="Q19" s="224">
        <f>_xlfn.XLOOKUP($A19,Apuracão!$A:$A,Apuracão!Q:Q)</f>
        <v>112</v>
      </c>
      <c r="R19" s="225">
        <f>_xlfn.XLOOKUP($A19,Apuracão!$A:$A,Apuracão!R:R)</f>
        <v>0</v>
      </c>
      <c r="S19" s="225">
        <f>_xlfn.XLOOKUP($A19,Apuracão!$A:$A,Apuracão!S:S)</f>
        <v>0</v>
      </c>
      <c r="T19" s="225">
        <f>_xlfn.XLOOKUP($A19,Apuracão!$A:$A,Apuracão!T:T)</f>
        <v>0</v>
      </c>
      <c r="U19" s="225">
        <f>_xlfn.XLOOKUP($A19,Apuracão!$A:$A,Apuracão!U:U)</f>
        <v>0</v>
      </c>
      <c r="V19" s="225">
        <f>_xlfn.XLOOKUP($A19,Apuracão!$A:$A,Apuracão!V:V)</f>
        <v>0</v>
      </c>
      <c r="W19" s="225">
        <f>_xlfn.XLOOKUP($A19,Apuracão!$A:$A,Apuracão!W:W)</f>
        <v>0</v>
      </c>
      <c r="X19" s="225">
        <f>_xlfn.XLOOKUP($A19,Apuracão!$A:$A,Apuracão!X:X)</f>
        <v>0</v>
      </c>
      <c r="Y19" s="225">
        <f>_xlfn.XLOOKUP($A19,Apuracão!$A:$A,Apuracão!Y:Y)</f>
        <v>0</v>
      </c>
      <c r="Z19" s="226">
        <f>_xlfn.XLOOKUP($A19,Apuracão!$A:$A,Apuracão!Z:Z)</f>
        <v>0</v>
      </c>
      <c r="AA19" s="226">
        <f>_xlfn.XLOOKUP($A19,Apuracão!$A:$A,Apuracão!AA:AA)</f>
        <v>0</v>
      </c>
      <c r="AB19" s="226">
        <f>_xlfn.XLOOKUP($A19,Apuracão!$A:$A,Apuracão!AB:AB)</f>
        <v>0</v>
      </c>
      <c r="AC19" s="226">
        <f>_xlfn.XLOOKUP($A19,Apuracão!$A:$A,Apuracão!AC:AC)</f>
        <v>0</v>
      </c>
      <c r="AD19" s="226">
        <f>_xlfn.XLOOKUP($A19,Apuracão!$A:$A,Apuracão!AD:AD)</f>
        <v>0</v>
      </c>
      <c r="AE19" s="226">
        <f>_xlfn.XLOOKUP($A19,Apuracão!$A:$A,Apuracão!AE:AE)</f>
        <v>0</v>
      </c>
      <c r="AF19" s="226">
        <f>_xlfn.XLOOKUP($A19,Apuracão!$A:$A,Apuracão!AF:AF)</f>
        <v>0</v>
      </c>
      <c r="AG19" s="226">
        <f>_xlfn.XLOOKUP($A19,Apuracão!$A:$A,Apuracão!AG:AG)</f>
        <v>0</v>
      </c>
      <c r="AH19" s="221" t="str">
        <f>_xlfn.XLOOKUP($A19,Apuracão!$A:$A,Apuracão!AH:AH)</f>
        <v/>
      </c>
      <c r="AI19" s="227">
        <f>_xlfn.XLOOKUP($A19,Apuracão!$A:$A,Apuracão!AI:AI)</f>
        <v>98</v>
      </c>
      <c r="AJ19" s="228">
        <f>_xlfn.XLOOKUP($A19,Apuracão!$A:$A,Apuracão!AJ:AJ)</f>
        <v>16772</v>
      </c>
      <c r="AK19" s="226">
        <f>_xlfn.XLOOKUP($A19,Apuracão!$A:$A,Apuracão!AK:AK)</f>
        <v>888.06998222800007</v>
      </c>
      <c r="AL19" s="233">
        <f>_xlfn.XLOOKUP($A19,Apuracão!$A:$A,Apuracão!AL:AL)</f>
        <v>70</v>
      </c>
      <c r="AM19" s="226">
        <f>_xlfn.XLOOKUP($A19,Apuracão!$A:$A,Apuracão!AM:AM)</f>
        <v>902.04983127999992</v>
      </c>
      <c r="AN19" s="221">
        <f>_xlfn.XLOOKUP($A19,Apuracão!$A:$A,Apuracão!AN:AN)</f>
        <v>52</v>
      </c>
      <c r="AO19" s="221" t="str">
        <f>_xlfn.XLOOKUP($A19,Apuracão!$A:$A,Apuracão!AO:AO)</f>
        <v/>
      </c>
      <c r="AP19" s="276" t="s">
        <v>1193</v>
      </c>
    </row>
    <row r="20" spans="1:42" s="221" customFormat="1" ht="22.5" customHeight="1">
      <c r="A20" s="230" t="s">
        <v>244</v>
      </c>
      <c r="B20" s="221" t="str">
        <f>_xlfn.XLOOKUP($A20,Apuracão!$A:$A,Apuracão!B:B)</f>
        <v>28</v>
      </c>
      <c r="C20" s="221" t="str">
        <f>_xlfn.XLOOKUP($A20,Apuracão!$A:$A,Apuracão!C:C)</f>
        <v>02</v>
      </c>
      <c r="D20" s="221" t="str">
        <f>_xlfn.XLOOKUP($A20,Apuracão!$A:$A,Apuracão!D:D)</f>
        <v>10</v>
      </c>
      <c r="E20" s="222" t="str">
        <f>_xlfn.XLOOKUP($A20,Apuracão!$A:$A,Apuracão!E:E)</f>
        <v>FUGIKAWA</v>
      </c>
      <c r="F20" s="222" t="str">
        <f>_xlfn.XLOOKUP($A20,Apuracão!$A:$A,Apuracão!F:F)</f>
        <v>MARINA JUNKO</v>
      </c>
      <c r="G20" s="221" t="str">
        <f>_xlfn.XLOOKUP($A20,Apuracão!$A:$A,Apuracão!G:G)</f>
        <v>F</v>
      </c>
      <c r="H20" s="221" t="str">
        <f>_xlfn.XLOOKUP($A20,Apuracão!$A:$A,Apuracão!H:H)</f>
        <v>08. SMA</v>
      </c>
      <c r="I20" s="223">
        <f>_xlfn.XLOOKUP($A20,Apuracão!$A:$A,Apuracão!I:I)</f>
        <v>17739</v>
      </c>
      <c r="J20" s="221">
        <f>_xlfn.XLOOKUP($A20,Apuracão!$A:$A,Apuracão!J:J)</f>
        <v>7</v>
      </c>
      <c r="K20" s="221" t="str">
        <f>_xlfn.XLOOKUP($A20,Apuracão!$A:$A,Apuracão!K:K)</f>
        <v>B</v>
      </c>
      <c r="L20" s="221" t="str">
        <f>_xlfn.XLOOKUP($A20,Apuracão!$A:$A,Apuracão!L:L)</f>
        <v>SR</v>
      </c>
      <c r="M20" s="221" t="str">
        <f>_xlfn.XLOOKUP($A20,Apuracão!$A:$A,Apuracão!M:M)</f>
        <v>X</v>
      </c>
      <c r="N20" s="221" t="str">
        <f>_xlfn.XLOOKUP($A20,Apuracão!$A:$A,Apuracão!N:N)</f>
        <v>LIB2026</v>
      </c>
      <c r="O20" s="221">
        <f>_xlfn.XLOOKUP($A20,Apuracão!$A:$A,Apuracão!O:O)</f>
        <v>59</v>
      </c>
      <c r="P20" s="221">
        <f>_xlfn.XLOOKUP($A20,Apuracão!$A:$A,Apuracão!P:P)</f>
        <v>54</v>
      </c>
      <c r="Q20" s="224">
        <f>_xlfn.XLOOKUP($A20,Apuracão!$A:$A,Apuracão!Q:Q)</f>
        <v>113</v>
      </c>
      <c r="R20" s="225">
        <f>_xlfn.XLOOKUP($A20,Apuracão!$A:$A,Apuracão!R:R)</f>
        <v>0</v>
      </c>
      <c r="S20" s="225">
        <f>_xlfn.XLOOKUP($A20,Apuracão!$A:$A,Apuracão!S:S)</f>
        <v>0</v>
      </c>
      <c r="T20" s="225">
        <f>_xlfn.XLOOKUP($A20,Apuracão!$A:$A,Apuracão!T:T)</f>
        <v>0</v>
      </c>
      <c r="U20" s="225">
        <f>_xlfn.XLOOKUP($A20,Apuracão!$A:$A,Apuracão!U:U)</f>
        <v>0</v>
      </c>
      <c r="V20" s="225">
        <f>_xlfn.XLOOKUP($A20,Apuracão!$A:$A,Apuracão!V:V)</f>
        <v>0</v>
      </c>
      <c r="W20" s="225">
        <f>_xlfn.XLOOKUP($A20,Apuracão!$A:$A,Apuracão!W:W)</f>
        <v>0</v>
      </c>
      <c r="X20" s="225">
        <f>_xlfn.XLOOKUP($A20,Apuracão!$A:$A,Apuracão!X:X)</f>
        <v>0</v>
      </c>
      <c r="Y20" s="225">
        <f>_xlfn.XLOOKUP($A20,Apuracão!$A:$A,Apuracão!Y:Y)</f>
        <v>0</v>
      </c>
      <c r="Z20" s="226">
        <f>_xlfn.XLOOKUP($A20,Apuracão!$A:$A,Apuracão!Z:Z)</f>
        <v>0</v>
      </c>
      <c r="AA20" s="226">
        <f>_xlfn.XLOOKUP($A20,Apuracão!$A:$A,Apuracão!AA:AA)</f>
        <v>0</v>
      </c>
      <c r="AB20" s="226">
        <f>_xlfn.XLOOKUP($A20,Apuracão!$A:$A,Apuracão!AB:AB)</f>
        <v>0</v>
      </c>
      <c r="AC20" s="226">
        <f>_xlfn.XLOOKUP($A20,Apuracão!$A:$A,Apuracão!AC:AC)</f>
        <v>0</v>
      </c>
      <c r="AD20" s="226">
        <f>_xlfn.XLOOKUP($A20,Apuracão!$A:$A,Apuracão!AD:AD)</f>
        <v>0</v>
      </c>
      <c r="AE20" s="226">
        <f>_xlfn.XLOOKUP($A20,Apuracão!$A:$A,Apuracão!AE:AE)</f>
        <v>0</v>
      </c>
      <c r="AF20" s="226">
        <f>_xlfn.XLOOKUP($A20,Apuracão!$A:$A,Apuracão!AF:AF)</f>
        <v>0</v>
      </c>
      <c r="AG20" s="226">
        <f>_xlfn.XLOOKUP($A20,Apuracão!$A:$A,Apuracão!AG:AG)</f>
        <v>0</v>
      </c>
      <c r="AH20" s="221" t="str">
        <f>_xlfn.XLOOKUP($A20,Apuracão!$A:$A,Apuracão!AH:AH)</f>
        <v/>
      </c>
      <c r="AI20" s="227">
        <f>_xlfn.XLOOKUP($A20,Apuracão!$A:$A,Apuracão!AI:AI)</f>
        <v>99</v>
      </c>
      <c r="AJ20" s="228">
        <f>_xlfn.XLOOKUP($A20,Apuracão!$A:$A,Apuracão!AJ:AJ)</f>
        <v>17739</v>
      </c>
      <c r="AK20" s="226">
        <f>_xlfn.XLOOKUP($A20,Apuracão!$A:$A,Apuracão!AK:AK)</f>
        <v>887.06998126100007</v>
      </c>
      <c r="AL20" s="233">
        <f>_xlfn.XLOOKUP($A20,Apuracão!$A:$A,Apuracão!AL:AL)</f>
        <v>76</v>
      </c>
      <c r="AM20" s="226">
        <f>_xlfn.XLOOKUP($A20,Apuracão!$A:$A,Apuracão!AM:AM)</f>
        <v>901.04982160999998</v>
      </c>
      <c r="AN20" s="221">
        <f>_xlfn.XLOOKUP($A20,Apuracão!$A:$A,Apuracão!AN:AN)</f>
        <v>63</v>
      </c>
      <c r="AO20" s="221" t="str">
        <f>_xlfn.XLOOKUP($A20,Apuracão!$A:$A,Apuracão!AO:AO)</f>
        <v/>
      </c>
      <c r="AP20" s="276" t="s">
        <v>1194</v>
      </c>
    </row>
    <row r="21" spans="1:42" s="134" customFormat="1" ht="22.5" customHeight="1">
      <c r="A21" s="232"/>
      <c r="E21" s="185"/>
      <c r="F21" s="185"/>
      <c r="I21" s="186"/>
      <c r="Q21" s="187"/>
      <c r="R21" s="188"/>
      <c r="S21" s="188"/>
      <c r="T21" s="188"/>
      <c r="U21" s="188"/>
      <c r="V21" s="188"/>
      <c r="W21" s="188"/>
      <c r="X21" s="188"/>
      <c r="Y21" s="188"/>
      <c r="Z21" s="189"/>
      <c r="AA21" s="189"/>
      <c r="AB21" s="189"/>
      <c r="AC21" s="189"/>
      <c r="AD21" s="189"/>
      <c r="AE21" s="189"/>
      <c r="AF21" s="189"/>
      <c r="AG21" s="189"/>
      <c r="AI21" s="190"/>
      <c r="AJ21" s="191"/>
      <c r="AK21" s="189"/>
      <c r="AL21" s="234"/>
      <c r="AM21" s="189"/>
    </row>
    <row r="22" spans="1:42" s="134" customFormat="1" ht="22.5" customHeight="1">
      <c r="A22" s="232"/>
      <c r="E22" s="185"/>
      <c r="F22" s="185"/>
      <c r="I22" s="186"/>
      <c r="Q22" s="187"/>
      <c r="R22" s="188"/>
      <c r="S22" s="188"/>
      <c r="T22" s="188"/>
      <c r="U22" s="188"/>
      <c r="V22" s="188"/>
      <c r="W22" s="188"/>
      <c r="X22" s="188"/>
      <c r="Y22" s="188"/>
      <c r="Z22" s="189"/>
      <c r="AA22" s="189"/>
      <c r="AB22" s="189"/>
      <c r="AC22" s="189"/>
      <c r="AD22" s="189"/>
      <c r="AE22" s="189"/>
      <c r="AF22" s="189"/>
      <c r="AG22" s="189"/>
      <c r="AI22" s="190"/>
      <c r="AJ22" s="191"/>
      <c r="AK22" s="189"/>
      <c r="AL22" s="234"/>
      <c r="AM22" s="189"/>
    </row>
    <row r="23" spans="1:42" s="134" customFormat="1" ht="22.5" customHeight="1">
      <c r="A23" s="232"/>
      <c r="E23" s="185"/>
      <c r="F23" s="185"/>
      <c r="I23" s="186"/>
      <c r="Q23" s="187"/>
      <c r="R23" s="188"/>
      <c r="S23" s="188"/>
      <c r="T23" s="188"/>
      <c r="U23" s="188"/>
      <c r="V23" s="188"/>
      <c r="W23" s="188"/>
      <c r="X23" s="188"/>
      <c r="Y23" s="188"/>
      <c r="Z23" s="189"/>
      <c r="AA23" s="189"/>
      <c r="AB23" s="189"/>
      <c r="AC23" s="189"/>
      <c r="AD23" s="189"/>
      <c r="AE23" s="189"/>
      <c r="AF23" s="189"/>
      <c r="AG23" s="189"/>
      <c r="AI23" s="190"/>
      <c r="AJ23" s="191"/>
      <c r="AK23" s="189"/>
      <c r="AL23" s="234"/>
      <c r="AM23" s="189"/>
    </row>
    <row r="24" spans="1:42" ht="25.8">
      <c r="A24" s="229" t="s">
        <v>1077</v>
      </c>
      <c r="B24" s="76"/>
      <c r="C24" s="76"/>
      <c r="D24" s="76"/>
      <c r="E24" s="70"/>
      <c r="F24" s="70"/>
      <c r="G24" s="76"/>
      <c r="H24" s="76"/>
      <c r="I24" s="77" t="s">
        <v>525</v>
      </c>
      <c r="J24" s="76"/>
      <c r="K24" s="76"/>
      <c r="L24" s="76"/>
      <c r="M24" s="76"/>
      <c r="N24" s="76"/>
      <c r="O24" s="76"/>
      <c r="P24" s="76"/>
      <c r="Q24" s="74"/>
      <c r="R24" s="78"/>
      <c r="S24" s="78"/>
      <c r="T24" s="78"/>
      <c r="U24" s="78"/>
      <c r="V24" s="78"/>
      <c r="W24" s="78"/>
      <c r="X24" s="78"/>
      <c r="Y24" s="78"/>
      <c r="Z24" s="351" t="s">
        <v>531</v>
      </c>
      <c r="AA24" s="351"/>
      <c r="AB24" s="351"/>
      <c r="AC24" s="351"/>
      <c r="AD24" s="351" t="s">
        <v>531</v>
      </c>
      <c r="AE24" s="351"/>
      <c r="AF24" s="351"/>
      <c r="AG24" s="351"/>
      <c r="AH24" s="76"/>
      <c r="AI24" s="75"/>
      <c r="AJ24" s="79" t="s">
        <v>531</v>
      </c>
      <c r="AK24" s="79" t="s">
        <v>531</v>
      </c>
      <c r="AL24" s="106">
        <f>$AL$1</f>
        <v>46075</v>
      </c>
      <c r="AM24" s="79" t="s">
        <v>531</v>
      </c>
      <c r="AN24" s="106"/>
      <c r="AO24" s="76"/>
    </row>
    <row r="25" spans="1:42" ht="22.5" customHeight="1">
      <c r="A25" s="120" t="s">
        <v>517</v>
      </c>
      <c r="B25" s="62" t="s">
        <v>556</v>
      </c>
      <c r="C25" s="62" t="s">
        <v>558</v>
      </c>
      <c r="D25" s="62" t="s">
        <v>557</v>
      </c>
      <c r="E25" s="62" t="s">
        <v>461</v>
      </c>
      <c r="F25" s="62" t="s">
        <v>518</v>
      </c>
      <c r="G25" s="62" t="s">
        <v>463</v>
      </c>
      <c r="H25" s="62" t="s">
        <v>528</v>
      </c>
      <c r="I25" s="63" t="s">
        <v>465</v>
      </c>
      <c r="J25" s="62" t="s">
        <v>519</v>
      </c>
      <c r="K25" s="62" t="s">
        <v>520</v>
      </c>
      <c r="L25" s="62" t="s">
        <v>680</v>
      </c>
      <c r="M25" s="62" t="s">
        <v>521</v>
      </c>
      <c r="N25" s="62" t="s">
        <v>522</v>
      </c>
      <c r="O25" s="80" t="s">
        <v>523</v>
      </c>
      <c r="P25" s="80" t="s">
        <v>524</v>
      </c>
      <c r="Q25" s="64" t="s">
        <v>525</v>
      </c>
      <c r="R25" s="355" t="s">
        <v>515</v>
      </c>
      <c r="S25" s="355"/>
      <c r="T25" s="355"/>
      <c r="U25" s="355"/>
      <c r="V25" s="355" t="s">
        <v>516</v>
      </c>
      <c r="W25" s="355"/>
      <c r="X25" s="355"/>
      <c r="Y25" s="355"/>
      <c r="Z25" s="356" t="s">
        <v>513</v>
      </c>
      <c r="AA25" s="356"/>
      <c r="AB25" s="356"/>
      <c r="AC25" s="356"/>
      <c r="AD25" s="356" t="s">
        <v>514</v>
      </c>
      <c r="AE25" s="356"/>
      <c r="AF25" s="356"/>
      <c r="AG25" s="356"/>
      <c r="AH25" s="65" t="s">
        <v>494</v>
      </c>
      <c r="AI25" s="66" t="s">
        <v>510</v>
      </c>
      <c r="AJ25" s="67"/>
      <c r="AK25" s="68"/>
      <c r="AL25" s="65" t="s">
        <v>526</v>
      </c>
      <c r="AM25" s="68"/>
      <c r="AN25" s="65" t="s">
        <v>527</v>
      </c>
      <c r="AO25" s="65" t="s">
        <v>529</v>
      </c>
    </row>
    <row r="26" spans="1:42" s="221" customFormat="1" ht="22.5" customHeight="1">
      <c r="A26" s="230" t="s">
        <v>913</v>
      </c>
      <c r="B26" s="221" t="str">
        <f>_xlfn.XLOOKUP($A26,Apuracão!$A:$A,Apuracão!B:B)</f>
        <v>49</v>
      </c>
      <c r="C26" s="221" t="str">
        <f>_xlfn.XLOOKUP($A26,Apuracão!$A:$A,Apuracão!C:C)</f>
        <v>02</v>
      </c>
      <c r="D26" s="221" t="str">
        <f>_xlfn.XLOOKUP($A26,Apuracão!$A:$A,Apuracão!D:D)</f>
        <v>11</v>
      </c>
      <c r="E26" s="222" t="str">
        <f>_xlfn.XLOOKUP($A26,Apuracão!$A:$A,Apuracão!E:E)</f>
        <v>SHAKUDA</v>
      </c>
      <c r="F26" s="222" t="str">
        <f>_xlfn.XLOOKUP($A26,Apuracão!$A:$A,Apuracão!F:F)</f>
        <v>MIYOKO</v>
      </c>
      <c r="G26" s="221" t="str">
        <f>_xlfn.XLOOKUP($A26,Apuracão!$A:$A,Apuracão!G:G)</f>
        <v>F</v>
      </c>
      <c r="H26" s="221" t="str">
        <f>_xlfn.XLOOKUP($A26,Apuracão!$A:$A,Apuracão!H:H)</f>
        <v>06. KOK</v>
      </c>
      <c r="I26" s="223">
        <f>_xlfn.XLOOKUP($A26,Apuracão!$A:$A,Apuracão!I:I)</f>
        <v>15849</v>
      </c>
      <c r="J26" s="221">
        <f>_xlfn.XLOOKUP($A26,Apuracão!$A:$A,Apuracão!J:J)</f>
        <v>12</v>
      </c>
      <c r="K26" s="221" t="str">
        <f>_xlfn.XLOOKUP($A26,Apuracão!$A:$A,Apuracão!K:K)</f>
        <v>C</v>
      </c>
      <c r="L26" s="221" t="str">
        <f>_xlfn.XLOOKUP($A26,Apuracão!$A:$A,Apuracão!L:L)</f>
        <v>SR</v>
      </c>
      <c r="M26" s="221" t="str">
        <f>_xlfn.XLOOKUP($A26,Apuracão!$A:$A,Apuracão!M:M)</f>
        <v/>
      </c>
      <c r="N26" s="221" t="str">
        <f>_xlfn.XLOOKUP($A26,Apuracão!$A:$A,Apuracão!N:N)</f>
        <v>LIB2026</v>
      </c>
      <c r="O26" s="221">
        <f>_xlfn.XLOOKUP($A26,Apuracão!$A:$A,Apuracão!O:O)</f>
        <v>61</v>
      </c>
      <c r="P26" s="221">
        <f>_xlfn.XLOOKUP($A26,Apuracão!$A:$A,Apuracão!P:P)</f>
        <v>58</v>
      </c>
      <c r="Q26" s="224">
        <f>_xlfn.XLOOKUP($A26,Apuracão!$A:$A,Apuracão!Q:Q)</f>
        <v>119</v>
      </c>
      <c r="R26" s="225">
        <f>_xlfn.XLOOKUP($A26,Apuracão!$A:$A,Apuracão!R:R)</f>
        <v>0</v>
      </c>
      <c r="S26" s="225">
        <f>_xlfn.XLOOKUP($A26,Apuracão!$A:$A,Apuracão!S:S)</f>
        <v>0</v>
      </c>
      <c r="T26" s="225">
        <f>_xlfn.XLOOKUP($A26,Apuracão!$A:$A,Apuracão!T:T)</f>
        <v>0</v>
      </c>
      <c r="U26" s="225">
        <f>_xlfn.XLOOKUP($A26,Apuracão!$A:$A,Apuracão!U:U)</f>
        <v>0</v>
      </c>
      <c r="V26" s="225">
        <f>_xlfn.XLOOKUP($A26,Apuracão!$A:$A,Apuracão!V:V)</f>
        <v>0</v>
      </c>
      <c r="W26" s="225">
        <f>_xlfn.XLOOKUP($A26,Apuracão!$A:$A,Apuracão!W:W)</f>
        <v>0</v>
      </c>
      <c r="X26" s="225">
        <f>_xlfn.XLOOKUP($A26,Apuracão!$A:$A,Apuracão!X:X)</f>
        <v>0</v>
      </c>
      <c r="Y26" s="225">
        <f>_xlfn.XLOOKUP($A26,Apuracão!$A:$A,Apuracão!Y:Y)</f>
        <v>0</v>
      </c>
      <c r="Z26" s="226">
        <f>_xlfn.XLOOKUP($A26,Apuracão!$A:$A,Apuracão!Z:Z)</f>
        <v>0</v>
      </c>
      <c r="AA26" s="226">
        <f>_xlfn.XLOOKUP($A26,Apuracão!$A:$A,Apuracão!AA:AA)</f>
        <v>0</v>
      </c>
      <c r="AB26" s="226">
        <f>_xlfn.XLOOKUP($A26,Apuracão!$A:$A,Apuracão!AB:AB)</f>
        <v>0</v>
      </c>
      <c r="AC26" s="226">
        <f>_xlfn.XLOOKUP($A26,Apuracão!$A:$A,Apuracão!AC:AC)</f>
        <v>0</v>
      </c>
      <c r="AD26" s="226">
        <f>_xlfn.XLOOKUP($A26,Apuracão!$A:$A,Apuracão!AD:AD)</f>
        <v>0</v>
      </c>
      <c r="AE26" s="226">
        <f>_xlfn.XLOOKUP($A26,Apuracão!$A:$A,Apuracão!AE:AE)</f>
        <v>0</v>
      </c>
      <c r="AF26" s="226">
        <f>_xlfn.XLOOKUP($A26,Apuracão!$A:$A,Apuracão!AF:AF)</f>
        <v>0</v>
      </c>
      <c r="AG26" s="226">
        <f>_xlfn.XLOOKUP($A26,Apuracão!$A:$A,Apuracão!AG:AG)</f>
        <v>0</v>
      </c>
      <c r="AH26" s="221" t="str">
        <f>_xlfn.XLOOKUP($A26,Apuracão!$A:$A,Apuracão!AH:AH)</f>
        <v/>
      </c>
      <c r="AI26" s="227">
        <f>_xlfn.XLOOKUP($A26,Apuracão!$A:$A,Apuracão!AI:AI)</f>
        <v>95</v>
      </c>
      <c r="AJ26" s="228">
        <f>_xlfn.XLOOKUP($A26,Apuracão!$A:$A,Apuracão!AJ:AJ)</f>
        <v>15849</v>
      </c>
      <c r="AK26" s="226">
        <f>_xlfn.XLOOKUP($A26,Apuracão!$A:$A,Apuracão!AK:AK)</f>
        <v>881.11998315100004</v>
      </c>
      <c r="AL26" s="233">
        <f>_xlfn.XLOOKUP($A26,Apuracão!$A:$A,Apuracão!AL:AL)</f>
        <v>118</v>
      </c>
      <c r="AM26" s="226">
        <f>_xlfn.XLOOKUP($A26,Apuracão!$A:$A,Apuracão!AM:AM)</f>
        <v>904.99984051000001</v>
      </c>
      <c r="AN26" s="221">
        <f>_xlfn.XLOOKUP($A26,Apuracão!$A:$A,Apuracão!AN:AN)</f>
        <v>27</v>
      </c>
      <c r="AO26" s="221" t="str">
        <f>_xlfn.XLOOKUP($A26,Apuracão!$A:$A,Apuracão!AO:AO)</f>
        <v/>
      </c>
      <c r="AP26" s="276" t="s">
        <v>1192</v>
      </c>
    </row>
    <row r="27" spans="1:42" s="221" customFormat="1" ht="22.5" customHeight="1">
      <c r="A27" s="230" t="s">
        <v>727</v>
      </c>
      <c r="B27" s="221" t="str">
        <f>_xlfn.XLOOKUP($A27,Apuracão!$A:$A,Apuracão!B:B)</f>
        <v>28</v>
      </c>
      <c r="C27" s="221" t="str">
        <f>_xlfn.XLOOKUP($A27,Apuracão!$A:$A,Apuracão!C:C)</f>
        <v>02</v>
      </c>
      <c r="D27" s="221" t="str">
        <f>_xlfn.XLOOKUP($A27,Apuracão!$A:$A,Apuracão!D:D)</f>
        <v>10</v>
      </c>
      <c r="E27" s="222" t="str">
        <f>_xlfn.XLOOKUP($A27,Apuracão!$A:$A,Apuracão!E:E)</f>
        <v>ABEMATSU</v>
      </c>
      <c r="F27" s="222" t="str">
        <f>_xlfn.XLOOKUP($A27,Apuracão!$A:$A,Apuracão!F:F)</f>
        <v>EMILIA TERUKO</v>
      </c>
      <c r="G27" s="221" t="str">
        <f>_xlfn.XLOOKUP($A27,Apuracão!$A:$A,Apuracão!G:G)</f>
        <v>F</v>
      </c>
      <c r="H27" s="221" t="str">
        <f>_xlfn.XLOOKUP($A27,Apuracão!$A:$A,Apuracão!H:H)</f>
        <v>07. GSP</v>
      </c>
      <c r="I27" s="223">
        <f>_xlfn.XLOOKUP($A27,Apuracão!$A:$A,Apuracão!I:I)</f>
        <v>18352</v>
      </c>
      <c r="J27" s="221">
        <f>_xlfn.XLOOKUP($A27,Apuracão!$A:$A,Apuracão!J:J)</f>
        <v>12</v>
      </c>
      <c r="K27" s="221" t="str">
        <f>_xlfn.XLOOKUP($A27,Apuracão!$A:$A,Apuracão!K:K)</f>
        <v>C</v>
      </c>
      <c r="L27" s="221" t="str">
        <f>_xlfn.XLOOKUP($A27,Apuracão!$A:$A,Apuracão!L:L)</f>
        <v>SR</v>
      </c>
      <c r="M27" s="221" t="str">
        <f>_xlfn.XLOOKUP($A27,Apuracão!$A:$A,Apuracão!M:M)</f>
        <v/>
      </c>
      <c r="N27" s="221" t="str">
        <f>_xlfn.XLOOKUP($A27,Apuracão!$A:$A,Apuracão!N:N)</f>
        <v>LIB2026</v>
      </c>
      <c r="O27" s="221">
        <f>_xlfn.XLOOKUP($A27,Apuracão!$A:$A,Apuracão!O:O)</f>
        <v>63</v>
      </c>
      <c r="P27" s="221">
        <f>_xlfn.XLOOKUP($A27,Apuracão!$A:$A,Apuracão!P:P)</f>
        <v>57</v>
      </c>
      <c r="Q27" s="224">
        <f>_xlfn.XLOOKUP($A27,Apuracão!$A:$A,Apuracão!Q:Q)</f>
        <v>120</v>
      </c>
      <c r="R27" s="225">
        <f>_xlfn.XLOOKUP($A27,Apuracão!$A:$A,Apuracão!R:R)</f>
        <v>0</v>
      </c>
      <c r="S27" s="225">
        <f>_xlfn.XLOOKUP($A27,Apuracão!$A:$A,Apuracão!S:S)</f>
        <v>0</v>
      </c>
      <c r="T27" s="225">
        <f>_xlfn.XLOOKUP($A27,Apuracão!$A:$A,Apuracão!T:T)</f>
        <v>0</v>
      </c>
      <c r="U27" s="225">
        <f>_xlfn.XLOOKUP($A27,Apuracão!$A:$A,Apuracão!U:U)</f>
        <v>0</v>
      </c>
      <c r="V27" s="225">
        <f>_xlfn.XLOOKUP($A27,Apuracão!$A:$A,Apuracão!V:V)</f>
        <v>0</v>
      </c>
      <c r="W27" s="225">
        <f>_xlfn.XLOOKUP($A27,Apuracão!$A:$A,Apuracão!W:W)</f>
        <v>0</v>
      </c>
      <c r="X27" s="225">
        <f>_xlfn.XLOOKUP($A27,Apuracão!$A:$A,Apuracão!X:X)</f>
        <v>0</v>
      </c>
      <c r="Y27" s="225">
        <f>_xlfn.XLOOKUP($A27,Apuracão!$A:$A,Apuracão!Y:Y)</f>
        <v>0</v>
      </c>
      <c r="Z27" s="226">
        <f>_xlfn.XLOOKUP($A27,Apuracão!$A:$A,Apuracão!Z:Z)</f>
        <v>0</v>
      </c>
      <c r="AA27" s="226">
        <f>_xlfn.XLOOKUP($A27,Apuracão!$A:$A,Apuracão!AA:AA)</f>
        <v>0</v>
      </c>
      <c r="AB27" s="226">
        <f>_xlfn.XLOOKUP($A27,Apuracão!$A:$A,Apuracão!AB:AB)</f>
        <v>0</v>
      </c>
      <c r="AC27" s="226">
        <f>_xlfn.XLOOKUP($A27,Apuracão!$A:$A,Apuracão!AC:AC)</f>
        <v>0</v>
      </c>
      <c r="AD27" s="226">
        <f>_xlfn.XLOOKUP($A27,Apuracão!$A:$A,Apuracão!AD:AD)</f>
        <v>0</v>
      </c>
      <c r="AE27" s="226">
        <f>_xlfn.XLOOKUP($A27,Apuracão!$A:$A,Apuracão!AE:AE)</f>
        <v>0</v>
      </c>
      <c r="AF27" s="226">
        <f>_xlfn.XLOOKUP($A27,Apuracão!$A:$A,Apuracão!AF:AF)</f>
        <v>0</v>
      </c>
      <c r="AG27" s="226">
        <f>_xlfn.XLOOKUP($A27,Apuracão!$A:$A,Apuracão!AG:AG)</f>
        <v>0</v>
      </c>
      <c r="AH27" s="221" t="str">
        <f>_xlfn.XLOOKUP($A27,Apuracão!$A:$A,Apuracão!AH:AH)</f>
        <v/>
      </c>
      <c r="AI27" s="227">
        <f>_xlfn.XLOOKUP($A27,Apuracão!$A:$A,Apuracão!AI:AI)</f>
        <v>96</v>
      </c>
      <c r="AJ27" s="228">
        <f>_xlfn.XLOOKUP($A27,Apuracão!$A:$A,Apuracão!AJ:AJ)</f>
        <v>18352</v>
      </c>
      <c r="AK27" s="226">
        <f>_xlfn.XLOOKUP($A27,Apuracão!$A:$A,Apuracão!AK:AK)</f>
        <v>880.11998064800002</v>
      </c>
      <c r="AL27" s="233">
        <f>_xlfn.XLOOKUP($A27,Apuracão!$A:$A,Apuracão!AL:AL)</f>
        <v>125</v>
      </c>
      <c r="AM27" s="226">
        <f>_xlfn.XLOOKUP($A27,Apuracão!$A:$A,Apuracão!AM:AM)</f>
        <v>903.99981548000005</v>
      </c>
      <c r="AN27" s="221">
        <f>_xlfn.XLOOKUP($A27,Apuracão!$A:$A,Apuracão!AN:AN)</f>
        <v>38</v>
      </c>
      <c r="AO27" s="221" t="str">
        <f>_xlfn.XLOOKUP($A27,Apuracão!$A:$A,Apuracão!AO:AO)</f>
        <v/>
      </c>
      <c r="AP27" s="276" t="s">
        <v>1193</v>
      </c>
    </row>
    <row r="28" spans="1:42" s="221" customFormat="1" ht="22.5" customHeight="1">
      <c r="A28" s="230" t="s">
        <v>978</v>
      </c>
      <c r="B28" s="221" t="str">
        <f>_xlfn.XLOOKUP($A28,Apuracão!$A:$A,Apuracão!B:B)</f>
        <v>41</v>
      </c>
      <c r="C28" s="221" t="str">
        <f>_xlfn.XLOOKUP($A28,Apuracão!$A:$A,Apuracão!C:C)</f>
        <v>01</v>
      </c>
      <c r="D28" s="221" t="str">
        <f>_xlfn.XLOOKUP($A28,Apuracão!$A:$A,Apuracão!D:D)</f>
        <v>13</v>
      </c>
      <c r="E28" s="222" t="str">
        <f>_xlfn.XLOOKUP($A28,Apuracão!$A:$A,Apuracão!E:E)</f>
        <v>HARA TABATA</v>
      </c>
      <c r="F28" s="222" t="str">
        <f>_xlfn.XLOOKUP($A28,Apuracão!$A:$A,Apuracão!F:F)</f>
        <v>ROSA HIDEKO</v>
      </c>
      <c r="G28" s="221" t="str">
        <f>_xlfn.XLOOKUP($A28,Apuracão!$A:$A,Apuracão!G:G)</f>
        <v>F</v>
      </c>
      <c r="H28" s="221" t="str">
        <f>_xlfn.XLOOKUP($A28,Apuracão!$A:$A,Apuracão!H:H)</f>
        <v>07. GSP</v>
      </c>
      <c r="I28" s="223">
        <f>_xlfn.XLOOKUP($A28,Apuracão!$A:$A,Apuracão!I:I)</f>
        <v>18830</v>
      </c>
      <c r="J28" s="221">
        <f>_xlfn.XLOOKUP($A28,Apuracão!$A:$A,Apuracão!J:J)</f>
        <v>12</v>
      </c>
      <c r="K28" s="221" t="str">
        <f>_xlfn.XLOOKUP($A28,Apuracão!$A:$A,Apuracão!K:K)</f>
        <v>C</v>
      </c>
      <c r="L28" s="221" t="str">
        <f>_xlfn.XLOOKUP($A28,Apuracão!$A:$A,Apuracão!L:L)</f>
        <v>SR</v>
      </c>
      <c r="M28" s="221" t="str">
        <f>_xlfn.XLOOKUP($A28,Apuracão!$A:$A,Apuracão!M:M)</f>
        <v/>
      </c>
      <c r="N28" s="221" t="str">
        <f>_xlfn.XLOOKUP($A28,Apuracão!$A:$A,Apuracão!N:N)</f>
        <v>LIB2026</v>
      </c>
      <c r="O28" s="221">
        <f>_xlfn.XLOOKUP($A28,Apuracão!$A:$A,Apuracão!O:O)</f>
        <v>62</v>
      </c>
      <c r="P28" s="221">
        <f>_xlfn.XLOOKUP($A28,Apuracão!$A:$A,Apuracão!P:P)</f>
        <v>61</v>
      </c>
      <c r="Q28" s="224">
        <f>_xlfn.XLOOKUP($A28,Apuracão!$A:$A,Apuracão!Q:Q)</f>
        <v>123</v>
      </c>
      <c r="R28" s="225">
        <f>_xlfn.XLOOKUP($A28,Apuracão!$A:$A,Apuracão!R:R)</f>
        <v>0</v>
      </c>
      <c r="S28" s="225">
        <f>_xlfn.XLOOKUP($A28,Apuracão!$A:$A,Apuracão!S:S)</f>
        <v>0</v>
      </c>
      <c r="T28" s="225">
        <f>_xlfn.XLOOKUP($A28,Apuracão!$A:$A,Apuracão!T:T)</f>
        <v>0</v>
      </c>
      <c r="U28" s="225">
        <f>_xlfn.XLOOKUP($A28,Apuracão!$A:$A,Apuracão!U:U)</f>
        <v>0</v>
      </c>
      <c r="V28" s="225">
        <f>_xlfn.XLOOKUP($A28,Apuracão!$A:$A,Apuracão!V:V)</f>
        <v>0</v>
      </c>
      <c r="W28" s="225">
        <f>_xlfn.XLOOKUP($A28,Apuracão!$A:$A,Apuracão!W:W)</f>
        <v>0</v>
      </c>
      <c r="X28" s="225">
        <f>_xlfn.XLOOKUP($A28,Apuracão!$A:$A,Apuracão!X:X)</f>
        <v>0</v>
      </c>
      <c r="Y28" s="225">
        <f>_xlfn.XLOOKUP($A28,Apuracão!$A:$A,Apuracão!Y:Y)</f>
        <v>0</v>
      </c>
      <c r="Z28" s="226">
        <f>_xlfn.XLOOKUP($A28,Apuracão!$A:$A,Apuracão!Z:Z)</f>
        <v>0</v>
      </c>
      <c r="AA28" s="226">
        <f>_xlfn.XLOOKUP($A28,Apuracão!$A:$A,Apuracão!AA:AA)</f>
        <v>0</v>
      </c>
      <c r="AB28" s="226">
        <f>_xlfn.XLOOKUP($A28,Apuracão!$A:$A,Apuracão!AB:AB)</f>
        <v>0</v>
      </c>
      <c r="AC28" s="226">
        <f>_xlfn.XLOOKUP($A28,Apuracão!$A:$A,Apuracão!AC:AC)</f>
        <v>0</v>
      </c>
      <c r="AD28" s="226">
        <f>_xlfn.XLOOKUP($A28,Apuracão!$A:$A,Apuracão!AD:AD)</f>
        <v>0</v>
      </c>
      <c r="AE28" s="226">
        <f>_xlfn.XLOOKUP($A28,Apuracão!$A:$A,Apuracão!AE:AE)</f>
        <v>0</v>
      </c>
      <c r="AF28" s="226">
        <f>_xlfn.XLOOKUP($A28,Apuracão!$A:$A,Apuracão!AF:AF)</f>
        <v>0</v>
      </c>
      <c r="AG28" s="226">
        <f>_xlfn.XLOOKUP($A28,Apuracão!$A:$A,Apuracão!AG:AG)</f>
        <v>0</v>
      </c>
      <c r="AH28" s="221" t="str">
        <f>_xlfn.XLOOKUP($A28,Apuracão!$A:$A,Apuracão!AH:AH)</f>
        <v/>
      </c>
      <c r="AI28" s="227">
        <f>_xlfn.XLOOKUP($A28,Apuracão!$A:$A,Apuracão!AI:AI)</f>
        <v>99</v>
      </c>
      <c r="AJ28" s="228">
        <f>_xlfn.XLOOKUP($A28,Apuracão!$A:$A,Apuracão!AJ:AJ)</f>
        <v>18830</v>
      </c>
      <c r="AK28" s="226">
        <f>_xlfn.XLOOKUP($A28,Apuracão!$A:$A,Apuracão!AK:AK)</f>
        <v>877.11998016999996</v>
      </c>
      <c r="AL28" s="233">
        <f>_xlfn.XLOOKUP($A28,Apuracão!$A:$A,Apuracão!AL:AL)</f>
        <v>140</v>
      </c>
      <c r="AM28" s="226">
        <f>_xlfn.XLOOKUP($A28,Apuracão!$A:$A,Apuracão!AM:AM)</f>
        <v>900.99981070000001</v>
      </c>
      <c r="AN28" s="221">
        <f>_xlfn.XLOOKUP($A28,Apuracão!$A:$A,Apuracão!AN:AN)</f>
        <v>71</v>
      </c>
      <c r="AO28" s="221" t="str">
        <f>_xlfn.XLOOKUP($A28,Apuracão!$A:$A,Apuracão!AO:AO)</f>
        <v/>
      </c>
      <c r="AP28" s="276" t="s">
        <v>1194</v>
      </c>
    </row>
    <row r="29" spans="1:42" s="134" customFormat="1" ht="22.5" customHeight="1">
      <c r="A29" s="232"/>
      <c r="E29" s="185"/>
      <c r="F29" s="185"/>
      <c r="I29" s="186"/>
      <c r="Q29" s="187"/>
      <c r="R29" s="188"/>
      <c r="S29" s="188"/>
      <c r="T29" s="188"/>
      <c r="U29" s="188"/>
      <c r="V29" s="188"/>
      <c r="W29" s="188"/>
      <c r="X29" s="188"/>
      <c r="Y29" s="188"/>
      <c r="Z29" s="189"/>
      <c r="AA29" s="189"/>
      <c r="AB29" s="189"/>
      <c r="AC29" s="189"/>
      <c r="AD29" s="189"/>
      <c r="AE29" s="189"/>
      <c r="AF29" s="189"/>
      <c r="AG29" s="189"/>
      <c r="AI29" s="190"/>
      <c r="AJ29" s="191"/>
      <c r="AK29" s="189"/>
      <c r="AL29" s="234"/>
      <c r="AM29" s="189"/>
    </row>
    <row r="30" spans="1:42" s="134" customFormat="1" ht="18">
      <c r="A30" s="232"/>
      <c r="E30" s="185"/>
      <c r="F30" s="185"/>
      <c r="I30" s="186"/>
      <c r="Q30" s="187"/>
      <c r="R30" s="188"/>
      <c r="S30" s="188"/>
      <c r="T30" s="188"/>
      <c r="U30" s="188"/>
      <c r="V30" s="188"/>
      <c r="W30" s="188"/>
      <c r="X30" s="188"/>
      <c r="Y30" s="188"/>
      <c r="Z30" s="189"/>
      <c r="AA30" s="189"/>
      <c r="AB30" s="189"/>
      <c r="AC30" s="189"/>
      <c r="AD30" s="189"/>
      <c r="AE30" s="189"/>
      <c r="AF30" s="189"/>
      <c r="AG30" s="189"/>
      <c r="AI30" s="190"/>
      <c r="AJ30" s="191"/>
      <c r="AK30" s="189"/>
      <c r="AL30" s="234"/>
      <c r="AM30" s="189"/>
    </row>
    <row r="31" spans="1:42" s="134" customFormat="1" ht="18">
      <c r="A31" s="232"/>
      <c r="E31" s="185"/>
      <c r="F31" s="185"/>
      <c r="I31" s="186"/>
      <c r="Q31" s="187"/>
      <c r="R31" s="188"/>
      <c r="S31" s="188"/>
      <c r="T31" s="188"/>
      <c r="U31" s="188"/>
      <c r="V31" s="188"/>
      <c r="W31" s="188"/>
      <c r="X31" s="188"/>
      <c r="Y31" s="188"/>
      <c r="Z31" s="189"/>
      <c r="AA31" s="189"/>
      <c r="AB31" s="189"/>
      <c r="AC31" s="189"/>
      <c r="AD31" s="189"/>
      <c r="AE31" s="189"/>
      <c r="AF31" s="189"/>
      <c r="AG31" s="189"/>
      <c r="AI31" s="190"/>
      <c r="AJ31" s="191"/>
      <c r="AK31" s="189"/>
      <c r="AL31" s="234"/>
      <c r="AM31" s="189"/>
    </row>
    <row r="32" spans="1:42" s="134" customFormat="1" ht="18">
      <c r="A32" s="232"/>
      <c r="E32" s="185"/>
      <c r="F32" s="185"/>
      <c r="I32" s="186"/>
      <c r="Q32" s="187"/>
      <c r="R32" s="188"/>
      <c r="S32" s="188"/>
      <c r="T32" s="188"/>
      <c r="U32" s="188"/>
      <c r="V32" s="188"/>
      <c r="W32" s="188"/>
      <c r="X32" s="188"/>
      <c r="Y32" s="188"/>
      <c r="Z32" s="189"/>
      <c r="AA32" s="189"/>
      <c r="AB32" s="189"/>
      <c r="AC32" s="189"/>
      <c r="AD32" s="189"/>
      <c r="AE32" s="189"/>
      <c r="AF32" s="189"/>
      <c r="AG32" s="189"/>
      <c r="AI32" s="190"/>
      <c r="AJ32" s="191"/>
      <c r="AK32" s="189"/>
      <c r="AL32" s="234"/>
      <c r="AM32" s="189"/>
    </row>
    <row r="33" spans="1:39" s="134" customFormat="1" ht="18">
      <c r="A33" s="232"/>
      <c r="E33" s="185"/>
      <c r="F33" s="185"/>
      <c r="I33" s="186"/>
      <c r="Q33" s="187"/>
      <c r="R33" s="188"/>
      <c r="S33" s="188"/>
      <c r="T33" s="188"/>
      <c r="U33" s="188"/>
      <c r="V33" s="188"/>
      <c r="W33" s="188"/>
      <c r="X33" s="188"/>
      <c r="Y33" s="188"/>
      <c r="Z33" s="189"/>
      <c r="AA33" s="189"/>
      <c r="AB33" s="189"/>
      <c r="AC33" s="189"/>
      <c r="AD33" s="189"/>
      <c r="AE33" s="189"/>
      <c r="AF33" s="189"/>
      <c r="AG33" s="189"/>
      <c r="AI33" s="190"/>
      <c r="AJ33" s="191"/>
      <c r="AK33" s="189"/>
      <c r="AL33" s="234"/>
      <c r="AM33" s="189"/>
    </row>
    <row r="34" spans="1:39" s="134" customFormat="1" ht="18">
      <c r="A34" s="232"/>
      <c r="E34" s="185"/>
      <c r="F34" s="185"/>
      <c r="I34" s="186"/>
      <c r="Q34" s="187"/>
      <c r="R34" s="188"/>
      <c r="S34" s="188"/>
      <c r="T34" s="188"/>
      <c r="U34" s="188"/>
      <c r="V34" s="188"/>
      <c r="W34" s="188"/>
      <c r="X34" s="188"/>
      <c r="Y34" s="188"/>
      <c r="Z34" s="189"/>
      <c r="AA34" s="189"/>
      <c r="AB34" s="189"/>
      <c r="AC34" s="189"/>
      <c r="AD34" s="189"/>
      <c r="AE34" s="189"/>
      <c r="AF34" s="189"/>
      <c r="AG34" s="189"/>
      <c r="AI34" s="190"/>
      <c r="AJ34" s="191"/>
      <c r="AK34" s="189"/>
      <c r="AL34" s="234"/>
      <c r="AM34" s="189"/>
    </row>
    <row r="35" spans="1:39" s="134" customFormat="1" ht="18">
      <c r="A35" s="232"/>
      <c r="E35" s="185"/>
      <c r="F35" s="185"/>
      <c r="I35" s="186"/>
      <c r="Q35" s="187"/>
      <c r="R35" s="188"/>
      <c r="S35" s="188"/>
      <c r="T35" s="188"/>
      <c r="U35" s="188"/>
      <c r="V35" s="188"/>
      <c r="W35" s="188"/>
      <c r="X35" s="188"/>
      <c r="Y35" s="188"/>
      <c r="Z35" s="189"/>
      <c r="AA35" s="189"/>
      <c r="AB35" s="189"/>
      <c r="AC35" s="189"/>
      <c r="AD35" s="189"/>
      <c r="AE35" s="189"/>
      <c r="AF35" s="189"/>
      <c r="AG35" s="189"/>
      <c r="AI35" s="190"/>
      <c r="AJ35" s="191"/>
      <c r="AK35" s="189"/>
      <c r="AL35" s="234"/>
      <c r="AM35" s="189"/>
    </row>
    <row r="36" spans="1:39" s="134" customFormat="1" ht="18">
      <c r="A36" s="232"/>
      <c r="E36" s="185"/>
      <c r="F36" s="185"/>
      <c r="I36" s="186"/>
      <c r="Q36" s="187"/>
      <c r="R36" s="188"/>
      <c r="S36" s="188"/>
      <c r="T36" s="188"/>
      <c r="U36" s="188"/>
      <c r="V36" s="188"/>
      <c r="W36" s="188"/>
      <c r="X36" s="188"/>
      <c r="Y36" s="188"/>
      <c r="Z36" s="189"/>
      <c r="AA36" s="189"/>
      <c r="AB36" s="189"/>
      <c r="AC36" s="189"/>
      <c r="AD36" s="189"/>
      <c r="AE36" s="189"/>
      <c r="AF36" s="189"/>
      <c r="AG36" s="189"/>
      <c r="AI36" s="190"/>
      <c r="AJ36" s="191"/>
      <c r="AK36" s="189"/>
      <c r="AL36" s="234"/>
      <c r="AM36" s="189"/>
    </row>
    <row r="37" spans="1:39" s="134" customFormat="1" ht="18">
      <c r="A37" s="232"/>
      <c r="E37" s="185"/>
      <c r="F37" s="185"/>
      <c r="I37" s="186"/>
      <c r="Q37" s="187"/>
      <c r="R37" s="188"/>
      <c r="S37" s="188"/>
      <c r="T37" s="188"/>
      <c r="U37" s="188"/>
      <c r="V37" s="188"/>
      <c r="W37" s="188"/>
      <c r="X37" s="188"/>
      <c r="Y37" s="188"/>
      <c r="Z37" s="189"/>
      <c r="AA37" s="189"/>
      <c r="AB37" s="189"/>
      <c r="AC37" s="189"/>
      <c r="AD37" s="189"/>
      <c r="AE37" s="189"/>
      <c r="AF37" s="189"/>
      <c r="AG37" s="189"/>
      <c r="AI37" s="190"/>
      <c r="AJ37" s="191"/>
      <c r="AK37" s="189"/>
      <c r="AL37" s="234"/>
      <c r="AM37" s="189"/>
    </row>
  </sheetData>
  <autoFilter ref="A2:AN2" xr:uid="{00000000-0001-0000-0C00-000000000000}">
    <filterColumn colId="17" showButton="0"/>
    <filterColumn colId="18" showButton="0"/>
    <filterColumn colId="19" showButton="0"/>
    <filterColumn colId="21" showButton="0"/>
    <filterColumn colId="22" showButton="0"/>
    <filterColumn colId="23" showButton="0"/>
    <filterColumn colId="25" showButton="0"/>
    <filterColumn colId="26" showButton="0"/>
    <filterColumn colId="27" showButton="0"/>
    <filterColumn colId="29" showButton="0"/>
    <filterColumn colId="30" showButton="0"/>
    <filterColumn colId="31" showButton="0"/>
    <sortState xmlns:xlrd2="http://schemas.microsoft.com/office/spreadsheetml/2017/richdata2" ref="A2:AN3">
      <sortCondition ref="AL2"/>
    </sortState>
  </autoFilter>
  <mergeCells count="24">
    <mergeCell ref="Z1:AC1"/>
    <mergeCell ref="AD1:AG1"/>
    <mergeCell ref="R2:U2"/>
    <mergeCell ref="V2:Y2"/>
    <mergeCell ref="Z2:AC2"/>
    <mergeCell ref="AD2:AG2"/>
    <mergeCell ref="Z9:AC9"/>
    <mergeCell ref="AD9:AG9"/>
    <mergeCell ref="R10:U10"/>
    <mergeCell ref="V10:Y10"/>
    <mergeCell ref="Z10:AC10"/>
    <mergeCell ref="AD10:AG10"/>
    <mergeCell ref="Z16:AC16"/>
    <mergeCell ref="AD16:AG16"/>
    <mergeCell ref="R17:U17"/>
    <mergeCell ref="V17:Y17"/>
    <mergeCell ref="Z17:AC17"/>
    <mergeCell ref="AD17:AG17"/>
    <mergeCell ref="Z24:AC24"/>
    <mergeCell ref="AD24:AG24"/>
    <mergeCell ref="R25:U25"/>
    <mergeCell ref="V25:Y25"/>
    <mergeCell ref="Z25:AC25"/>
    <mergeCell ref="AD25:AG25"/>
  </mergeCells>
  <hyperlinks>
    <hyperlink ref="H2" r:id="rId1" xr:uid="{DFBD60F9-334A-4772-8906-03FB2C9EEC4F}"/>
    <hyperlink ref="H10" r:id="rId2" xr:uid="{878ED6BF-00AF-401A-86C3-03CE5C4983C6}"/>
    <hyperlink ref="H17" r:id="rId3" xr:uid="{C48F0409-CB41-4957-87E0-8A0AC832E2F2}"/>
    <hyperlink ref="H25" r:id="rId4" xr:uid="{17AC8981-999D-4C84-BEDE-1E7837A26168}"/>
  </hyperlinks>
  <pageMargins left="0.25" right="0.25" top="0.75" bottom="0.75" header="0.3" footer="0.3"/>
  <pageSetup paperSize="9" scale="54" orientation="landscape" verticalDpi="300" r:id="rId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BFE56-26D7-4C0A-A380-A10A40D0234E}">
  <sheetPr>
    <tabColor rgb="FFFF3399"/>
    <pageSetUpPr fitToPage="1"/>
  </sheetPr>
  <dimension ref="A1:AU37"/>
  <sheetViews>
    <sheetView zoomScale="70" zoomScaleNormal="70" workbookViewId="0"/>
  </sheetViews>
  <sheetFormatPr defaultColWidth="9" defaultRowHeight="13.8" outlineLevelCol="1"/>
  <cols>
    <col min="1" max="1" width="10.5546875" style="119" customWidth="1"/>
    <col min="2" max="4" width="5.88671875" style="54" customWidth="1"/>
    <col min="5" max="6" width="21.6640625" style="55" customWidth="1"/>
    <col min="7" max="7" width="5.5546875" style="54" customWidth="1"/>
    <col min="8" max="8" width="16.5546875" style="54" customWidth="1"/>
    <col min="9" max="9" width="20.6640625" style="58" customWidth="1"/>
    <col min="10" max="12" width="8.109375" style="54" customWidth="1"/>
    <col min="13" max="13" width="8.109375" style="54" hidden="1" customWidth="1" outlineLevel="1"/>
    <col min="14" max="14" width="12.33203125" style="54" hidden="1" customWidth="1" outlineLevel="1"/>
    <col min="15" max="15" width="8.5546875" style="54" bestFit="1" customWidth="1" collapsed="1"/>
    <col min="16" max="16" width="8.5546875" style="54" bestFit="1" customWidth="1"/>
    <col min="17" max="17" width="11.5546875" style="56" bestFit="1" customWidth="1"/>
    <col min="18" max="25" width="3.109375" style="59" hidden="1" customWidth="1" outlineLevel="1"/>
    <col min="26" max="33" width="3.109375" style="61" hidden="1" customWidth="1" outlineLevel="1"/>
    <col min="34" max="34" width="10.33203125" style="54" hidden="1" customWidth="1" outlineLevel="1"/>
    <col min="35" max="35" width="9.44140625" style="57" hidden="1" customWidth="1" outlineLevel="1"/>
    <col min="36" max="36" width="18" style="60" hidden="1" customWidth="1" outlineLevel="1"/>
    <col min="37" max="37" width="20.44140625" style="61" hidden="1" customWidth="1" outlineLevel="1"/>
    <col min="38" max="38" width="22.44140625" style="235" bestFit="1" customWidth="1" collapsed="1"/>
    <col min="39" max="39" width="20.44140625" style="61" hidden="1" customWidth="1" outlineLevel="1"/>
    <col min="40" max="40" width="16.33203125" style="54" hidden="1" customWidth="1" outlineLevel="1"/>
    <col min="41" max="41" width="9.44140625" style="54" hidden="1" customWidth="1" outlineLevel="1"/>
    <col min="42" max="42" width="9" style="54" collapsed="1"/>
    <col min="43" max="16384" width="9" style="54"/>
  </cols>
  <sheetData>
    <row r="1" spans="1:47" s="76" customFormat="1" ht="36.6" customHeight="1">
      <c r="A1" s="229" t="s">
        <v>1078</v>
      </c>
      <c r="E1" s="70"/>
      <c r="F1" s="70"/>
      <c r="I1" s="77" t="s">
        <v>525</v>
      </c>
      <c r="L1" s="76" t="s">
        <v>861</v>
      </c>
      <c r="Q1" s="74"/>
      <c r="R1" s="78"/>
      <c r="S1" s="78"/>
      <c r="T1" s="78"/>
      <c r="U1" s="78"/>
      <c r="V1" s="78"/>
      <c r="W1" s="78"/>
      <c r="X1" s="78"/>
      <c r="Y1" s="78"/>
      <c r="Z1" s="351" t="s">
        <v>531</v>
      </c>
      <c r="AA1" s="351"/>
      <c r="AB1" s="351"/>
      <c r="AC1" s="351"/>
      <c r="AD1" s="351" t="s">
        <v>531</v>
      </c>
      <c r="AE1" s="351"/>
      <c r="AF1" s="351"/>
      <c r="AG1" s="351"/>
      <c r="AI1" s="75"/>
      <c r="AJ1" s="79" t="s">
        <v>531</v>
      </c>
      <c r="AK1" s="79" t="s">
        <v>531</v>
      </c>
      <c r="AL1" s="106">
        <v>46075</v>
      </c>
      <c r="AM1" s="79" t="s">
        <v>531</v>
      </c>
      <c r="AN1" s="106"/>
      <c r="AU1" s="70" t="s">
        <v>1069</v>
      </c>
    </row>
    <row r="2" spans="1:47" s="69" customFormat="1" ht="33.75" customHeight="1">
      <c r="A2" s="120" t="s">
        <v>517</v>
      </c>
      <c r="B2" s="62" t="s">
        <v>556</v>
      </c>
      <c r="C2" s="62" t="s">
        <v>558</v>
      </c>
      <c r="D2" s="62" t="s">
        <v>557</v>
      </c>
      <c r="E2" s="62" t="s">
        <v>461</v>
      </c>
      <c r="F2" s="62" t="s">
        <v>518</v>
      </c>
      <c r="G2" s="62" t="s">
        <v>463</v>
      </c>
      <c r="H2" s="62" t="s">
        <v>528</v>
      </c>
      <c r="I2" s="63" t="s">
        <v>465</v>
      </c>
      <c r="J2" s="62" t="s">
        <v>519</v>
      </c>
      <c r="K2" s="62" t="s">
        <v>520</v>
      </c>
      <c r="L2" s="62" t="s">
        <v>680</v>
      </c>
      <c r="M2" s="62" t="s">
        <v>521</v>
      </c>
      <c r="N2" s="62" t="s">
        <v>522</v>
      </c>
      <c r="O2" s="80" t="s">
        <v>523</v>
      </c>
      <c r="P2" s="80" t="s">
        <v>524</v>
      </c>
      <c r="Q2" s="64" t="s">
        <v>525</v>
      </c>
      <c r="R2" s="355" t="s">
        <v>515</v>
      </c>
      <c r="S2" s="355"/>
      <c r="T2" s="355"/>
      <c r="U2" s="355"/>
      <c r="V2" s="355" t="s">
        <v>516</v>
      </c>
      <c r="W2" s="355"/>
      <c r="X2" s="355"/>
      <c r="Y2" s="355"/>
      <c r="Z2" s="356" t="s">
        <v>513</v>
      </c>
      <c r="AA2" s="356"/>
      <c r="AB2" s="356"/>
      <c r="AC2" s="356"/>
      <c r="AD2" s="356" t="s">
        <v>514</v>
      </c>
      <c r="AE2" s="356"/>
      <c r="AF2" s="356"/>
      <c r="AG2" s="356"/>
      <c r="AH2" s="65" t="s">
        <v>494</v>
      </c>
      <c r="AI2" s="66" t="s">
        <v>510</v>
      </c>
      <c r="AJ2" s="67"/>
      <c r="AK2" s="68"/>
      <c r="AL2" s="65" t="s">
        <v>526</v>
      </c>
      <c r="AM2" s="68"/>
      <c r="AN2" s="65" t="s">
        <v>527</v>
      </c>
      <c r="AO2" s="65" t="s">
        <v>529</v>
      </c>
    </row>
    <row r="3" spans="1:47" s="221" customFormat="1" ht="22.5" customHeight="1">
      <c r="A3" s="230" t="s">
        <v>575</v>
      </c>
      <c r="B3" s="221" t="str">
        <f>_xlfn.XLOOKUP($A3,Apuracão!$A:$A,Apuracão!B:B)</f>
        <v>29</v>
      </c>
      <c r="C3" s="221" t="str">
        <f>_xlfn.XLOOKUP($A3,Apuracão!$A:$A,Apuracão!C:C)</f>
        <v>02</v>
      </c>
      <c r="D3" s="221" t="str">
        <f>_xlfn.XLOOKUP($A3,Apuracão!$A:$A,Apuracão!D:D)</f>
        <v>11</v>
      </c>
      <c r="E3" s="222" t="str">
        <f>_xlfn.XLOOKUP($A3,Apuracão!$A:$A,Apuracão!E:E)</f>
        <v>HAYASI ARIMORI</v>
      </c>
      <c r="F3" s="222" t="str">
        <f>_xlfn.XLOOKUP($A3,Apuracão!$A:$A,Apuracão!F:F)</f>
        <v>IZAURA KAZUE</v>
      </c>
      <c r="G3" s="221" t="str">
        <f>_xlfn.XLOOKUP($A3,Apuracão!$A:$A,Apuracão!G:G)</f>
        <v>F</v>
      </c>
      <c r="H3" s="221" t="str">
        <f>_xlfn.XLOOKUP($A3,Apuracão!$A:$A,Apuracão!H:H)</f>
        <v>11. NCC</v>
      </c>
      <c r="I3" s="223">
        <f>_xlfn.XLOOKUP($A3,Apuracão!$A:$A,Apuracão!I:I)</f>
        <v>22219</v>
      </c>
      <c r="J3" s="221">
        <f>_xlfn.XLOOKUP($A3,Apuracão!$A:$A,Apuracão!J:J)</f>
        <v>1</v>
      </c>
      <c r="K3" s="221" t="str">
        <f>_xlfn.XLOOKUP($A3,Apuracão!$A:$A,Apuracão!K:K)</f>
        <v>EX</v>
      </c>
      <c r="L3" s="221" t="str">
        <f>_xlfn.XLOOKUP($A3,Apuracão!$A:$A,Apuracão!L:L)</f>
        <v>NSR</v>
      </c>
      <c r="M3" s="221" t="str">
        <f>_xlfn.XLOOKUP($A3,Apuracão!$A:$A,Apuracão!M:M)</f>
        <v>X</v>
      </c>
      <c r="N3" s="221" t="str">
        <f>_xlfn.XLOOKUP($A3,Apuracão!$A:$A,Apuracão!N:N)</f>
        <v>LIB2026</v>
      </c>
      <c r="O3" s="221">
        <f>_xlfn.XLOOKUP($A3,Apuracão!$A:$A,Apuracão!O:O)</f>
        <v>50</v>
      </c>
      <c r="P3" s="221">
        <f>_xlfn.XLOOKUP($A3,Apuracão!$A:$A,Apuracão!P:P)</f>
        <v>50</v>
      </c>
      <c r="Q3" s="224">
        <f>_xlfn.XLOOKUP($A3,Apuracão!$A:$A,Apuracão!Q:Q)</f>
        <v>100</v>
      </c>
      <c r="R3" s="225">
        <f>_xlfn.XLOOKUP($A3,Apuracão!$A:$A,Apuracão!R:R)</f>
        <v>0</v>
      </c>
      <c r="S3" s="225">
        <f>_xlfn.XLOOKUP($A3,Apuracão!$A:$A,Apuracão!S:S)</f>
        <v>0</v>
      </c>
      <c r="T3" s="225">
        <f>_xlfn.XLOOKUP($A3,Apuracão!$A:$A,Apuracão!T:T)</f>
        <v>0</v>
      </c>
      <c r="U3" s="225">
        <f>_xlfn.XLOOKUP($A3,Apuracão!$A:$A,Apuracão!U:U)</f>
        <v>0</v>
      </c>
      <c r="V3" s="225">
        <f>_xlfn.XLOOKUP($A3,Apuracão!$A:$A,Apuracão!V:V)</f>
        <v>0</v>
      </c>
      <c r="W3" s="225">
        <f>_xlfn.XLOOKUP($A3,Apuracão!$A:$A,Apuracão!W:W)</f>
        <v>0</v>
      </c>
      <c r="X3" s="225">
        <f>_xlfn.XLOOKUP($A3,Apuracão!$A:$A,Apuracão!X:X)</f>
        <v>0</v>
      </c>
      <c r="Y3" s="225">
        <f>_xlfn.XLOOKUP($A3,Apuracão!$A:$A,Apuracão!Y:Y)</f>
        <v>0</v>
      </c>
      <c r="Z3" s="226">
        <f>_xlfn.XLOOKUP($A3,Apuracão!$A:$A,Apuracão!Z:Z)</f>
        <v>0</v>
      </c>
      <c r="AA3" s="226">
        <f>_xlfn.XLOOKUP($A3,Apuracão!$A:$A,Apuracão!AA:AA)</f>
        <v>0</v>
      </c>
      <c r="AB3" s="226">
        <f>_xlfn.XLOOKUP($A3,Apuracão!$A:$A,Apuracão!AB:AB)</f>
        <v>0</v>
      </c>
      <c r="AC3" s="226">
        <f>_xlfn.XLOOKUP($A3,Apuracão!$A:$A,Apuracão!AC:AC)</f>
        <v>0</v>
      </c>
      <c r="AD3" s="226">
        <f>_xlfn.XLOOKUP($A3,Apuracão!$A:$A,Apuracão!AD:AD)</f>
        <v>0</v>
      </c>
      <c r="AE3" s="226">
        <f>_xlfn.XLOOKUP($A3,Apuracão!$A:$A,Apuracão!AE:AE)</f>
        <v>0</v>
      </c>
      <c r="AF3" s="226">
        <f>_xlfn.XLOOKUP($A3,Apuracão!$A:$A,Apuracão!AF:AF)</f>
        <v>0</v>
      </c>
      <c r="AG3" s="226">
        <f>_xlfn.XLOOKUP($A3,Apuracão!$A:$A,Apuracão!AG:AG)</f>
        <v>0</v>
      </c>
      <c r="AH3" s="221" t="str">
        <f>_xlfn.XLOOKUP($A3,Apuracão!$A:$A,Apuracão!AH:AH)</f>
        <v/>
      </c>
      <c r="AI3" s="227">
        <f>_xlfn.XLOOKUP($A3,Apuracão!$A:$A,Apuracão!AI:AI)</f>
        <v>98</v>
      </c>
      <c r="AJ3" s="228">
        <f>_xlfn.XLOOKUP($A3,Apuracão!$A:$A,Apuracão!AJ:AJ)</f>
        <v>22219</v>
      </c>
      <c r="AK3" s="226">
        <f>_xlfn.XLOOKUP($A3,Apuracão!$A:$A,Apuracão!AK:AK)</f>
        <v>900.00997678099998</v>
      </c>
      <c r="AL3" s="233">
        <f>_xlfn.XLOOKUP($A3,Apuracão!$A:$A,Apuracão!AL:AL)</f>
        <v>9</v>
      </c>
      <c r="AM3" s="226">
        <f>_xlfn.XLOOKUP($A3,Apuracão!$A:$A,Apuracão!AM:AM)</f>
        <v>902.10977680999997</v>
      </c>
      <c r="AN3" s="221">
        <f>_xlfn.XLOOKUP($A3,Apuracão!$A:$A,Apuracão!AN:AN)</f>
        <v>48</v>
      </c>
      <c r="AO3" s="221" t="str">
        <f>_xlfn.XLOOKUP($A3,Apuracão!$A:$A,Apuracão!AO:AO)</f>
        <v/>
      </c>
      <c r="AP3" s="276" t="s">
        <v>1192</v>
      </c>
    </row>
    <row r="4" spans="1:47" s="221" customFormat="1" ht="22.5" customHeight="1">
      <c r="A4" s="230" t="s">
        <v>225</v>
      </c>
      <c r="B4" s="221" t="str">
        <f>_xlfn.XLOOKUP($A4,Apuracão!$A:$A,Apuracão!B:B)</f>
        <v>17</v>
      </c>
      <c r="C4" s="221" t="str">
        <f>_xlfn.XLOOKUP($A4,Apuracão!$A:$A,Apuracão!C:C)</f>
        <v>01</v>
      </c>
      <c r="D4" s="221" t="str">
        <f>_xlfn.XLOOKUP($A4,Apuracão!$A:$A,Apuracão!D:D)</f>
        <v>17</v>
      </c>
      <c r="E4" s="222" t="str">
        <f>_xlfn.XLOOKUP($A4,Apuracão!$A:$A,Apuracão!E:E)</f>
        <v>SHIMURA</v>
      </c>
      <c r="F4" s="222" t="str">
        <f>_xlfn.XLOOKUP($A4,Apuracão!$A:$A,Apuracão!F:F)</f>
        <v>ALICE MIWAKO</v>
      </c>
      <c r="G4" s="221" t="str">
        <f>_xlfn.XLOOKUP($A4,Apuracão!$A:$A,Apuracão!G:G)</f>
        <v>F</v>
      </c>
      <c r="H4" s="221" t="str">
        <f>_xlfn.XLOOKUP($A4,Apuracão!$A:$A,Apuracão!H:H)</f>
        <v>07. GSP</v>
      </c>
      <c r="I4" s="223">
        <f>_xlfn.XLOOKUP($A4,Apuracão!$A:$A,Apuracão!I:I)</f>
        <v>21468</v>
      </c>
      <c r="J4" s="221">
        <f>_xlfn.XLOOKUP($A4,Apuracão!$A:$A,Apuracão!J:J)</f>
        <v>2</v>
      </c>
      <c r="K4" s="221" t="str">
        <f>_xlfn.XLOOKUP($A4,Apuracão!$A:$A,Apuracão!K:K)</f>
        <v>EX</v>
      </c>
      <c r="L4" s="221" t="str">
        <f>_xlfn.XLOOKUP($A4,Apuracão!$A:$A,Apuracão!L:L)</f>
        <v>NSR</v>
      </c>
      <c r="M4" s="221" t="str">
        <f>_xlfn.XLOOKUP($A4,Apuracão!$A:$A,Apuracão!M:M)</f>
        <v>X</v>
      </c>
      <c r="N4" s="221" t="str">
        <f>_xlfn.XLOOKUP($A4,Apuracão!$A:$A,Apuracão!N:N)</f>
        <v>LIB2026</v>
      </c>
      <c r="O4" s="221">
        <f>_xlfn.XLOOKUP($A4,Apuracão!$A:$A,Apuracão!O:O)</f>
        <v>49</v>
      </c>
      <c r="P4" s="221">
        <f>_xlfn.XLOOKUP($A4,Apuracão!$A:$A,Apuracão!P:P)</f>
        <v>52</v>
      </c>
      <c r="Q4" s="224">
        <f>_xlfn.XLOOKUP($A4,Apuracão!$A:$A,Apuracão!Q:Q)</f>
        <v>101</v>
      </c>
      <c r="R4" s="225">
        <f>_xlfn.XLOOKUP($A4,Apuracão!$A:$A,Apuracão!R:R)</f>
        <v>0</v>
      </c>
      <c r="S4" s="225">
        <f>_xlfn.XLOOKUP($A4,Apuracão!$A:$A,Apuracão!S:S)</f>
        <v>0</v>
      </c>
      <c r="T4" s="225">
        <f>_xlfn.XLOOKUP($A4,Apuracão!$A:$A,Apuracão!T:T)</f>
        <v>0</v>
      </c>
      <c r="U4" s="225">
        <f>_xlfn.XLOOKUP($A4,Apuracão!$A:$A,Apuracão!U:U)</f>
        <v>0</v>
      </c>
      <c r="V4" s="225">
        <f>_xlfn.XLOOKUP($A4,Apuracão!$A:$A,Apuracão!V:V)</f>
        <v>0</v>
      </c>
      <c r="W4" s="225">
        <f>_xlfn.XLOOKUP($A4,Apuracão!$A:$A,Apuracão!W:W)</f>
        <v>0</v>
      </c>
      <c r="X4" s="225">
        <f>_xlfn.XLOOKUP($A4,Apuracão!$A:$A,Apuracão!X:X)</f>
        <v>0</v>
      </c>
      <c r="Y4" s="225">
        <f>_xlfn.XLOOKUP($A4,Apuracão!$A:$A,Apuracão!Y:Y)</f>
        <v>0</v>
      </c>
      <c r="Z4" s="226">
        <f>_xlfn.XLOOKUP($A4,Apuracão!$A:$A,Apuracão!Z:Z)</f>
        <v>0</v>
      </c>
      <c r="AA4" s="226">
        <f>_xlfn.XLOOKUP($A4,Apuracão!$A:$A,Apuracão!AA:AA)</f>
        <v>0</v>
      </c>
      <c r="AB4" s="226">
        <f>_xlfn.XLOOKUP($A4,Apuracão!$A:$A,Apuracão!AB:AB)</f>
        <v>0</v>
      </c>
      <c r="AC4" s="226">
        <f>_xlfn.XLOOKUP($A4,Apuracão!$A:$A,Apuracão!AC:AC)</f>
        <v>0</v>
      </c>
      <c r="AD4" s="226">
        <f>_xlfn.XLOOKUP($A4,Apuracão!$A:$A,Apuracão!AD:AD)</f>
        <v>0</v>
      </c>
      <c r="AE4" s="226">
        <f>_xlfn.XLOOKUP($A4,Apuracão!$A:$A,Apuracão!AE:AE)</f>
        <v>0</v>
      </c>
      <c r="AF4" s="226">
        <f>_xlfn.XLOOKUP($A4,Apuracão!$A:$A,Apuracão!AF:AF)</f>
        <v>0</v>
      </c>
      <c r="AG4" s="226">
        <f>_xlfn.XLOOKUP($A4,Apuracão!$A:$A,Apuracão!AG:AG)</f>
        <v>0</v>
      </c>
      <c r="AH4" s="221" t="str">
        <f>_xlfn.XLOOKUP($A4,Apuracão!$A:$A,Apuracão!AH:AH)</f>
        <v/>
      </c>
      <c r="AI4" s="227">
        <f>_xlfn.XLOOKUP($A4,Apuracão!$A:$A,Apuracão!AI:AI)</f>
        <v>97</v>
      </c>
      <c r="AJ4" s="228">
        <f>_xlfn.XLOOKUP($A4,Apuracão!$A:$A,Apuracão!AJ:AJ)</f>
        <v>21468</v>
      </c>
      <c r="AK4" s="226">
        <f>_xlfn.XLOOKUP($A4,Apuracão!$A:$A,Apuracão!AK:AK)</f>
        <v>899.01997753199998</v>
      </c>
      <c r="AL4" s="233">
        <f>_xlfn.XLOOKUP($A4,Apuracão!$A:$A,Apuracão!AL:AL)</f>
        <v>12</v>
      </c>
      <c r="AM4" s="226">
        <f>_xlfn.XLOOKUP($A4,Apuracão!$A:$A,Apuracão!AM:AM)</f>
        <v>903.09978432000003</v>
      </c>
      <c r="AN4" s="221">
        <f>_xlfn.XLOOKUP($A4,Apuracão!$A:$A,Apuracão!AN:AN)</f>
        <v>42</v>
      </c>
      <c r="AO4" s="221" t="str">
        <f>_xlfn.XLOOKUP($A4,Apuracão!$A:$A,Apuracão!AO:AO)</f>
        <v/>
      </c>
      <c r="AP4" s="276" t="s">
        <v>1193</v>
      </c>
    </row>
    <row r="5" spans="1:47" s="221" customFormat="1" ht="22.5" customHeight="1">
      <c r="A5" s="230" t="s">
        <v>16</v>
      </c>
      <c r="B5" s="221" t="str">
        <f>_xlfn.XLOOKUP($A5,Apuracão!$A:$A,Apuracão!B:B)</f>
        <v>11</v>
      </c>
      <c r="C5" s="221" t="str">
        <f>_xlfn.XLOOKUP($A5,Apuracão!$A:$A,Apuracão!C:C)</f>
        <v>01</v>
      </c>
      <c r="D5" s="221" t="str">
        <f>_xlfn.XLOOKUP($A5,Apuracão!$A:$A,Apuracão!D:D)</f>
        <v>11</v>
      </c>
      <c r="E5" s="222" t="str">
        <f>_xlfn.XLOOKUP($A5,Apuracão!$A:$A,Apuracão!E:E)</f>
        <v>KAWAKAMI</v>
      </c>
      <c r="F5" s="222" t="str">
        <f>_xlfn.XLOOKUP($A5,Apuracão!$A:$A,Apuracão!F:F)</f>
        <v>LIKA</v>
      </c>
      <c r="G5" s="221" t="str">
        <f>_xlfn.XLOOKUP($A5,Apuracão!$A:$A,Apuracão!G:G)</f>
        <v>F</v>
      </c>
      <c r="H5" s="221" t="str">
        <f>_xlfn.XLOOKUP($A5,Apuracão!$A:$A,Apuracão!H:H)</f>
        <v>08. SMA</v>
      </c>
      <c r="I5" s="223">
        <f>_xlfn.XLOOKUP($A5,Apuracão!$A:$A,Apuracão!I:I)</f>
        <v>26516</v>
      </c>
      <c r="J5" s="221">
        <f>_xlfn.XLOOKUP($A5,Apuracão!$A:$A,Apuracão!J:J)</f>
        <v>3</v>
      </c>
      <c r="K5" s="221" t="str">
        <f>_xlfn.XLOOKUP($A5,Apuracão!$A:$A,Apuracão!K:K)</f>
        <v>EX</v>
      </c>
      <c r="L5" s="221" t="str">
        <f>_xlfn.XLOOKUP($A5,Apuracão!$A:$A,Apuracão!L:L)</f>
        <v>NSR</v>
      </c>
      <c r="M5" s="221" t="str">
        <f>_xlfn.XLOOKUP($A5,Apuracão!$A:$A,Apuracão!M:M)</f>
        <v/>
      </c>
      <c r="N5" s="221" t="str">
        <f>_xlfn.XLOOKUP($A5,Apuracão!$A:$A,Apuracão!N:N)</f>
        <v>LIB2026</v>
      </c>
      <c r="O5" s="221">
        <f>_xlfn.XLOOKUP($A5,Apuracão!$A:$A,Apuracão!O:O)</f>
        <v>53</v>
      </c>
      <c r="P5" s="221">
        <f>_xlfn.XLOOKUP($A5,Apuracão!$A:$A,Apuracão!P:P)</f>
        <v>50</v>
      </c>
      <c r="Q5" s="224">
        <f>_xlfn.XLOOKUP($A5,Apuracão!$A:$A,Apuracão!Q:Q)</f>
        <v>103</v>
      </c>
      <c r="R5" s="225">
        <f>_xlfn.XLOOKUP($A5,Apuracão!$A:$A,Apuracão!R:R)</f>
        <v>0</v>
      </c>
      <c r="S5" s="225">
        <f>_xlfn.XLOOKUP($A5,Apuracão!$A:$A,Apuracão!S:S)</f>
        <v>0</v>
      </c>
      <c r="T5" s="225">
        <f>_xlfn.XLOOKUP($A5,Apuracão!$A:$A,Apuracão!T:T)</f>
        <v>0</v>
      </c>
      <c r="U5" s="225">
        <f>_xlfn.XLOOKUP($A5,Apuracão!$A:$A,Apuracão!U:U)</f>
        <v>0</v>
      </c>
      <c r="V5" s="225">
        <f>_xlfn.XLOOKUP($A5,Apuracão!$A:$A,Apuracão!V:V)</f>
        <v>0</v>
      </c>
      <c r="W5" s="225">
        <f>_xlfn.XLOOKUP($A5,Apuracão!$A:$A,Apuracão!W:W)</f>
        <v>0</v>
      </c>
      <c r="X5" s="225">
        <f>_xlfn.XLOOKUP($A5,Apuracão!$A:$A,Apuracão!X:X)</f>
        <v>0</v>
      </c>
      <c r="Y5" s="225">
        <f>_xlfn.XLOOKUP($A5,Apuracão!$A:$A,Apuracão!Y:Y)</f>
        <v>0</v>
      </c>
      <c r="Z5" s="226">
        <f>_xlfn.XLOOKUP($A5,Apuracão!$A:$A,Apuracão!Z:Z)</f>
        <v>0</v>
      </c>
      <c r="AA5" s="226">
        <f>_xlfn.XLOOKUP($A5,Apuracão!$A:$A,Apuracão!AA:AA)</f>
        <v>0</v>
      </c>
      <c r="AB5" s="226">
        <f>_xlfn.XLOOKUP($A5,Apuracão!$A:$A,Apuracão!AB:AB)</f>
        <v>0</v>
      </c>
      <c r="AC5" s="226">
        <f>_xlfn.XLOOKUP($A5,Apuracão!$A:$A,Apuracão!AC:AC)</f>
        <v>0</v>
      </c>
      <c r="AD5" s="226">
        <f>_xlfn.XLOOKUP($A5,Apuracão!$A:$A,Apuracão!AD:AD)</f>
        <v>0</v>
      </c>
      <c r="AE5" s="226">
        <f>_xlfn.XLOOKUP($A5,Apuracão!$A:$A,Apuracão!AE:AE)</f>
        <v>0</v>
      </c>
      <c r="AF5" s="226">
        <f>_xlfn.XLOOKUP($A5,Apuracão!$A:$A,Apuracão!AF:AF)</f>
        <v>0</v>
      </c>
      <c r="AG5" s="226">
        <f>_xlfn.XLOOKUP($A5,Apuracão!$A:$A,Apuracão!AG:AG)</f>
        <v>0</v>
      </c>
      <c r="AH5" s="221" t="str">
        <f>_xlfn.XLOOKUP($A5,Apuracão!$A:$A,Apuracão!AH:AH)</f>
        <v/>
      </c>
      <c r="AI5" s="227">
        <f>_xlfn.XLOOKUP($A5,Apuracão!$A:$A,Apuracão!AI:AI)</f>
        <v>97</v>
      </c>
      <c r="AJ5" s="228">
        <f>_xlfn.XLOOKUP($A5,Apuracão!$A:$A,Apuracão!AJ:AJ)</f>
        <v>26516</v>
      </c>
      <c r="AK5" s="226">
        <f>_xlfn.XLOOKUP($A5,Apuracão!$A:$A,Apuracão!AK:AK)</f>
        <v>897.02997248399993</v>
      </c>
      <c r="AL5" s="233">
        <f>_xlfn.XLOOKUP($A5,Apuracão!$A:$A,Apuracão!AL:AL)</f>
        <v>17</v>
      </c>
      <c r="AM5" s="226">
        <f>_xlfn.XLOOKUP($A5,Apuracão!$A:$A,Apuracão!AM:AM)</f>
        <v>903.08973384000001</v>
      </c>
      <c r="AN5" s="221">
        <f>_xlfn.XLOOKUP($A5,Apuracão!$A:$A,Apuracão!AN:AN)</f>
        <v>44</v>
      </c>
      <c r="AO5" s="221" t="str">
        <f>_xlfn.XLOOKUP($A5,Apuracão!$A:$A,Apuracão!AO:AO)</f>
        <v/>
      </c>
      <c r="AP5" s="276" t="s">
        <v>1194</v>
      </c>
    </row>
    <row r="6" spans="1:47" s="221" customFormat="1" ht="22.5" customHeight="1">
      <c r="A6" s="231"/>
      <c r="E6" s="222"/>
      <c r="F6" s="222"/>
      <c r="I6" s="223"/>
      <c r="Q6" s="224"/>
      <c r="R6" s="225"/>
      <c r="S6" s="225"/>
      <c r="T6" s="225"/>
      <c r="U6" s="225"/>
      <c r="V6" s="225"/>
      <c r="W6" s="225"/>
      <c r="X6" s="225"/>
      <c r="Y6" s="225"/>
      <c r="Z6" s="226"/>
      <c r="AA6" s="226"/>
      <c r="AB6" s="226"/>
      <c r="AC6" s="226"/>
      <c r="AD6" s="226"/>
      <c r="AE6" s="226"/>
      <c r="AF6" s="226"/>
      <c r="AG6" s="226"/>
      <c r="AI6" s="227"/>
      <c r="AJ6" s="228"/>
      <c r="AK6" s="226"/>
      <c r="AL6" s="233"/>
      <c r="AM6" s="226"/>
      <c r="AP6" s="134"/>
    </row>
    <row r="7" spans="1:47" s="221" customFormat="1" ht="22.5" customHeight="1">
      <c r="A7" s="231"/>
      <c r="E7" s="222"/>
      <c r="F7" s="222"/>
      <c r="I7" s="223"/>
      <c r="Q7" s="224"/>
      <c r="R7" s="225"/>
      <c r="S7" s="225"/>
      <c r="T7" s="225"/>
      <c r="U7" s="225"/>
      <c r="V7" s="225"/>
      <c r="W7" s="225"/>
      <c r="X7" s="225"/>
      <c r="Y7" s="225"/>
      <c r="Z7" s="226"/>
      <c r="AA7" s="226"/>
      <c r="AB7" s="226"/>
      <c r="AC7" s="226"/>
      <c r="AD7" s="226"/>
      <c r="AE7" s="226"/>
      <c r="AF7" s="226"/>
      <c r="AG7" s="226"/>
      <c r="AI7" s="227"/>
      <c r="AJ7" s="228"/>
      <c r="AK7" s="226"/>
      <c r="AL7" s="233"/>
      <c r="AM7" s="226"/>
      <c r="AP7" s="134"/>
    </row>
    <row r="8" spans="1:47" s="221" customFormat="1" ht="22.5" customHeight="1">
      <c r="A8" s="231"/>
      <c r="E8" s="222"/>
      <c r="F8" s="222"/>
      <c r="I8" s="223"/>
      <c r="Q8" s="224"/>
      <c r="R8" s="225"/>
      <c r="S8" s="225"/>
      <c r="T8" s="225"/>
      <c r="U8" s="225"/>
      <c r="V8" s="225"/>
      <c r="W8" s="225"/>
      <c r="X8" s="225"/>
      <c r="Y8" s="225"/>
      <c r="Z8" s="226"/>
      <c r="AA8" s="226"/>
      <c r="AB8" s="226"/>
      <c r="AC8" s="226"/>
      <c r="AD8" s="226"/>
      <c r="AE8" s="226"/>
      <c r="AF8" s="226"/>
      <c r="AG8" s="226"/>
      <c r="AI8" s="227"/>
      <c r="AJ8" s="228"/>
      <c r="AK8" s="226"/>
      <c r="AL8" s="233"/>
      <c r="AM8" s="226"/>
      <c r="AP8" s="134"/>
    </row>
    <row r="9" spans="1:47" ht="22.5" customHeight="1">
      <c r="A9" s="229" t="s">
        <v>1079</v>
      </c>
      <c r="B9" s="76"/>
      <c r="C9" s="76"/>
      <c r="D9" s="76"/>
      <c r="E9" s="70"/>
      <c r="F9" s="70"/>
      <c r="G9" s="76"/>
      <c r="H9" s="76"/>
      <c r="I9" s="77" t="s">
        <v>525</v>
      </c>
      <c r="J9" s="76"/>
      <c r="K9" s="76"/>
      <c r="L9" s="76"/>
      <c r="M9" s="76"/>
      <c r="N9" s="76"/>
      <c r="O9" s="76"/>
      <c r="P9" s="76"/>
      <c r="Q9" s="74"/>
      <c r="R9" s="78"/>
      <c r="S9" s="78"/>
      <c r="T9" s="78"/>
      <c r="U9" s="78"/>
      <c r="V9" s="78"/>
      <c r="W9" s="78"/>
      <c r="X9" s="78"/>
      <c r="Y9" s="78"/>
      <c r="Z9" s="351" t="s">
        <v>531</v>
      </c>
      <c r="AA9" s="351"/>
      <c r="AB9" s="351"/>
      <c r="AC9" s="351"/>
      <c r="AD9" s="351" t="s">
        <v>531</v>
      </c>
      <c r="AE9" s="351"/>
      <c r="AF9" s="351"/>
      <c r="AG9" s="351"/>
      <c r="AH9" s="76"/>
      <c r="AI9" s="75"/>
      <c r="AJ9" s="79" t="s">
        <v>531</v>
      </c>
      <c r="AK9" s="79" t="s">
        <v>531</v>
      </c>
      <c r="AL9" s="106">
        <f>$AL$1</f>
        <v>46075</v>
      </c>
      <c r="AM9" s="79" t="s">
        <v>531</v>
      </c>
      <c r="AN9" s="106"/>
      <c r="AO9" s="76"/>
    </row>
    <row r="10" spans="1:47" ht="22.5" customHeight="1">
      <c r="A10" s="120" t="s">
        <v>517</v>
      </c>
      <c r="B10" s="62" t="s">
        <v>556</v>
      </c>
      <c r="C10" s="62" t="s">
        <v>558</v>
      </c>
      <c r="D10" s="62" t="s">
        <v>557</v>
      </c>
      <c r="E10" s="62" t="s">
        <v>461</v>
      </c>
      <c r="F10" s="62" t="s">
        <v>518</v>
      </c>
      <c r="G10" s="62" t="s">
        <v>463</v>
      </c>
      <c r="H10" s="62" t="s">
        <v>528</v>
      </c>
      <c r="I10" s="63" t="s">
        <v>465</v>
      </c>
      <c r="J10" s="62" t="s">
        <v>519</v>
      </c>
      <c r="K10" s="62" t="s">
        <v>520</v>
      </c>
      <c r="L10" s="62" t="s">
        <v>680</v>
      </c>
      <c r="M10" s="62" t="s">
        <v>521</v>
      </c>
      <c r="N10" s="62" t="s">
        <v>522</v>
      </c>
      <c r="O10" s="80" t="s">
        <v>523</v>
      </c>
      <c r="P10" s="80" t="s">
        <v>524</v>
      </c>
      <c r="Q10" s="64" t="s">
        <v>525</v>
      </c>
      <c r="R10" s="355" t="s">
        <v>515</v>
      </c>
      <c r="S10" s="355"/>
      <c r="T10" s="355"/>
      <c r="U10" s="355"/>
      <c r="V10" s="355" t="s">
        <v>516</v>
      </c>
      <c r="W10" s="355"/>
      <c r="X10" s="355"/>
      <c r="Y10" s="355"/>
      <c r="Z10" s="356" t="s">
        <v>513</v>
      </c>
      <c r="AA10" s="356"/>
      <c r="AB10" s="356"/>
      <c r="AC10" s="356"/>
      <c r="AD10" s="356" t="s">
        <v>514</v>
      </c>
      <c r="AE10" s="356"/>
      <c r="AF10" s="356"/>
      <c r="AG10" s="356"/>
      <c r="AH10" s="65" t="s">
        <v>494</v>
      </c>
      <c r="AI10" s="66" t="s">
        <v>510</v>
      </c>
      <c r="AJ10" s="67"/>
      <c r="AK10" s="68"/>
      <c r="AL10" s="65" t="s">
        <v>526</v>
      </c>
      <c r="AM10" s="68"/>
      <c r="AN10" s="65" t="s">
        <v>527</v>
      </c>
      <c r="AO10" s="65" t="s">
        <v>529</v>
      </c>
    </row>
    <row r="11" spans="1:47" s="134" customFormat="1" ht="22.5" customHeight="1">
      <c r="A11" s="230" t="s">
        <v>275</v>
      </c>
      <c r="B11" s="221" t="str">
        <f>_xlfn.XLOOKUP($A11,Apuracão!$A:$A,Apuracão!B:B)</f>
        <v>16</v>
      </c>
      <c r="C11" s="221" t="str">
        <f>_xlfn.XLOOKUP($A11,Apuracão!$A:$A,Apuracão!C:C)</f>
        <v>01</v>
      </c>
      <c r="D11" s="221" t="str">
        <f>_xlfn.XLOOKUP($A11,Apuracão!$A:$A,Apuracão!D:D)</f>
        <v>16</v>
      </c>
      <c r="E11" s="222" t="str">
        <f>_xlfn.XLOOKUP($A11,Apuracão!$A:$A,Apuracão!E:E)</f>
        <v>DE MATOS</v>
      </c>
      <c r="F11" s="222" t="str">
        <f>_xlfn.XLOOKUP($A11,Apuracão!$A:$A,Apuracão!F:F)</f>
        <v>VANETE CLARO</v>
      </c>
      <c r="G11" s="221" t="str">
        <f>_xlfn.XLOOKUP($A11,Apuracão!$A:$A,Apuracão!G:G)</f>
        <v>F</v>
      </c>
      <c r="H11" s="221" t="str">
        <f>_xlfn.XLOOKUP($A11,Apuracão!$A:$A,Apuracão!H:H)</f>
        <v>10. ITA</v>
      </c>
      <c r="I11" s="223">
        <f>_xlfn.XLOOKUP($A11,Apuracão!$A:$A,Apuracão!I:I)</f>
        <v>26024</v>
      </c>
      <c r="J11" s="221">
        <f>_xlfn.XLOOKUP($A11,Apuracão!$A:$A,Apuracão!J:J)</f>
        <v>6</v>
      </c>
      <c r="K11" s="221" t="str">
        <f>_xlfn.XLOOKUP($A11,Apuracão!$A:$A,Apuracão!K:K)</f>
        <v>A</v>
      </c>
      <c r="L11" s="221" t="str">
        <f>_xlfn.XLOOKUP($A11,Apuracão!$A:$A,Apuracão!L:L)</f>
        <v>NSR</v>
      </c>
      <c r="M11" s="221" t="str">
        <f>_xlfn.XLOOKUP($A11,Apuracão!$A:$A,Apuracão!M:M)</f>
        <v>X</v>
      </c>
      <c r="N11" s="221" t="str">
        <f>_xlfn.XLOOKUP($A11,Apuracão!$A:$A,Apuracão!N:N)</f>
        <v>LIB2026</v>
      </c>
      <c r="O11" s="221">
        <f>_xlfn.XLOOKUP($A11,Apuracão!$A:$A,Apuracão!O:O)</f>
        <v>58</v>
      </c>
      <c r="P11" s="221">
        <f>_xlfn.XLOOKUP($A11,Apuracão!$A:$A,Apuracão!P:P)</f>
        <v>47</v>
      </c>
      <c r="Q11" s="224">
        <f>_xlfn.XLOOKUP($A11,Apuracão!$A:$A,Apuracão!Q:Q)</f>
        <v>105</v>
      </c>
      <c r="R11" s="225">
        <f>_xlfn.XLOOKUP($A11,Apuracão!$A:$A,Apuracão!R:R)</f>
        <v>0</v>
      </c>
      <c r="S11" s="225">
        <f>_xlfn.XLOOKUP($A11,Apuracão!$A:$A,Apuracão!S:S)</f>
        <v>0</v>
      </c>
      <c r="T11" s="225">
        <f>_xlfn.XLOOKUP($A11,Apuracão!$A:$A,Apuracão!T:T)</f>
        <v>0</v>
      </c>
      <c r="U11" s="225">
        <f>_xlfn.XLOOKUP($A11,Apuracão!$A:$A,Apuracão!U:U)</f>
        <v>0</v>
      </c>
      <c r="V11" s="225">
        <f>_xlfn.XLOOKUP($A11,Apuracão!$A:$A,Apuracão!V:V)</f>
        <v>17</v>
      </c>
      <c r="W11" s="225">
        <f>_xlfn.XLOOKUP($A11,Apuracão!$A:$A,Apuracão!W:W)</f>
        <v>0</v>
      </c>
      <c r="X11" s="225">
        <f>_xlfn.XLOOKUP($A11,Apuracão!$A:$A,Apuracão!X:X)</f>
        <v>0</v>
      </c>
      <c r="Y11" s="225">
        <f>_xlfn.XLOOKUP($A11,Apuracão!$A:$A,Apuracão!Y:Y)</f>
        <v>0</v>
      </c>
      <c r="Z11" s="226">
        <f>_xlfn.XLOOKUP($A11,Apuracão!$A:$A,Apuracão!Z:Z)</f>
        <v>0</v>
      </c>
      <c r="AA11" s="226">
        <f>_xlfn.XLOOKUP($A11,Apuracão!$A:$A,Apuracão!AA:AA)</f>
        <v>0</v>
      </c>
      <c r="AB11" s="226">
        <f>_xlfn.XLOOKUP($A11,Apuracão!$A:$A,Apuracão!AB:AB)</f>
        <v>0</v>
      </c>
      <c r="AC11" s="226">
        <f>_xlfn.XLOOKUP($A11,Apuracão!$A:$A,Apuracão!AC:AC)</f>
        <v>0</v>
      </c>
      <c r="AD11" s="226">
        <f>_xlfn.XLOOKUP($A11,Apuracão!$A:$A,Apuracão!AD:AD)</f>
        <v>12</v>
      </c>
      <c r="AE11" s="226">
        <f>_xlfn.XLOOKUP($A11,Apuracão!$A:$A,Apuracão!AE:AE)</f>
        <v>0</v>
      </c>
      <c r="AF11" s="226">
        <f>_xlfn.XLOOKUP($A11,Apuracão!$A:$A,Apuracão!AF:AF)</f>
        <v>0</v>
      </c>
      <c r="AG11" s="226">
        <f>_xlfn.XLOOKUP($A11,Apuracão!$A:$A,Apuracão!AG:AG)</f>
        <v>0</v>
      </c>
      <c r="AH11" s="221">
        <f>_xlfn.XLOOKUP($A11,Apuracão!$A:$A,Apuracão!AH:AH)</f>
        <v>12</v>
      </c>
      <c r="AI11" s="227">
        <f>_xlfn.XLOOKUP($A11,Apuracão!$A:$A,Apuracão!AI:AI)</f>
        <v>93</v>
      </c>
      <c r="AJ11" s="228">
        <f>_xlfn.XLOOKUP($A11,Apuracão!$A:$A,Apuracão!AJ:AJ)</f>
        <v>26024</v>
      </c>
      <c r="AK11" s="226">
        <f>_xlfn.XLOOKUP($A11,Apuracão!$A:$A,Apuracão!AK:AK)</f>
        <v>895.05997297599993</v>
      </c>
      <c r="AL11" s="233">
        <f>_xlfn.XLOOKUP($A11,Apuracão!$A:$A,Apuracão!AL:AL)</f>
        <v>26</v>
      </c>
      <c r="AM11" s="226">
        <f>_xlfn.XLOOKUP($A11,Apuracão!$A:$A,Apuracão!AM:AM)</f>
        <v>907.05973875999996</v>
      </c>
      <c r="AN11" s="221">
        <f>_xlfn.XLOOKUP($A11,Apuracão!$A:$A,Apuracão!AN:AN)</f>
        <v>17</v>
      </c>
      <c r="AO11" s="221">
        <f>_xlfn.XLOOKUP($A11,Apuracão!$A:$A,Apuracão!AO:AO)</f>
        <v>1</v>
      </c>
      <c r="AP11" s="276" t="s">
        <v>1192</v>
      </c>
    </row>
    <row r="12" spans="1:47" s="134" customFormat="1" ht="22.5" customHeight="1">
      <c r="A12" s="230" t="s">
        <v>262</v>
      </c>
      <c r="B12" s="221" t="str">
        <f>_xlfn.XLOOKUP($A12,Apuracão!$A:$A,Apuracão!B:B)</f>
        <v>15</v>
      </c>
      <c r="C12" s="221" t="str">
        <f>_xlfn.XLOOKUP($A12,Apuracão!$A:$A,Apuracão!C:C)</f>
        <v>01</v>
      </c>
      <c r="D12" s="221" t="str">
        <f>_xlfn.XLOOKUP($A12,Apuracão!$A:$A,Apuracão!D:D)</f>
        <v>15</v>
      </c>
      <c r="E12" s="222" t="str">
        <f>_xlfn.XLOOKUP($A12,Apuracão!$A:$A,Apuracão!E:E)</f>
        <v>OKAWARA</v>
      </c>
      <c r="F12" s="222" t="str">
        <f>_xlfn.XLOOKUP($A12,Apuracão!$A:$A,Apuracão!F:F)</f>
        <v>SUMIRE</v>
      </c>
      <c r="G12" s="221" t="str">
        <f>_xlfn.XLOOKUP($A12,Apuracão!$A:$A,Apuracão!G:G)</f>
        <v>F</v>
      </c>
      <c r="H12" s="221" t="str">
        <f>_xlfn.XLOOKUP($A12,Apuracão!$A:$A,Apuracão!H:H)</f>
        <v>08. SMA</v>
      </c>
      <c r="I12" s="223">
        <f>_xlfn.XLOOKUP($A12,Apuracão!$A:$A,Apuracão!I:I)</f>
        <v>23722</v>
      </c>
      <c r="J12" s="221">
        <f>_xlfn.XLOOKUP($A12,Apuracão!$A:$A,Apuracão!J:J)</f>
        <v>4</v>
      </c>
      <c r="K12" s="221" t="str">
        <f>_xlfn.XLOOKUP($A12,Apuracão!$A:$A,Apuracão!K:K)</f>
        <v>A</v>
      </c>
      <c r="L12" s="221" t="str">
        <f>_xlfn.XLOOKUP($A12,Apuracão!$A:$A,Apuracão!L:L)</f>
        <v>NSR</v>
      </c>
      <c r="M12" s="221" t="str">
        <f>_xlfn.XLOOKUP($A12,Apuracão!$A:$A,Apuracão!M:M)</f>
        <v>X</v>
      </c>
      <c r="N12" s="221" t="str">
        <f>_xlfn.XLOOKUP($A12,Apuracão!$A:$A,Apuracão!N:N)</f>
        <v>LIB2026</v>
      </c>
      <c r="O12" s="221">
        <f>_xlfn.XLOOKUP($A12,Apuracão!$A:$A,Apuracão!O:O)</f>
        <v>51</v>
      </c>
      <c r="P12" s="221">
        <f>_xlfn.XLOOKUP($A12,Apuracão!$A:$A,Apuracão!P:P)</f>
        <v>57</v>
      </c>
      <c r="Q12" s="224">
        <f>_xlfn.XLOOKUP($A12,Apuracão!$A:$A,Apuracão!Q:Q)</f>
        <v>108</v>
      </c>
      <c r="R12" s="225">
        <f>_xlfn.XLOOKUP($A12,Apuracão!$A:$A,Apuracão!R:R)</f>
        <v>0</v>
      </c>
      <c r="S12" s="225">
        <f>_xlfn.XLOOKUP($A12,Apuracão!$A:$A,Apuracão!S:S)</f>
        <v>0</v>
      </c>
      <c r="T12" s="225">
        <f>_xlfn.XLOOKUP($A12,Apuracão!$A:$A,Apuracão!T:T)</f>
        <v>0</v>
      </c>
      <c r="U12" s="225">
        <f>_xlfn.XLOOKUP($A12,Apuracão!$A:$A,Apuracão!U:U)</f>
        <v>0</v>
      </c>
      <c r="V12" s="225">
        <f>_xlfn.XLOOKUP($A12,Apuracão!$A:$A,Apuracão!V:V)</f>
        <v>0</v>
      </c>
      <c r="W12" s="225">
        <f>_xlfn.XLOOKUP($A12,Apuracão!$A:$A,Apuracão!W:W)</f>
        <v>0</v>
      </c>
      <c r="X12" s="225">
        <f>_xlfn.XLOOKUP($A12,Apuracão!$A:$A,Apuracão!X:X)</f>
        <v>0</v>
      </c>
      <c r="Y12" s="225">
        <f>_xlfn.XLOOKUP($A12,Apuracão!$A:$A,Apuracão!Y:Y)</f>
        <v>0</v>
      </c>
      <c r="Z12" s="226">
        <f>_xlfn.XLOOKUP($A12,Apuracão!$A:$A,Apuracão!Z:Z)</f>
        <v>0</v>
      </c>
      <c r="AA12" s="226">
        <f>_xlfn.XLOOKUP($A12,Apuracão!$A:$A,Apuracão!AA:AA)</f>
        <v>0</v>
      </c>
      <c r="AB12" s="226">
        <f>_xlfn.XLOOKUP($A12,Apuracão!$A:$A,Apuracão!AB:AB)</f>
        <v>0</v>
      </c>
      <c r="AC12" s="226">
        <f>_xlfn.XLOOKUP($A12,Apuracão!$A:$A,Apuracão!AC:AC)</f>
        <v>0</v>
      </c>
      <c r="AD12" s="226">
        <f>_xlfn.XLOOKUP($A12,Apuracão!$A:$A,Apuracão!AD:AD)</f>
        <v>0</v>
      </c>
      <c r="AE12" s="226">
        <f>_xlfn.XLOOKUP($A12,Apuracão!$A:$A,Apuracão!AE:AE)</f>
        <v>0</v>
      </c>
      <c r="AF12" s="226">
        <f>_xlfn.XLOOKUP($A12,Apuracão!$A:$A,Apuracão!AF:AF)</f>
        <v>0</v>
      </c>
      <c r="AG12" s="226">
        <f>_xlfn.XLOOKUP($A12,Apuracão!$A:$A,Apuracão!AG:AG)</f>
        <v>0</v>
      </c>
      <c r="AH12" s="221" t="str">
        <f>_xlfn.XLOOKUP($A12,Apuracão!$A:$A,Apuracão!AH:AH)</f>
        <v/>
      </c>
      <c r="AI12" s="227">
        <f>_xlfn.XLOOKUP($A12,Apuracão!$A:$A,Apuracão!AI:AI)</f>
        <v>100</v>
      </c>
      <c r="AJ12" s="228">
        <f>_xlfn.XLOOKUP($A12,Apuracão!$A:$A,Apuracão!AJ:AJ)</f>
        <v>23722</v>
      </c>
      <c r="AK12" s="226">
        <f>_xlfn.XLOOKUP($A12,Apuracão!$A:$A,Apuracão!AK:AK)</f>
        <v>892.03997527799993</v>
      </c>
      <c r="AL12" s="233">
        <f>_xlfn.XLOOKUP($A12,Apuracão!$A:$A,Apuracão!AL:AL)</f>
        <v>46</v>
      </c>
      <c r="AM12" s="226">
        <f>_xlfn.XLOOKUP($A12,Apuracão!$A:$A,Apuracão!AM:AM)</f>
        <v>900.07976178000001</v>
      </c>
      <c r="AN12" s="221">
        <f>_xlfn.XLOOKUP($A12,Apuracão!$A:$A,Apuracão!AN:AN)</f>
        <v>78</v>
      </c>
      <c r="AO12" s="221" t="str">
        <f>_xlfn.XLOOKUP($A12,Apuracão!$A:$A,Apuracão!AO:AO)</f>
        <v/>
      </c>
      <c r="AP12" s="276" t="s">
        <v>1193</v>
      </c>
    </row>
    <row r="13" spans="1:47" s="134" customFormat="1" ht="22.5" customHeight="1">
      <c r="A13" s="230" t="s">
        <v>682</v>
      </c>
      <c r="B13" s="221" t="str">
        <f>_xlfn.XLOOKUP($A13,Apuracão!$A:$A,Apuracão!B:B)</f>
        <v>05</v>
      </c>
      <c r="C13" s="221" t="str">
        <f>_xlfn.XLOOKUP($A13,Apuracão!$A:$A,Apuracão!C:C)</f>
        <v>01</v>
      </c>
      <c r="D13" s="221" t="str">
        <f>_xlfn.XLOOKUP($A13,Apuracão!$A:$A,Apuracão!D:D)</f>
        <v>05</v>
      </c>
      <c r="E13" s="222" t="str">
        <f>_xlfn.XLOOKUP($A13,Apuracão!$A:$A,Apuracão!E:E)</f>
        <v>TAKANO</v>
      </c>
      <c r="F13" s="222" t="str">
        <f>_xlfn.XLOOKUP($A13,Apuracão!$A:$A,Apuracão!F:F)</f>
        <v>ELZA FARUYO</v>
      </c>
      <c r="G13" s="221" t="str">
        <f>_xlfn.XLOOKUP($A13,Apuracão!$A:$A,Apuracão!G:G)</f>
        <v>F</v>
      </c>
      <c r="H13" s="221" t="str">
        <f>_xlfn.XLOOKUP($A13,Apuracão!$A:$A,Apuracão!H:H)</f>
        <v>07. GSP</v>
      </c>
      <c r="I13" s="223">
        <f>_xlfn.XLOOKUP($A13,Apuracão!$A:$A,Apuracão!I:I)</f>
        <v>19929</v>
      </c>
      <c r="J13" s="221">
        <f>_xlfn.XLOOKUP($A13,Apuracão!$A:$A,Apuracão!J:J)</f>
        <v>6</v>
      </c>
      <c r="K13" s="221" t="str">
        <f>_xlfn.XLOOKUP($A13,Apuracão!$A:$A,Apuracão!K:K)</f>
        <v>A</v>
      </c>
      <c r="L13" s="221" t="str">
        <f>_xlfn.XLOOKUP($A13,Apuracão!$A:$A,Apuracão!L:L)</f>
        <v>NSR</v>
      </c>
      <c r="M13" s="221" t="str">
        <f>_xlfn.XLOOKUP($A13,Apuracão!$A:$A,Apuracão!M:M)</f>
        <v/>
      </c>
      <c r="N13" s="221" t="str">
        <f>_xlfn.XLOOKUP($A13,Apuracão!$A:$A,Apuracão!N:N)</f>
        <v>LIB2026</v>
      </c>
      <c r="O13" s="221">
        <f>_xlfn.XLOOKUP($A13,Apuracão!$A:$A,Apuracão!O:O)</f>
        <v>53</v>
      </c>
      <c r="P13" s="221">
        <f>_xlfn.XLOOKUP($A13,Apuracão!$A:$A,Apuracão!P:P)</f>
        <v>56</v>
      </c>
      <c r="Q13" s="224">
        <f>_xlfn.XLOOKUP($A13,Apuracão!$A:$A,Apuracão!Q:Q)</f>
        <v>109</v>
      </c>
      <c r="R13" s="225">
        <f>_xlfn.XLOOKUP($A13,Apuracão!$A:$A,Apuracão!R:R)</f>
        <v>16</v>
      </c>
      <c r="S13" s="225">
        <f>_xlfn.XLOOKUP($A13,Apuracão!$A:$A,Apuracão!S:S)</f>
        <v>0</v>
      </c>
      <c r="T13" s="225">
        <f>_xlfn.XLOOKUP($A13,Apuracão!$A:$A,Apuracão!T:T)</f>
        <v>0</v>
      </c>
      <c r="U13" s="225">
        <f>_xlfn.XLOOKUP($A13,Apuracão!$A:$A,Apuracão!U:U)</f>
        <v>0</v>
      </c>
      <c r="V13" s="225">
        <f>_xlfn.XLOOKUP($A13,Apuracão!$A:$A,Apuracão!V:V)</f>
        <v>0</v>
      </c>
      <c r="W13" s="225">
        <f>_xlfn.XLOOKUP($A13,Apuracão!$A:$A,Apuracão!W:W)</f>
        <v>0</v>
      </c>
      <c r="X13" s="225">
        <f>_xlfn.XLOOKUP($A13,Apuracão!$A:$A,Apuracão!X:X)</f>
        <v>0</v>
      </c>
      <c r="Y13" s="225">
        <f>_xlfn.XLOOKUP($A13,Apuracão!$A:$A,Apuracão!Y:Y)</f>
        <v>0</v>
      </c>
      <c r="Z13" s="226">
        <f>_xlfn.XLOOKUP($A13,Apuracão!$A:$A,Apuracão!Z:Z)</f>
        <v>19</v>
      </c>
      <c r="AA13" s="226">
        <f>_xlfn.XLOOKUP($A13,Apuracão!$A:$A,Apuracão!AA:AA)</f>
        <v>0</v>
      </c>
      <c r="AB13" s="226">
        <f>_xlfn.XLOOKUP($A13,Apuracão!$A:$A,Apuracão!AB:AB)</f>
        <v>0</v>
      </c>
      <c r="AC13" s="226">
        <f>_xlfn.XLOOKUP($A13,Apuracão!$A:$A,Apuracão!AC:AC)</f>
        <v>0</v>
      </c>
      <c r="AD13" s="226">
        <f>_xlfn.XLOOKUP($A13,Apuracão!$A:$A,Apuracão!AD:AD)</f>
        <v>0</v>
      </c>
      <c r="AE13" s="226">
        <f>_xlfn.XLOOKUP($A13,Apuracão!$A:$A,Apuracão!AE:AE)</f>
        <v>0</v>
      </c>
      <c r="AF13" s="226">
        <f>_xlfn.XLOOKUP($A13,Apuracão!$A:$A,Apuracão!AF:AF)</f>
        <v>0</v>
      </c>
      <c r="AG13" s="226">
        <f>_xlfn.XLOOKUP($A13,Apuracão!$A:$A,Apuracão!AG:AG)</f>
        <v>0</v>
      </c>
      <c r="AH13" s="221">
        <f>_xlfn.XLOOKUP($A13,Apuracão!$A:$A,Apuracão!AH:AH)</f>
        <v>19</v>
      </c>
      <c r="AI13" s="227">
        <f>_xlfn.XLOOKUP($A13,Apuracão!$A:$A,Apuracão!AI:AI)</f>
        <v>97</v>
      </c>
      <c r="AJ13" s="228">
        <f>_xlfn.XLOOKUP($A13,Apuracão!$A:$A,Apuracão!AJ:AJ)</f>
        <v>19929</v>
      </c>
      <c r="AK13" s="226">
        <f>_xlfn.XLOOKUP($A13,Apuracão!$A:$A,Apuracão!AK:AK)</f>
        <v>891.05997907099993</v>
      </c>
      <c r="AL13" s="233">
        <f>_xlfn.XLOOKUP($A13,Apuracão!$A:$A,Apuracão!AL:AL)</f>
        <v>50</v>
      </c>
      <c r="AM13" s="226">
        <f>_xlfn.XLOOKUP($A13,Apuracão!$A:$A,Apuracão!AM:AM)</f>
        <v>903.05979970999999</v>
      </c>
      <c r="AN13" s="221">
        <f>_xlfn.XLOOKUP($A13,Apuracão!$A:$A,Apuracão!AN:AN)</f>
        <v>46</v>
      </c>
      <c r="AO13" s="221">
        <f>_xlfn.XLOOKUP($A13,Apuracão!$A:$A,Apuracão!AO:AO)</f>
        <v>1</v>
      </c>
      <c r="AP13" s="276" t="s">
        <v>1194</v>
      </c>
    </row>
    <row r="14" spans="1:47" s="134" customFormat="1" ht="22.5" customHeight="1">
      <c r="A14" s="232"/>
      <c r="E14" s="185"/>
      <c r="F14" s="185"/>
      <c r="I14" s="186"/>
      <c r="Q14" s="187"/>
      <c r="R14" s="188"/>
      <c r="S14" s="188"/>
      <c r="T14" s="188"/>
      <c r="U14" s="188"/>
      <c r="V14" s="188"/>
      <c r="W14" s="188"/>
      <c r="X14" s="188"/>
      <c r="Y14" s="188"/>
      <c r="Z14" s="189"/>
      <c r="AA14" s="189"/>
      <c r="AB14" s="189"/>
      <c r="AC14" s="189"/>
      <c r="AD14" s="189"/>
      <c r="AE14" s="189"/>
      <c r="AF14" s="189"/>
      <c r="AG14" s="189"/>
      <c r="AI14" s="190"/>
      <c r="AJ14" s="191"/>
      <c r="AK14" s="189"/>
      <c r="AL14" s="234"/>
      <c r="AM14" s="189"/>
    </row>
    <row r="15" spans="1:47" s="134" customFormat="1" ht="22.5" customHeight="1">
      <c r="A15" s="232"/>
      <c r="E15" s="185"/>
      <c r="F15" s="185"/>
      <c r="I15" s="186"/>
      <c r="Q15" s="187"/>
      <c r="R15" s="188"/>
      <c r="S15" s="188"/>
      <c r="T15" s="188"/>
      <c r="U15" s="188"/>
      <c r="V15" s="188"/>
      <c r="W15" s="188"/>
      <c r="X15" s="188"/>
      <c r="Y15" s="188"/>
      <c r="Z15" s="189"/>
      <c r="AA15" s="189"/>
      <c r="AB15" s="189"/>
      <c r="AC15" s="189"/>
      <c r="AD15" s="189"/>
      <c r="AE15" s="189"/>
      <c r="AF15" s="189"/>
      <c r="AG15" s="189"/>
      <c r="AI15" s="190"/>
      <c r="AJ15" s="191"/>
      <c r="AK15" s="189"/>
      <c r="AL15" s="234"/>
      <c r="AM15" s="189"/>
    </row>
    <row r="16" spans="1:47" ht="22.5" customHeight="1">
      <c r="A16" s="229" t="s">
        <v>1080</v>
      </c>
      <c r="B16" s="76"/>
      <c r="C16" s="76"/>
      <c r="D16" s="76"/>
      <c r="E16" s="70"/>
      <c r="F16" s="70"/>
      <c r="G16" s="76"/>
      <c r="H16" s="76"/>
      <c r="I16" s="77" t="s">
        <v>525</v>
      </c>
      <c r="J16" s="76"/>
      <c r="K16" s="76"/>
      <c r="L16" s="76"/>
      <c r="M16" s="76"/>
      <c r="N16" s="76"/>
      <c r="O16" s="76"/>
      <c r="P16" s="76"/>
      <c r="Q16" s="74"/>
      <c r="R16" s="78"/>
      <c r="S16" s="78"/>
      <c r="T16" s="78"/>
      <c r="U16" s="78"/>
      <c r="V16" s="78"/>
      <c r="W16" s="78"/>
      <c r="X16" s="78"/>
      <c r="Y16" s="78"/>
      <c r="Z16" s="351" t="s">
        <v>531</v>
      </c>
      <c r="AA16" s="351"/>
      <c r="AB16" s="351"/>
      <c r="AC16" s="351"/>
      <c r="AD16" s="351" t="s">
        <v>531</v>
      </c>
      <c r="AE16" s="351"/>
      <c r="AF16" s="351"/>
      <c r="AG16" s="351"/>
      <c r="AH16" s="76"/>
      <c r="AI16" s="75"/>
      <c r="AJ16" s="79" t="s">
        <v>531</v>
      </c>
      <c r="AK16" s="79" t="s">
        <v>531</v>
      </c>
      <c r="AL16" s="106">
        <f>$AL$1</f>
        <v>46075</v>
      </c>
      <c r="AM16" s="79" t="s">
        <v>531</v>
      </c>
      <c r="AN16" s="106"/>
      <c r="AO16" s="76"/>
    </row>
    <row r="17" spans="1:42" ht="27.6">
      <c r="A17" s="120" t="s">
        <v>517</v>
      </c>
      <c r="B17" s="62" t="s">
        <v>556</v>
      </c>
      <c r="C17" s="62" t="s">
        <v>558</v>
      </c>
      <c r="D17" s="62" t="s">
        <v>557</v>
      </c>
      <c r="E17" s="62" t="s">
        <v>461</v>
      </c>
      <c r="F17" s="62" t="s">
        <v>518</v>
      </c>
      <c r="G17" s="62" t="s">
        <v>463</v>
      </c>
      <c r="H17" s="62" t="s">
        <v>528</v>
      </c>
      <c r="I17" s="63" t="s">
        <v>465</v>
      </c>
      <c r="J17" s="62" t="s">
        <v>519</v>
      </c>
      <c r="K17" s="62" t="s">
        <v>520</v>
      </c>
      <c r="L17" s="62" t="s">
        <v>680</v>
      </c>
      <c r="M17" s="62" t="s">
        <v>521</v>
      </c>
      <c r="N17" s="62" t="s">
        <v>522</v>
      </c>
      <c r="O17" s="80" t="s">
        <v>523</v>
      </c>
      <c r="P17" s="80" t="s">
        <v>524</v>
      </c>
      <c r="Q17" s="64" t="s">
        <v>525</v>
      </c>
      <c r="R17" s="355" t="s">
        <v>515</v>
      </c>
      <c r="S17" s="355"/>
      <c r="T17" s="355"/>
      <c r="U17" s="355"/>
      <c r="V17" s="355" t="s">
        <v>516</v>
      </c>
      <c r="W17" s="355"/>
      <c r="X17" s="355"/>
      <c r="Y17" s="355"/>
      <c r="Z17" s="356" t="s">
        <v>513</v>
      </c>
      <c r="AA17" s="356"/>
      <c r="AB17" s="356"/>
      <c r="AC17" s="356"/>
      <c r="AD17" s="356" t="s">
        <v>514</v>
      </c>
      <c r="AE17" s="356"/>
      <c r="AF17" s="356"/>
      <c r="AG17" s="356"/>
      <c r="AH17" s="65" t="s">
        <v>494</v>
      </c>
      <c r="AI17" s="66" t="s">
        <v>510</v>
      </c>
      <c r="AJ17" s="67"/>
      <c r="AK17" s="68"/>
      <c r="AL17" s="65" t="s">
        <v>526</v>
      </c>
      <c r="AM17" s="68"/>
      <c r="AN17" s="65" t="s">
        <v>527</v>
      </c>
      <c r="AO17" s="65" t="s">
        <v>529</v>
      </c>
    </row>
    <row r="18" spans="1:42" s="134" customFormat="1" ht="22.5" customHeight="1">
      <c r="A18" s="230" t="s">
        <v>1146</v>
      </c>
      <c r="B18" s="221" t="str">
        <f>_xlfn.XLOOKUP($A18,Apuracão!$A:$A,Apuracão!B:B)</f>
        <v>28</v>
      </c>
      <c r="C18" s="221" t="str">
        <f>_xlfn.XLOOKUP($A18,Apuracão!$A:$A,Apuracão!C:C)</f>
        <v>02</v>
      </c>
      <c r="D18" s="221" t="str">
        <f>_xlfn.XLOOKUP($A18,Apuracão!$A:$A,Apuracão!D:D)</f>
        <v>10</v>
      </c>
      <c r="E18" s="222" t="str">
        <f>_xlfn.XLOOKUP($A18,Apuracão!$A:$A,Apuracão!E:E)</f>
        <v>SATO YOSHINO</v>
      </c>
      <c r="F18" s="222" t="str">
        <f>_xlfn.XLOOKUP($A18,Apuracão!$A:$A,Apuracão!F:F)</f>
        <v>MARLI</v>
      </c>
      <c r="G18" s="221" t="str">
        <f>_xlfn.XLOOKUP($A18,Apuracão!$A:$A,Apuracão!G:G)</f>
        <v>F</v>
      </c>
      <c r="H18" s="221" t="str">
        <f>_xlfn.XLOOKUP($A18,Apuracão!$A:$A,Apuracão!H:H)</f>
        <v>11. NCC</v>
      </c>
      <c r="I18" s="223">
        <f>_xlfn.XLOOKUP($A18,Apuracão!$A:$A,Apuracão!I:I)</f>
        <v>22208</v>
      </c>
      <c r="J18" s="221">
        <f>_xlfn.XLOOKUP($A18,Apuracão!$A:$A,Apuracão!J:J)</f>
        <v>9</v>
      </c>
      <c r="K18" s="221" t="str">
        <f>_xlfn.XLOOKUP($A18,Apuracão!$A:$A,Apuracão!K:K)</f>
        <v>B</v>
      </c>
      <c r="L18" s="221" t="str">
        <f>_xlfn.XLOOKUP($A18,Apuracão!$A:$A,Apuracão!L:L)</f>
        <v>NSR</v>
      </c>
      <c r="M18" s="221" t="e">
        <f>_xlfn.XLOOKUP($A18,Apuracão!$A:$A,Apuracão!M:M)</f>
        <v>#DIV/0!</v>
      </c>
      <c r="N18" s="221" t="str">
        <f>_xlfn.XLOOKUP($A18,Apuracão!$A:$A,Apuracão!N:N)</f>
        <v>LIB2026</v>
      </c>
      <c r="O18" s="221">
        <f>_xlfn.XLOOKUP($A18,Apuracão!$A:$A,Apuracão!O:O)</f>
        <v>57</v>
      </c>
      <c r="P18" s="221">
        <f>_xlfn.XLOOKUP($A18,Apuracão!$A:$A,Apuracão!P:P)</f>
        <v>53</v>
      </c>
      <c r="Q18" s="224">
        <f>_xlfn.XLOOKUP($A18,Apuracão!$A:$A,Apuracão!Q:Q)</f>
        <v>110</v>
      </c>
      <c r="R18" s="225">
        <f>_xlfn.XLOOKUP($A18,Apuracão!$A:$A,Apuracão!R:R)</f>
        <v>0</v>
      </c>
      <c r="S18" s="225">
        <f>_xlfn.XLOOKUP($A18,Apuracão!$A:$A,Apuracão!S:S)</f>
        <v>0</v>
      </c>
      <c r="T18" s="225">
        <f>_xlfn.XLOOKUP($A18,Apuracão!$A:$A,Apuracão!T:T)</f>
        <v>0</v>
      </c>
      <c r="U18" s="225">
        <f>_xlfn.XLOOKUP($A18,Apuracão!$A:$A,Apuracão!U:U)</f>
        <v>0</v>
      </c>
      <c r="V18" s="225">
        <f>_xlfn.XLOOKUP($A18,Apuracão!$A:$A,Apuracão!V:V)</f>
        <v>0</v>
      </c>
      <c r="W18" s="225">
        <f>_xlfn.XLOOKUP($A18,Apuracão!$A:$A,Apuracão!W:W)</f>
        <v>0</v>
      </c>
      <c r="X18" s="225">
        <f>_xlfn.XLOOKUP($A18,Apuracão!$A:$A,Apuracão!X:X)</f>
        <v>0</v>
      </c>
      <c r="Y18" s="225">
        <f>_xlfn.XLOOKUP($A18,Apuracão!$A:$A,Apuracão!Y:Y)</f>
        <v>0</v>
      </c>
      <c r="Z18" s="226">
        <f>_xlfn.XLOOKUP($A18,Apuracão!$A:$A,Apuracão!Z:Z)</f>
        <v>0</v>
      </c>
      <c r="AA18" s="226">
        <f>_xlfn.XLOOKUP($A18,Apuracão!$A:$A,Apuracão!AA:AA)</f>
        <v>0</v>
      </c>
      <c r="AB18" s="226">
        <f>_xlfn.XLOOKUP($A18,Apuracão!$A:$A,Apuracão!AB:AB)</f>
        <v>0</v>
      </c>
      <c r="AC18" s="226">
        <f>_xlfn.XLOOKUP($A18,Apuracão!$A:$A,Apuracão!AC:AC)</f>
        <v>0</v>
      </c>
      <c r="AD18" s="226">
        <f>_xlfn.XLOOKUP($A18,Apuracão!$A:$A,Apuracão!AD:AD)</f>
        <v>0</v>
      </c>
      <c r="AE18" s="226">
        <f>_xlfn.XLOOKUP($A18,Apuracão!$A:$A,Apuracão!AE:AE)</f>
        <v>0</v>
      </c>
      <c r="AF18" s="226">
        <f>_xlfn.XLOOKUP($A18,Apuracão!$A:$A,Apuracão!AF:AF)</f>
        <v>0</v>
      </c>
      <c r="AG18" s="226">
        <f>_xlfn.XLOOKUP($A18,Apuracão!$A:$A,Apuracão!AG:AG)</f>
        <v>0</v>
      </c>
      <c r="AH18" s="221" t="str">
        <f>_xlfn.XLOOKUP($A18,Apuracão!$A:$A,Apuracão!AH:AH)</f>
        <v/>
      </c>
      <c r="AI18" s="227">
        <f>_xlfn.XLOOKUP($A18,Apuracão!$A:$A,Apuracão!AI:AI)</f>
        <v>92</v>
      </c>
      <c r="AJ18" s="228">
        <f>_xlfn.XLOOKUP($A18,Apuracão!$A:$A,Apuracão!AJ:AJ)</f>
        <v>22208</v>
      </c>
      <c r="AK18" s="226">
        <f>_xlfn.XLOOKUP($A18,Apuracão!$A:$A,Apuracão!AK:AK)</f>
        <v>890.08997679200002</v>
      </c>
      <c r="AL18" s="233">
        <f>_xlfn.XLOOKUP($A18,Apuracão!$A:$A,Apuracão!AL:AL)</f>
        <v>59</v>
      </c>
      <c r="AM18" s="226">
        <f>_xlfn.XLOOKUP($A18,Apuracão!$A:$A,Apuracão!AM:AM)</f>
        <v>908.02977692000002</v>
      </c>
      <c r="AN18" s="221">
        <f>_xlfn.XLOOKUP($A18,Apuracão!$A:$A,Apuracão!AN:AN)</f>
        <v>14</v>
      </c>
      <c r="AO18" s="221" t="str">
        <f>_xlfn.XLOOKUP($A18,Apuracão!$A:$A,Apuracão!AO:AO)</f>
        <v/>
      </c>
      <c r="AP18" s="276" t="s">
        <v>1192</v>
      </c>
    </row>
    <row r="19" spans="1:42" s="134" customFormat="1" ht="22.5" customHeight="1">
      <c r="A19" s="230" t="s">
        <v>424</v>
      </c>
      <c r="B19" s="221" t="str">
        <f>_xlfn.XLOOKUP($A19,Apuracão!$A:$A,Apuracão!B:B)</f>
        <v>43</v>
      </c>
      <c r="C19" s="221" t="str">
        <f>_xlfn.XLOOKUP($A19,Apuracão!$A:$A,Apuracão!C:C)</f>
        <v>01</v>
      </c>
      <c r="D19" s="221" t="str">
        <f>_xlfn.XLOOKUP($A19,Apuracão!$A:$A,Apuracão!D:D)</f>
        <v>17</v>
      </c>
      <c r="E19" s="222" t="str">
        <f>_xlfn.XLOOKUP($A19,Apuracão!$A:$A,Apuracão!E:E)</f>
        <v>NICIHOKA</v>
      </c>
      <c r="F19" s="222" t="str">
        <f>_xlfn.XLOOKUP($A19,Apuracão!$A:$A,Apuracão!F:F)</f>
        <v>LUCIA MIEKO</v>
      </c>
      <c r="G19" s="221" t="str">
        <f>_xlfn.XLOOKUP($A19,Apuracão!$A:$A,Apuracão!G:G)</f>
        <v>F</v>
      </c>
      <c r="H19" s="221" t="str">
        <f>_xlfn.XLOOKUP($A19,Apuracão!$A:$A,Apuracão!H:H)</f>
        <v>11. NCC</v>
      </c>
      <c r="I19" s="223">
        <f>_xlfn.XLOOKUP($A19,Apuracão!$A:$A,Apuracão!I:I)</f>
        <v>21429</v>
      </c>
      <c r="J19" s="221">
        <f>_xlfn.XLOOKUP($A19,Apuracão!$A:$A,Apuracão!J:J)</f>
        <v>9</v>
      </c>
      <c r="K19" s="221" t="str">
        <f>_xlfn.XLOOKUP($A19,Apuracão!$A:$A,Apuracão!K:K)</f>
        <v>B</v>
      </c>
      <c r="L19" s="221" t="str">
        <f>_xlfn.XLOOKUP($A19,Apuracão!$A:$A,Apuracão!L:L)</f>
        <v>NSR</v>
      </c>
      <c r="M19" s="221" t="str">
        <f>_xlfn.XLOOKUP($A19,Apuracão!$A:$A,Apuracão!M:M)</f>
        <v>X</v>
      </c>
      <c r="N19" s="221" t="str">
        <f>_xlfn.XLOOKUP($A19,Apuracão!$A:$A,Apuracão!N:N)</f>
        <v>LIB2026</v>
      </c>
      <c r="O19" s="221">
        <f>_xlfn.XLOOKUP($A19,Apuracão!$A:$A,Apuracão!O:O)</f>
        <v>55</v>
      </c>
      <c r="P19" s="221">
        <f>_xlfn.XLOOKUP($A19,Apuracão!$A:$A,Apuracão!P:P)</f>
        <v>59</v>
      </c>
      <c r="Q19" s="224">
        <f>_xlfn.XLOOKUP($A19,Apuracão!$A:$A,Apuracão!Q:Q)</f>
        <v>114</v>
      </c>
      <c r="R19" s="225">
        <f>_xlfn.XLOOKUP($A19,Apuracão!$A:$A,Apuracão!R:R)</f>
        <v>0</v>
      </c>
      <c r="S19" s="225">
        <f>_xlfn.XLOOKUP($A19,Apuracão!$A:$A,Apuracão!S:S)</f>
        <v>0</v>
      </c>
      <c r="T19" s="225">
        <f>_xlfn.XLOOKUP($A19,Apuracão!$A:$A,Apuracão!T:T)</f>
        <v>0</v>
      </c>
      <c r="U19" s="225">
        <f>_xlfn.XLOOKUP($A19,Apuracão!$A:$A,Apuracão!U:U)</f>
        <v>0</v>
      </c>
      <c r="V19" s="225">
        <f>_xlfn.XLOOKUP($A19,Apuracão!$A:$A,Apuracão!V:V)</f>
        <v>0</v>
      </c>
      <c r="W19" s="225">
        <f>_xlfn.XLOOKUP($A19,Apuracão!$A:$A,Apuracão!W:W)</f>
        <v>0</v>
      </c>
      <c r="X19" s="225">
        <f>_xlfn.XLOOKUP($A19,Apuracão!$A:$A,Apuracão!X:X)</f>
        <v>0</v>
      </c>
      <c r="Y19" s="225">
        <f>_xlfn.XLOOKUP($A19,Apuracão!$A:$A,Apuracão!Y:Y)</f>
        <v>0</v>
      </c>
      <c r="Z19" s="226">
        <f>_xlfn.XLOOKUP($A19,Apuracão!$A:$A,Apuracão!Z:Z)</f>
        <v>0</v>
      </c>
      <c r="AA19" s="226">
        <f>_xlfn.XLOOKUP($A19,Apuracão!$A:$A,Apuracão!AA:AA)</f>
        <v>0</v>
      </c>
      <c r="AB19" s="226">
        <f>_xlfn.XLOOKUP($A19,Apuracão!$A:$A,Apuracão!AB:AB)</f>
        <v>0</v>
      </c>
      <c r="AC19" s="226">
        <f>_xlfn.XLOOKUP($A19,Apuracão!$A:$A,Apuracão!AC:AC)</f>
        <v>0</v>
      </c>
      <c r="AD19" s="226">
        <f>_xlfn.XLOOKUP($A19,Apuracão!$A:$A,Apuracão!AD:AD)</f>
        <v>0</v>
      </c>
      <c r="AE19" s="226">
        <f>_xlfn.XLOOKUP($A19,Apuracão!$A:$A,Apuracão!AE:AE)</f>
        <v>0</v>
      </c>
      <c r="AF19" s="226">
        <f>_xlfn.XLOOKUP($A19,Apuracão!$A:$A,Apuracão!AF:AF)</f>
        <v>0</v>
      </c>
      <c r="AG19" s="226">
        <f>_xlfn.XLOOKUP($A19,Apuracão!$A:$A,Apuracão!AG:AG)</f>
        <v>0</v>
      </c>
      <c r="AH19" s="221" t="str">
        <f>_xlfn.XLOOKUP($A19,Apuracão!$A:$A,Apuracão!AH:AH)</f>
        <v/>
      </c>
      <c r="AI19" s="227">
        <f>_xlfn.XLOOKUP($A19,Apuracão!$A:$A,Apuracão!AI:AI)</f>
        <v>96</v>
      </c>
      <c r="AJ19" s="228">
        <f>_xlfn.XLOOKUP($A19,Apuracão!$A:$A,Apuracão!AJ:AJ)</f>
        <v>21429</v>
      </c>
      <c r="AK19" s="226">
        <f>_xlfn.XLOOKUP($A19,Apuracão!$A:$A,Apuracão!AK:AK)</f>
        <v>886.08997757100008</v>
      </c>
      <c r="AL19" s="233">
        <f>_xlfn.XLOOKUP($A19,Apuracão!$A:$A,Apuracão!AL:AL)</f>
        <v>85</v>
      </c>
      <c r="AM19" s="226">
        <f>_xlfn.XLOOKUP($A19,Apuracão!$A:$A,Apuracão!AM:AM)</f>
        <v>904.02978470999994</v>
      </c>
      <c r="AN19" s="221">
        <f>_xlfn.XLOOKUP($A19,Apuracão!$A:$A,Apuracão!AN:AN)</f>
        <v>35</v>
      </c>
      <c r="AO19" s="221" t="str">
        <f>_xlfn.XLOOKUP($A19,Apuracão!$A:$A,Apuracão!AO:AO)</f>
        <v/>
      </c>
      <c r="AP19" s="276" t="s">
        <v>1193</v>
      </c>
    </row>
    <row r="20" spans="1:42" s="134" customFormat="1" ht="22.5" customHeight="1">
      <c r="A20" s="230" t="s">
        <v>783</v>
      </c>
      <c r="B20" s="221" t="str">
        <f>_xlfn.XLOOKUP($A20,Apuracão!$A:$A,Apuracão!B:B)</f>
        <v>02</v>
      </c>
      <c r="C20" s="221" t="str">
        <f>_xlfn.XLOOKUP($A20,Apuracão!$A:$A,Apuracão!C:C)</f>
        <v>01</v>
      </c>
      <c r="D20" s="221" t="str">
        <f>_xlfn.XLOOKUP($A20,Apuracão!$A:$A,Apuracão!D:D)</f>
        <v>02</v>
      </c>
      <c r="E20" s="222" t="str">
        <f>_xlfn.XLOOKUP($A20,Apuracão!$A:$A,Apuracão!E:E)</f>
        <v>P. DA S. DE OLIVEIRA</v>
      </c>
      <c r="F20" s="222" t="str">
        <f>_xlfn.XLOOKUP($A20,Apuracão!$A:$A,Apuracão!F:F)</f>
        <v>MARIA APARECIDA</v>
      </c>
      <c r="G20" s="221" t="str">
        <f>_xlfn.XLOOKUP($A20,Apuracão!$A:$A,Apuracão!G:G)</f>
        <v>F</v>
      </c>
      <c r="H20" s="221" t="str">
        <f>_xlfn.XLOOKUP($A20,Apuracão!$A:$A,Apuracão!H:H)</f>
        <v>18. SOR</v>
      </c>
      <c r="I20" s="223">
        <f>_xlfn.XLOOKUP($A20,Apuracão!$A:$A,Apuracão!I:I)</f>
        <v>22044</v>
      </c>
      <c r="J20" s="221">
        <f>_xlfn.XLOOKUP($A20,Apuracão!$A:$A,Apuracão!J:J)</f>
        <v>9</v>
      </c>
      <c r="K20" s="221" t="str">
        <f>_xlfn.XLOOKUP($A20,Apuracão!$A:$A,Apuracão!K:K)</f>
        <v>B</v>
      </c>
      <c r="L20" s="221" t="str">
        <f>_xlfn.XLOOKUP($A20,Apuracão!$A:$A,Apuracão!L:L)</f>
        <v>NSR</v>
      </c>
      <c r="M20" s="221" t="str">
        <f>_xlfn.XLOOKUP($A20,Apuracão!$A:$A,Apuracão!M:M)</f>
        <v/>
      </c>
      <c r="N20" s="221" t="str">
        <f>_xlfn.XLOOKUP($A20,Apuracão!$A:$A,Apuracão!N:N)</f>
        <v>LIB2026</v>
      </c>
      <c r="O20" s="221">
        <f>_xlfn.XLOOKUP($A20,Apuracão!$A:$A,Apuracão!O:O)</f>
        <v>55</v>
      </c>
      <c r="P20" s="221">
        <f>_xlfn.XLOOKUP($A20,Apuracão!$A:$A,Apuracão!P:P)</f>
        <v>59</v>
      </c>
      <c r="Q20" s="224">
        <f>_xlfn.XLOOKUP($A20,Apuracão!$A:$A,Apuracão!Q:Q)</f>
        <v>114</v>
      </c>
      <c r="R20" s="225">
        <f>_xlfn.XLOOKUP($A20,Apuracão!$A:$A,Apuracão!R:R)</f>
        <v>0</v>
      </c>
      <c r="S20" s="225">
        <f>_xlfn.XLOOKUP($A20,Apuracão!$A:$A,Apuracão!S:S)</f>
        <v>0</v>
      </c>
      <c r="T20" s="225">
        <f>_xlfn.XLOOKUP($A20,Apuracão!$A:$A,Apuracão!T:T)</f>
        <v>0</v>
      </c>
      <c r="U20" s="225">
        <f>_xlfn.XLOOKUP($A20,Apuracão!$A:$A,Apuracão!U:U)</f>
        <v>0</v>
      </c>
      <c r="V20" s="225">
        <f>_xlfn.XLOOKUP($A20,Apuracão!$A:$A,Apuracão!V:V)</f>
        <v>0</v>
      </c>
      <c r="W20" s="225">
        <f>_xlfn.XLOOKUP($A20,Apuracão!$A:$A,Apuracão!W:W)</f>
        <v>0</v>
      </c>
      <c r="X20" s="225">
        <f>_xlfn.XLOOKUP($A20,Apuracão!$A:$A,Apuracão!X:X)</f>
        <v>0</v>
      </c>
      <c r="Y20" s="225">
        <f>_xlfn.XLOOKUP($A20,Apuracão!$A:$A,Apuracão!Y:Y)</f>
        <v>0</v>
      </c>
      <c r="Z20" s="226">
        <f>_xlfn.XLOOKUP($A20,Apuracão!$A:$A,Apuracão!Z:Z)</f>
        <v>0</v>
      </c>
      <c r="AA20" s="226">
        <f>_xlfn.XLOOKUP($A20,Apuracão!$A:$A,Apuracão!AA:AA)</f>
        <v>0</v>
      </c>
      <c r="AB20" s="226">
        <f>_xlfn.XLOOKUP($A20,Apuracão!$A:$A,Apuracão!AB:AB)</f>
        <v>0</v>
      </c>
      <c r="AC20" s="226">
        <f>_xlfn.XLOOKUP($A20,Apuracão!$A:$A,Apuracão!AC:AC)</f>
        <v>0</v>
      </c>
      <c r="AD20" s="226">
        <f>_xlfn.XLOOKUP($A20,Apuracão!$A:$A,Apuracão!AD:AD)</f>
        <v>0</v>
      </c>
      <c r="AE20" s="226">
        <f>_xlfn.XLOOKUP($A20,Apuracão!$A:$A,Apuracão!AE:AE)</f>
        <v>0</v>
      </c>
      <c r="AF20" s="226">
        <f>_xlfn.XLOOKUP($A20,Apuracão!$A:$A,Apuracão!AF:AF)</f>
        <v>0</v>
      </c>
      <c r="AG20" s="226">
        <f>_xlfn.XLOOKUP($A20,Apuracão!$A:$A,Apuracão!AG:AG)</f>
        <v>0</v>
      </c>
      <c r="AH20" s="221" t="str">
        <f>_xlfn.XLOOKUP($A20,Apuracão!$A:$A,Apuracão!AH:AH)</f>
        <v/>
      </c>
      <c r="AI20" s="227">
        <f>_xlfn.XLOOKUP($A20,Apuracão!$A:$A,Apuracão!AI:AI)</f>
        <v>96</v>
      </c>
      <c r="AJ20" s="228">
        <f>_xlfn.XLOOKUP($A20,Apuracão!$A:$A,Apuracão!AJ:AJ)</f>
        <v>22044</v>
      </c>
      <c r="AK20" s="226">
        <f>_xlfn.XLOOKUP($A20,Apuracão!$A:$A,Apuracão!AK:AK)</f>
        <v>886.08997695599999</v>
      </c>
      <c r="AL20" s="233">
        <f>_xlfn.XLOOKUP($A20,Apuracão!$A:$A,Apuracão!AL:AL)</f>
        <v>86</v>
      </c>
      <c r="AM20" s="226">
        <f>_xlfn.XLOOKUP($A20,Apuracão!$A:$A,Apuracão!AM:AM)</f>
        <v>904.02977855999995</v>
      </c>
      <c r="AN20" s="221">
        <f>_xlfn.XLOOKUP($A20,Apuracão!$A:$A,Apuracão!AN:AN)</f>
        <v>36</v>
      </c>
      <c r="AO20" s="221" t="str">
        <f>_xlfn.XLOOKUP($A20,Apuracão!$A:$A,Apuracão!AO:AO)</f>
        <v/>
      </c>
      <c r="AP20" s="276" t="s">
        <v>1194</v>
      </c>
    </row>
    <row r="21" spans="1:42" s="134" customFormat="1" ht="22.5" customHeight="1">
      <c r="A21" s="232"/>
      <c r="E21" s="185"/>
      <c r="F21" s="185"/>
      <c r="I21" s="186"/>
      <c r="Q21" s="187"/>
      <c r="R21" s="188"/>
      <c r="S21" s="188"/>
      <c r="T21" s="188"/>
      <c r="U21" s="188"/>
      <c r="V21" s="188"/>
      <c r="W21" s="188"/>
      <c r="X21" s="188"/>
      <c r="Y21" s="188"/>
      <c r="Z21" s="189"/>
      <c r="AA21" s="189"/>
      <c r="AB21" s="189"/>
      <c r="AC21" s="189"/>
      <c r="AD21" s="189"/>
      <c r="AE21" s="189"/>
      <c r="AF21" s="189"/>
      <c r="AG21" s="189"/>
      <c r="AI21" s="190"/>
      <c r="AJ21" s="191"/>
      <c r="AK21" s="189"/>
      <c r="AL21" s="234"/>
      <c r="AM21" s="189"/>
    </row>
    <row r="22" spans="1:42" s="134" customFormat="1" ht="22.5" customHeight="1">
      <c r="A22" s="232"/>
      <c r="E22" s="185"/>
      <c r="F22" s="185"/>
      <c r="I22" s="186"/>
      <c r="Q22" s="187"/>
      <c r="R22" s="188"/>
      <c r="S22" s="188"/>
      <c r="T22" s="188"/>
      <c r="U22" s="188"/>
      <c r="V22" s="188"/>
      <c r="W22" s="188"/>
      <c r="X22" s="188"/>
      <c r="Y22" s="188"/>
      <c r="Z22" s="189"/>
      <c r="AA22" s="189"/>
      <c r="AB22" s="189"/>
      <c r="AC22" s="189"/>
      <c r="AD22" s="189"/>
      <c r="AE22" s="189"/>
      <c r="AF22" s="189"/>
      <c r="AG22" s="189"/>
      <c r="AI22" s="190"/>
      <c r="AJ22" s="191"/>
      <c r="AK22" s="189"/>
      <c r="AL22" s="234"/>
      <c r="AM22" s="189"/>
    </row>
    <row r="23" spans="1:42" s="134" customFormat="1" ht="22.5" customHeight="1">
      <c r="A23" s="232"/>
      <c r="E23" s="185"/>
      <c r="F23" s="185"/>
      <c r="I23" s="186"/>
      <c r="Q23" s="187"/>
      <c r="R23" s="188"/>
      <c r="S23" s="188"/>
      <c r="T23" s="188"/>
      <c r="U23" s="188"/>
      <c r="V23" s="188"/>
      <c r="W23" s="188"/>
      <c r="X23" s="188"/>
      <c r="Y23" s="188"/>
      <c r="Z23" s="189"/>
      <c r="AA23" s="189"/>
      <c r="AB23" s="189"/>
      <c r="AC23" s="189"/>
      <c r="AD23" s="189"/>
      <c r="AE23" s="189"/>
      <c r="AF23" s="189"/>
      <c r="AG23" s="189"/>
      <c r="AI23" s="190"/>
      <c r="AJ23" s="191"/>
      <c r="AK23" s="189"/>
      <c r="AL23" s="234"/>
      <c r="AM23" s="189"/>
    </row>
    <row r="24" spans="1:42" ht="25.8">
      <c r="A24" s="229" t="s">
        <v>1081</v>
      </c>
      <c r="B24" s="76"/>
      <c r="C24" s="76"/>
      <c r="D24" s="76"/>
      <c r="E24" s="70"/>
      <c r="F24" s="70"/>
      <c r="G24" s="76"/>
      <c r="H24" s="76"/>
      <c r="I24" s="77" t="s">
        <v>525</v>
      </c>
      <c r="J24" s="76"/>
      <c r="K24" s="76"/>
      <c r="L24" s="76"/>
      <c r="M24" s="76"/>
      <c r="N24" s="76"/>
      <c r="O24" s="76"/>
      <c r="P24" s="76"/>
      <c r="Q24" s="74"/>
      <c r="R24" s="78"/>
      <c r="S24" s="78"/>
      <c r="T24" s="78"/>
      <c r="U24" s="78"/>
      <c r="V24" s="78"/>
      <c r="W24" s="78"/>
      <c r="X24" s="78"/>
      <c r="Y24" s="78"/>
      <c r="Z24" s="351" t="s">
        <v>531</v>
      </c>
      <c r="AA24" s="351"/>
      <c r="AB24" s="351"/>
      <c r="AC24" s="351"/>
      <c r="AD24" s="351" t="s">
        <v>531</v>
      </c>
      <c r="AE24" s="351"/>
      <c r="AF24" s="351"/>
      <c r="AG24" s="351"/>
      <c r="AH24" s="76"/>
      <c r="AI24" s="75"/>
      <c r="AJ24" s="79" t="s">
        <v>531</v>
      </c>
      <c r="AK24" s="79" t="s">
        <v>531</v>
      </c>
      <c r="AL24" s="106">
        <f>$AL$1</f>
        <v>46075</v>
      </c>
      <c r="AM24" s="79" t="s">
        <v>531</v>
      </c>
      <c r="AN24" s="106"/>
      <c r="AO24" s="76"/>
    </row>
    <row r="25" spans="1:42" ht="22.5" customHeight="1">
      <c r="A25" s="120" t="s">
        <v>517</v>
      </c>
      <c r="B25" s="62" t="s">
        <v>556</v>
      </c>
      <c r="C25" s="62" t="s">
        <v>558</v>
      </c>
      <c r="D25" s="62" t="s">
        <v>557</v>
      </c>
      <c r="E25" s="62" t="s">
        <v>461</v>
      </c>
      <c r="F25" s="62" t="s">
        <v>518</v>
      </c>
      <c r="G25" s="62" t="s">
        <v>463</v>
      </c>
      <c r="H25" s="62" t="s">
        <v>528</v>
      </c>
      <c r="I25" s="63" t="s">
        <v>465</v>
      </c>
      <c r="J25" s="62" t="s">
        <v>519</v>
      </c>
      <c r="K25" s="62" t="s">
        <v>520</v>
      </c>
      <c r="L25" s="62" t="s">
        <v>680</v>
      </c>
      <c r="M25" s="62" t="s">
        <v>521</v>
      </c>
      <c r="N25" s="62" t="s">
        <v>522</v>
      </c>
      <c r="O25" s="80" t="s">
        <v>523</v>
      </c>
      <c r="P25" s="80" t="s">
        <v>524</v>
      </c>
      <c r="Q25" s="64" t="s">
        <v>525</v>
      </c>
      <c r="R25" s="355" t="s">
        <v>515</v>
      </c>
      <c r="S25" s="355"/>
      <c r="T25" s="355"/>
      <c r="U25" s="355"/>
      <c r="V25" s="355" t="s">
        <v>516</v>
      </c>
      <c r="W25" s="355"/>
      <c r="X25" s="355"/>
      <c r="Y25" s="355"/>
      <c r="Z25" s="356" t="s">
        <v>513</v>
      </c>
      <c r="AA25" s="356"/>
      <c r="AB25" s="356"/>
      <c r="AC25" s="356"/>
      <c r="AD25" s="356" t="s">
        <v>514</v>
      </c>
      <c r="AE25" s="356"/>
      <c r="AF25" s="356"/>
      <c r="AG25" s="356"/>
      <c r="AH25" s="65" t="s">
        <v>494</v>
      </c>
      <c r="AI25" s="66" t="s">
        <v>510</v>
      </c>
      <c r="AJ25" s="67"/>
      <c r="AK25" s="68"/>
      <c r="AL25" s="65" t="s">
        <v>526</v>
      </c>
      <c r="AM25" s="68"/>
      <c r="AN25" s="65" t="s">
        <v>527</v>
      </c>
      <c r="AO25" s="65" t="s">
        <v>529</v>
      </c>
    </row>
    <row r="26" spans="1:42" s="134" customFormat="1" ht="22.5" customHeight="1">
      <c r="A26" s="230" t="s">
        <v>959</v>
      </c>
      <c r="B26" s="221" t="str">
        <f>_xlfn.XLOOKUP($A26,Apuracão!$A:$A,Apuracão!B:B)</f>
        <v>22</v>
      </c>
      <c r="C26" s="221" t="str">
        <f>_xlfn.XLOOKUP($A26,Apuracão!$A:$A,Apuracão!C:C)</f>
        <v>02</v>
      </c>
      <c r="D26" s="221" t="str">
        <f>_xlfn.XLOOKUP($A26,Apuracão!$A:$A,Apuracão!D:D)</f>
        <v>04</v>
      </c>
      <c r="E26" s="222" t="str">
        <f>_xlfn.XLOOKUP($A26,Apuracão!$A:$A,Apuracão!E:E)</f>
        <v>DOS SANTOS LUZ LIMA</v>
      </c>
      <c r="F26" s="222" t="str">
        <f>_xlfn.XLOOKUP($A26,Apuracão!$A:$A,Apuracão!F:F)</f>
        <v>LUCILENA</v>
      </c>
      <c r="G26" s="221" t="str">
        <f>_xlfn.XLOOKUP($A26,Apuracão!$A:$A,Apuracão!G:G)</f>
        <v>F</v>
      </c>
      <c r="H26" s="221" t="str">
        <f>_xlfn.XLOOKUP($A26,Apuracão!$A:$A,Apuracão!H:H)</f>
        <v>18. SOR</v>
      </c>
      <c r="I26" s="223">
        <f>_xlfn.XLOOKUP($A26,Apuracão!$A:$A,Apuracão!I:I)</f>
        <v>25513</v>
      </c>
      <c r="J26" s="221">
        <f>_xlfn.XLOOKUP($A26,Apuracão!$A:$A,Apuracão!J:J)</f>
        <v>12</v>
      </c>
      <c r="K26" s="221" t="str">
        <f>_xlfn.XLOOKUP($A26,Apuracão!$A:$A,Apuracão!K:K)</f>
        <v>C</v>
      </c>
      <c r="L26" s="221" t="str">
        <f>_xlfn.XLOOKUP($A26,Apuracão!$A:$A,Apuracão!L:L)</f>
        <v>NSR</v>
      </c>
      <c r="M26" s="221" t="str">
        <f>_xlfn.XLOOKUP($A26,Apuracão!$A:$A,Apuracão!M:M)</f>
        <v/>
      </c>
      <c r="N26" s="221" t="str">
        <f>_xlfn.XLOOKUP($A26,Apuracão!$A:$A,Apuracão!N:N)</f>
        <v>LIB2026</v>
      </c>
      <c r="O26" s="221">
        <f>_xlfn.XLOOKUP($A26,Apuracão!$A:$A,Apuracão!O:O)</f>
        <v>60</v>
      </c>
      <c r="P26" s="221">
        <f>_xlfn.XLOOKUP($A26,Apuracão!$A:$A,Apuracão!P:P)</f>
        <v>55</v>
      </c>
      <c r="Q26" s="224">
        <f>_xlfn.XLOOKUP($A26,Apuracão!$A:$A,Apuracão!Q:Q)</f>
        <v>115</v>
      </c>
      <c r="R26" s="225">
        <f>_xlfn.XLOOKUP($A26,Apuracão!$A:$A,Apuracão!R:R)</f>
        <v>0</v>
      </c>
      <c r="S26" s="225">
        <f>_xlfn.XLOOKUP($A26,Apuracão!$A:$A,Apuracão!S:S)</f>
        <v>0</v>
      </c>
      <c r="T26" s="225">
        <f>_xlfn.XLOOKUP($A26,Apuracão!$A:$A,Apuracão!T:T)</f>
        <v>0</v>
      </c>
      <c r="U26" s="225">
        <f>_xlfn.XLOOKUP($A26,Apuracão!$A:$A,Apuracão!U:U)</f>
        <v>0</v>
      </c>
      <c r="V26" s="225">
        <f>_xlfn.XLOOKUP($A26,Apuracão!$A:$A,Apuracão!V:V)</f>
        <v>0</v>
      </c>
      <c r="W26" s="225">
        <f>_xlfn.XLOOKUP($A26,Apuracão!$A:$A,Apuracão!W:W)</f>
        <v>0</v>
      </c>
      <c r="X26" s="225">
        <f>_xlfn.XLOOKUP($A26,Apuracão!$A:$A,Apuracão!X:X)</f>
        <v>0</v>
      </c>
      <c r="Y26" s="225">
        <f>_xlfn.XLOOKUP($A26,Apuracão!$A:$A,Apuracão!Y:Y)</f>
        <v>0</v>
      </c>
      <c r="Z26" s="226">
        <f>_xlfn.XLOOKUP($A26,Apuracão!$A:$A,Apuracão!Z:Z)</f>
        <v>0</v>
      </c>
      <c r="AA26" s="226">
        <f>_xlfn.XLOOKUP($A26,Apuracão!$A:$A,Apuracão!AA:AA)</f>
        <v>0</v>
      </c>
      <c r="AB26" s="226">
        <f>_xlfn.XLOOKUP($A26,Apuracão!$A:$A,Apuracão!AB:AB)</f>
        <v>0</v>
      </c>
      <c r="AC26" s="226">
        <f>_xlfn.XLOOKUP($A26,Apuracão!$A:$A,Apuracão!AC:AC)</f>
        <v>0</v>
      </c>
      <c r="AD26" s="226">
        <f>_xlfn.XLOOKUP($A26,Apuracão!$A:$A,Apuracão!AD:AD)</f>
        <v>0</v>
      </c>
      <c r="AE26" s="226">
        <f>_xlfn.XLOOKUP($A26,Apuracão!$A:$A,Apuracão!AE:AE)</f>
        <v>0</v>
      </c>
      <c r="AF26" s="226">
        <f>_xlfn.XLOOKUP($A26,Apuracão!$A:$A,Apuracão!AF:AF)</f>
        <v>0</v>
      </c>
      <c r="AG26" s="226">
        <f>_xlfn.XLOOKUP($A26,Apuracão!$A:$A,Apuracão!AG:AG)</f>
        <v>0</v>
      </c>
      <c r="AH26" s="221" t="str">
        <f>_xlfn.XLOOKUP($A26,Apuracão!$A:$A,Apuracão!AH:AH)</f>
        <v/>
      </c>
      <c r="AI26" s="227">
        <f>_xlfn.XLOOKUP($A26,Apuracão!$A:$A,Apuracão!AI:AI)</f>
        <v>91</v>
      </c>
      <c r="AJ26" s="228">
        <f>_xlfn.XLOOKUP($A26,Apuracão!$A:$A,Apuracão!AJ:AJ)</f>
        <v>25513</v>
      </c>
      <c r="AK26" s="226">
        <f>_xlfn.XLOOKUP($A26,Apuracão!$A:$A,Apuracão!AK:AK)</f>
        <v>885.11997348700004</v>
      </c>
      <c r="AL26" s="233">
        <f>_xlfn.XLOOKUP($A26,Apuracão!$A:$A,Apuracão!AL:AL)</f>
        <v>95</v>
      </c>
      <c r="AM26" s="226">
        <f>_xlfn.XLOOKUP($A26,Apuracão!$A:$A,Apuracão!AM:AM)</f>
        <v>908.99974386999997</v>
      </c>
      <c r="AN26" s="221">
        <f>_xlfn.XLOOKUP($A26,Apuracão!$A:$A,Apuracão!AN:AN)</f>
        <v>8</v>
      </c>
      <c r="AO26" s="221" t="str">
        <f>_xlfn.XLOOKUP($A26,Apuracão!$A:$A,Apuracão!AO:AO)</f>
        <v/>
      </c>
      <c r="AP26" s="276" t="s">
        <v>1192</v>
      </c>
    </row>
    <row r="27" spans="1:42" s="134" customFormat="1" ht="22.5" customHeight="1">
      <c r="A27" s="230" t="s">
        <v>993</v>
      </c>
      <c r="B27" s="221" t="str">
        <f>_xlfn.XLOOKUP($A27,Apuracão!$A:$A,Apuracão!B:B)</f>
        <v>40</v>
      </c>
      <c r="C27" s="221" t="str">
        <f>_xlfn.XLOOKUP($A27,Apuracão!$A:$A,Apuracão!C:C)</f>
        <v>01</v>
      </c>
      <c r="D27" s="221" t="str">
        <f>_xlfn.XLOOKUP($A27,Apuracão!$A:$A,Apuracão!D:D)</f>
        <v>11</v>
      </c>
      <c r="E27" s="222" t="str">
        <f>_xlfn.XLOOKUP($A27,Apuracão!$A:$A,Apuracão!E:E)</f>
        <v>PEREIRA T. MACHADO</v>
      </c>
      <c r="F27" s="222" t="str">
        <f>_xlfn.XLOOKUP($A27,Apuracão!$A:$A,Apuracão!F:F)</f>
        <v>MARIA DO SOCORRO</v>
      </c>
      <c r="G27" s="221" t="str">
        <f>_xlfn.XLOOKUP($A27,Apuracão!$A:$A,Apuracão!G:G)</f>
        <v>F</v>
      </c>
      <c r="H27" s="221" t="str">
        <f>_xlfn.XLOOKUP($A27,Apuracão!$A:$A,Apuracão!H:H)</f>
        <v>18. SOR</v>
      </c>
      <c r="I27" s="223">
        <f>_xlfn.XLOOKUP($A27,Apuracão!$A:$A,Apuracão!I:I)</f>
        <v>21554</v>
      </c>
      <c r="J27" s="221">
        <f>_xlfn.XLOOKUP($A27,Apuracão!$A:$A,Apuracão!J:J)</f>
        <v>12</v>
      </c>
      <c r="K27" s="221" t="str">
        <f>_xlfn.XLOOKUP($A27,Apuracão!$A:$A,Apuracão!K:K)</f>
        <v>C</v>
      </c>
      <c r="L27" s="221" t="str">
        <f>_xlfn.XLOOKUP($A27,Apuracão!$A:$A,Apuracão!L:L)</f>
        <v>NSR</v>
      </c>
      <c r="M27" s="221" t="str">
        <f>_xlfn.XLOOKUP($A27,Apuracão!$A:$A,Apuracão!M:M)</f>
        <v/>
      </c>
      <c r="N27" s="221" t="str">
        <f>_xlfn.XLOOKUP($A27,Apuracão!$A:$A,Apuracão!N:N)</f>
        <v>LIB2026</v>
      </c>
      <c r="O27" s="221">
        <f>_xlfn.XLOOKUP($A27,Apuracão!$A:$A,Apuracão!O:O)</f>
        <v>64</v>
      </c>
      <c r="P27" s="221">
        <f>_xlfn.XLOOKUP($A27,Apuracão!$A:$A,Apuracão!P:P)</f>
        <v>60</v>
      </c>
      <c r="Q27" s="224">
        <f>_xlfn.XLOOKUP($A27,Apuracão!$A:$A,Apuracão!Q:Q)</f>
        <v>124</v>
      </c>
      <c r="R27" s="225">
        <f>_xlfn.XLOOKUP($A27,Apuracão!$A:$A,Apuracão!R:R)</f>
        <v>0</v>
      </c>
      <c r="S27" s="225">
        <f>_xlfn.XLOOKUP($A27,Apuracão!$A:$A,Apuracão!S:S)</f>
        <v>0</v>
      </c>
      <c r="T27" s="225">
        <f>_xlfn.XLOOKUP($A27,Apuracão!$A:$A,Apuracão!T:T)</f>
        <v>0</v>
      </c>
      <c r="U27" s="225">
        <f>_xlfn.XLOOKUP($A27,Apuracão!$A:$A,Apuracão!U:U)</f>
        <v>0</v>
      </c>
      <c r="V27" s="225">
        <f>_xlfn.XLOOKUP($A27,Apuracão!$A:$A,Apuracão!V:V)</f>
        <v>0</v>
      </c>
      <c r="W27" s="225">
        <f>_xlfn.XLOOKUP($A27,Apuracão!$A:$A,Apuracão!W:W)</f>
        <v>0</v>
      </c>
      <c r="X27" s="225">
        <f>_xlfn.XLOOKUP($A27,Apuracão!$A:$A,Apuracão!X:X)</f>
        <v>0</v>
      </c>
      <c r="Y27" s="225">
        <f>_xlfn.XLOOKUP($A27,Apuracão!$A:$A,Apuracão!Y:Y)</f>
        <v>0</v>
      </c>
      <c r="Z27" s="226">
        <f>_xlfn.XLOOKUP($A27,Apuracão!$A:$A,Apuracão!Z:Z)</f>
        <v>0</v>
      </c>
      <c r="AA27" s="226">
        <f>_xlfn.XLOOKUP($A27,Apuracão!$A:$A,Apuracão!AA:AA)</f>
        <v>0</v>
      </c>
      <c r="AB27" s="226">
        <f>_xlfn.XLOOKUP($A27,Apuracão!$A:$A,Apuracão!AB:AB)</f>
        <v>0</v>
      </c>
      <c r="AC27" s="226">
        <f>_xlfn.XLOOKUP($A27,Apuracão!$A:$A,Apuracão!AC:AC)</f>
        <v>0</v>
      </c>
      <c r="AD27" s="226">
        <f>_xlfn.XLOOKUP($A27,Apuracão!$A:$A,Apuracão!AD:AD)</f>
        <v>0</v>
      </c>
      <c r="AE27" s="226">
        <f>_xlfn.XLOOKUP($A27,Apuracão!$A:$A,Apuracão!AE:AE)</f>
        <v>0</v>
      </c>
      <c r="AF27" s="226">
        <f>_xlfn.XLOOKUP($A27,Apuracão!$A:$A,Apuracão!AF:AF)</f>
        <v>0</v>
      </c>
      <c r="AG27" s="226">
        <f>_xlfn.XLOOKUP($A27,Apuracão!$A:$A,Apuracão!AG:AG)</f>
        <v>0</v>
      </c>
      <c r="AH27" s="221" t="str">
        <f>_xlfn.XLOOKUP($A27,Apuracão!$A:$A,Apuracão!AH:AH)</f>
        <v/>
      </c>
      <c r="AI27" s="227">
        <f>_xlfn.XLOOKUP($A27,Apuracão!$A:$A,Apuracão!AI:AI)</f>
        <v>100</v>
      </c>
      <c r="AJ27" s="228">
        <f>_xlfn.XLOOKUP($A27,Apuracão!$A:$A,Apuracão!AJ:AJ)</f>
        <v>21554</v>
      </c>
      <c r="AK27" s="226">
        <f>_xlfn.XLOOKUP($A27,Apuracão!$A:$A,Apuracão!AK:AK)</f>
        <v>876.11997744600001</v>
      </c>
      <c r="AL27" s="233">
        <f>_xlfn.XLOOKUP($A27,Apuracão!$A:$A,Apuracão!AL:AL)</f>
        <v>144</v>
      </c>
      <c r="AM27" s="226">
        <f>_xlfn.XLOOKUP($A27,Apuracão!$A:$A,Apuracão!AM:AM)</f>
        <v>899.99978346</v>
      </c>
      <c r="AN27" s="221">
        <f>_xlfn.XLOOKUP($A27,Apuracão!$A:$A,Apuracão!AN:AN)</f>
        <v>91</v>
      </c>
      <c r="AO27" s="221" t="str">
        <f>_xlfn.XLOOKUP($A27,Apuracão!$A:$A,Apuracão!AO:AO)</f>
        <v/>
      </c>
      <c r="AP27" s="276" t="s">
        <v>1193</v>
      </c>
    </row>
    <row r="28" spans="1:42" s="134" customFormat="1" ht="22.5" customHeight="1">
      <c r="A28" s="230" t="s">
        <v>969</v>
      </c>
      <c r="B28" s="221" t="str">
        <f>_xlfn.XLOOKUP($A28,Apuracão!$A:$A,Apuracão!B:B)</f>
        <v>22</v>
      </c>
      <c r="C28" s="221" t="str">
        <f>_xlfn.XLOOKUP($A28,Apuracão!$A:$A,Apuracão!C:C)</f>
        <v>02</v>
      </c>
      <c r="D28" s="221" t="str">
        <f>_xlfn.XLOOKUP($A28,Apuracão!$A:$A,Apuracão!D:D)</f>
        <v>04</v>
      </c>
      <c r="E28" s="222" t="str">
        <f>_xlfn.XLOOKUP($A28,Apuracão!$A:$A,Apuracão!E:E)</f>
        <v>IWAMOTO HIRAKAWA</v>
      </c>
      <c r="F28" s="222" t="str">
        <f>_xlfn.XLOOKUP($A28,Apuracão!$A:$A,Apuracão!F:F)</f>
        <v>NORIE</v>
      </c>
      <c r="G28" s="221" t="str">
        <f>_xlfn.XLOOKUP($A28,Apuracão!$A:$A,Apuracão!G:G)</f>
        <v>F</v>
      </c>
      <c r="H28" s="221" t="str">
        <f>_xlfn.XLOOKUP($A28,Apuracão!$A:$A,Apuracão!H:H)</f>
        <v>06. KOK</v>
      </c>
      <c r="I28" s="223">
        <f>_xlfn.XLOOKUP($A28,Apuracão!$A:$A,Apuracão!I:I)</f>
        <v>19766</v>
      </c>
      <c r="J28" s="221">
        <f>_xlfn.XLOOKUP($A28,Apuracão!$A:$A,Apuracão!J:J)</f>
        <v>12</v>
      </c>
      <c r="K28" s="221" t="str">
        <f>_xlfn.XLOOKUP($A28,Apuracão!$A:$A,Apuracão!K:K)</f>
        <v>C</v>
      </c>
      <c r="L28" s="221" t="str">
        <f>_xlfn.XLOOKUP($A28,Apuracão!$A:$A,Apuracão!L:L)</f>
        <v>NSR</v>
      </c>
      <c r="M28" s="221" t="str">
        <f>_xlfn.XLOOKUP($A28,Apuracão!$A:$A,Apuracão!M:M)</f>
        <v>X</v>
      </c>
      <c r="N28" s="221" t="str">
        <f>_xlfn.XLOOKUP($A28,Apuracão!$A:$A,Apuracão!N:N)</f>
        <v>LIB2026</v>
      </c>
      <c r="O28" s="221">
        <f>_xlfn.XLOOKUP($A28,Apuracão!$A:$A,Apuracão!O:O)</f>
        <v>64</v>
      </c>
      <c r="P28" s="221">
        <f>_xlfn.XLOOKUP($A28,Apuracão!$A:$A,Apuracão!P:P)</f>
        <v>63</v>
      </c>
      <c r="Q28" s="224">
        <f>_xlfn.XLOOKUP($A28,Apuracão!$A:$A,Apuracão!Q:Q)</f>
        <v>127</v>
      </c>
      <c r="R28" s="225">
        <f>_xlfn.XLOOKUP($A28,Apuracão!$A:$A,Apuracão!R:R)</f>
        <v>0</v>
      </c>
      <c r="S28" s="225">
        <f>_xlfn.XLOOKUP($A28,Apuracão!$A:$A,Apuracão!S:S)</f>
        <v>0</v>
      </c>
      <c r="T28" s="225">
        <f>_xlfn.XLOOKUP($A28,Apuracão!$A:$A,Apuracão!T:T)</f>
        <v>0</v>
      </c>
      <c r="U28" s="225">
        <f>_xlfn.XLOOKUP($A28,Apuracão!$A:$A,Apuracão!U:U)</f>
        <v>0</v>
      </c>
      <c r="V28" s="225">
        <f>_xlfn.XLOOKUP($A28,Apuracão!$A:$A,Apuracão!V:V)</f>
        <v>0</v>
      </c>
      <c r="W28" s="225">
        <f>_xlfn.XLOOKUP($A28,Apuracão!$A:$A,Apuracão!W:W)</f>
        <v>0</v>
      </c>
      <c r="X28" s="225">
        <f>_xlfn.XLOOKUP($A28,Apuracão!$A:$A,Apuracão!X:X)</f>
        <v>0</v>
      </c>
      <c r="Y28" s="225">
        <f>_xlfn.XLOOKUP($A28,Apuracão!$A:$A,Apuracão!Y:Y)</f>
        <v>0</v>
      </c>
      <c r="Z28" s="226">
        <f>_xlfn.XLOOKUP($A28,Apuracão!$A:$A,Apuracão!Z:Z)</f>
        <v>0</v>
      </c>
      <c r="AA28" s="226">
        <f>_xlfn.XLOOKUP($A28,Apuracão!$A:$A,Apuracão!AA:AA)</f>
        <v>0</v>
      </c>
      <c r="AB28" s="226">
        <f>_xlfn.XLOOKUP($A28,Apuracão!$A:$A,Apuracão!AB:AB)</f>
        <v>0</v>
      </c>
      <c r="AC28" s="226">
        <f>_xlfn.XLOOKUP($A28,Apuracão!$A:$A,Apuracão!AC:AC)</f>
        <v>0</v>
      </c>
      <c r="AD28" s="226">
        <f>_xlfn.XLOOKUP($A28,Apuracão!$A:$A,Apuracão!AD:AD)</f>
        <v>0</v>
      </c>
      <c r="AE28" s="226">
        <f>_xlfn.XLOOKUP($A28,Apuracão!$A:$A,Apuracão!AE:AE)</f>
        <v>0</v>
      </c>
      <c r="AF28" s="226">
        <f>_xlfn.XLOOKUP($A28,Apuracão!$A:$A,Apuracão!AF:AF)</f>
        <v>0</v>
      </c>
      <c r="AG28" s="226">
        <f>_xlfn.XLOOKUP($A28,Apuracão!$A:$A,Apuracão!AG:AG)</f>
        <v>0</v>
      </c>
      <c r="AH28" s="221" t="str">
        <f>_xlfn.XLOOKUP($A28,Apuracão!$A:$A,Apuracão!AH:AH)</f>
        <v/>
      </c>
      <c r="AI28" s="227">
        <f>_xlfn.XLOOKUP($A28,Apuracão!$A:$A,Apuracão!AI:AI)</f>
        <v>103</v>
      </c>
      <c r="AJ28" s="228">
        <f>_xlfn.XLOOKUP($A28,Apuracão!$A:$A,Apuracão!AJ:AJ)</f>
        <v>19766</v>
      </c>
      <c r="AK28" s="226">
        <f>_xlfn.XLOOKUP($A28,Apuracão!$A:$A,Apuracão!AK:AK)</f>
        <v>873.11997923399997</v>
      </c>
      <c r="AL28" s="233">
        <f>_xlfn.XLOOKUP($A28,Apuracão!$A:$A,Apuracão!AL:AL)</f>
        <v>159</v>
      </c>
      <c r="AM28" s="226">
        <f>_xlfn.XLOOKUP($A28,Apuracão!$A:$A,Apuracão!AM:AM)</f>
        <v>896.99980133999998</v>
      </c>
      <c r="AN28" s="221">
        <f>_xlfn.XLOOKUP($A28,Apuracão!$A:$A,Apuracão!AN:AN)</f>
        <v>127</v>
      </c>
      <c r="AO28" s="221" t="str">
        <f>_xlfn.XLOOKUP($A28,Apuracão!$A:$A,Apuracão!AO:AO)</f>
        <v/>
      </c>
      <c r="AP28" s="276" t="s">
        <v>1194</v>
      </c>
    </row>
    <row r="29" spans="1:42" s="134" customFormat="1" ht="22.5" customHeight="1">
      <c r="A29" s="232"/>
      <c r="E29" s="185"/>
      <c r="F29" s="185"/>
      <c r="I29" s="186"/>
      <c r="Q29" s="187"/>
      <c r="R29" s="188"/>
      <c r="S29" s="188"/>
      <c r="T29" s="188"/>
      <c r="U29" s="188"/>
      <c r="V29" s="188"/>
      <c r="W29" s="188"/>
      <c r="X29" s="188"/>
      <c r="Y29" s="188"/>
      <c r="Z29" s="189"/>
      <c r="AA29" s="189"/>
      <c r="AB29" s="189"/>
      <c r="AC29" s="189"/>
      <c r="AD29" s="189"/>
      <c r="AE29" s="189"/>
      <c r="AF29" s="189"/>
      <c r="AG29" s="189"/>
      <c r="AI29" s="190"/>
      <c r="AJ29" s="191"/>
      <c r="AK29" s="189"/>
      <c r="AL29" s="234"/>
      <c r="AM29" s="189"/>
    </row>
    <row r="30" spans="1:42" s="134" customFormat="1" ht="18">
      <c r="A30" s="232"/>
      <c r="E30" s="185"/>
      <c r="F30" s="185"/>
      <c r="I30" s="186"/>
      <c r="Q30" s="187"/>
      <c r="R30" s="188"/>
      <c r="S30" s="188"/>
      <c r="T30" s="188"/>
      <c r="U30" s="188"/>
      <c r="V30" s="188"/>
      <c r="W30" s="188"/>
      <c r="X30" s="188"/>
      <c r="Y30" s="188"/>
      <c r="Z30" s="189"/>
      <c r="AA30" s="189"/>
      <c r="AB30" s="189"/>
      <c r="AC30" s="189"/>
      <c r="AD30" s="189"/>
      <c r="AE30" s="189"/>
      <c r="AF30" s="189"/>
      <c r="AG30" s="189"/>
      <c r="AI30" s="190"/>
      <c r="AJ30" s="191"/>
      <c r="AK30" s="189"/>
      <c r="AL30" s="234"/>
      <c r="AM30" s="189"/>
    </row>
    <row r="31" spans="1:42" s="134" customFormat="1" ht="18">
      <c r="A31" s="232"/>
      <c r="E31" s="185"/>
      <c r="F31" s="185"/>
      <c r="I31" s="186"/>
      <c r="Q31" s="187"/>
      <c r="R31" s="188"/>
      <c r="S31" s="188"/>
      <c r="T31" s="188"/>
      <c r="U31" s="188"/>
      <c r="V31" s="188"/>
      <c r="W31" s="188"/>
      <c r="X31" s="188"/>
      <c r="Y31" s="188"/>
      <c r="Z31" s="189"/>
      <c r="AA31" s="189"/>
      <c r="AB31" s="189"/>
      <c r="AC31" s="189"/>
      <c r="AD31" s="189"/>
      <c r="AE31" s="189"/>
      <c r="AF31" s="189"/>
      <c r="AG31" s="189"/>
      <c r="AI31" s="190"/>
      <c r="AJ31" s="191"/>
      <c r="AK31" s="189"/>
      <c r="AL31" s="234"/>
      <c r="AM31" s="189"/>
    </row>
    <row r="32" spans="1:42" s="134" customFormat="1" ht="18">
      <c r="A32" s="232"/>
      <c r="E32" s="185"/>
      <c r="F32" s="185"/>
      <c r="I32" s="186"/>
      <c r="Q32" s="187"/>
      <c r="R32" s="188"/>
      <c r="S32" s="188"/>
      <c r="T32" s="188"/>
      <c r="U32" s="188"/>
      <c r="V32" s="188"/>
      <c r="W32" s="188"/>
      <c r="X32" s="188"/>
      <c r="Y32" s="188"/>
      <c r="Z32" s="189"/>
      <c r="AA32" s="189"/>
      <c r="AB32" s="189"/>
      <c r="AC32" s="189"/>
      <c r="AD32" s="189"/>
      <c r="AE32" s="189"/>
      <c r="AF32" s="189"/>
      <c r="AG32" s="189"/>
      <c r="AI32" s="190"/>
      <c r="AJ32" s="191"/>
      <c r="AK32" s="189"/>
      <c r="AL32" s="234"/>
      <c r="AM32" s="189"/>
    </row>
    <row r="33" spans="1:39" s="134" customFormat="1" ht="18">
      <c r="A33" s="232"/>
      <c r="E33" s="185"/>
      <c r="F33" s="185"/>
      <c r="I33" s="186"/>
      <c r="Q33" s="187"/>
      <c r="R33" s="188"/>
      <c r="S33" s="188"/>
      <c r="T33" s="188"/>
      <c r="U33" s="188"/>
      <c r="V33" s="188"/>
      <c r="W33" s="188"/>
      <c r="X33" s="188"/>
      <c r="Y33" s="188"/>
      <c r="Z33" s="189"/>
      <c r="AA33" s="189"/>
      <c r="AB33" s="189"/>
      <c r="AC33" s="189"/>
      <c r="AD33" s="189"/>
      <c r="AE33" s="189"/>
      <c r="AF33" s="189"/>
      <c r="AG33" s="189"/>
      <c r="AI33" s="190"/>
      <c r="AJ33" s="191"/>
      <c r="AK33" s="189"/>
      <c r="AL33" s="234"/>
      <c r="AM33" s="189"/>
    </row>
    <row r="34" spans="1:39" s="134" customFormat="1" ht="18">
      <c r="A34" s="232"/>
      <c r="E34" s="185"/>
      <c r="F34" s="185"/>
      <c r="I34" s="186"/>
      <c r="Q34" s="187"/>
      <c r="R34" s="188"/>
      <c r="S34" s="188"/>
      <c r="T34" s="188"/>
      <c r="U34" s="188"/>
      <c r="V34" s="188"/>
      <c r="W34" s="188"/>
      <c r="X34" s="188"/>
      <c r="Y34" s="188"/>
      <c r="Z34" s="189"/>
      <c r="AA34" s="189"/>
      <c r="AB34" s="189"/>
      <c r="AC34" s="189"/>
      <c r="AD34" s="189"/>
      <c r="AE34" s="189"/>
      <c r="AF34" s="189"/>
      <c r="AG34" s="189"/>
      <c r="AI34" s="190"/>
      <c r="AJ34" s="191"/>
      <c r="AK34" s="189"/>
      <c r="AL34" s="234"/>
      <c r="AM34" s="189"/>
    </row>
    <row r="35" spans="1:39" s="134" customFormat="1" ht="18">
      <c r="A35" s="232"/>
      <c r="E35" s="185"/>
      <c r="F35" s="185"/>
      <c r="I35" s="186"/>
      <c r="Q35" s="187"/>
      <c r="R35" s="188"/>
      <c r="S35" s="188"/>
      <c r="T35" s="188"/>
      <c r="U35" s="188"/>
      <c r="V35" s="188"/>
      <c r="W35" s="188"/>
      <c r="X35" s="188"/>
      <c r="Y35" s="188"/>
      <c r="Z35" s="189"/>
      <c r="AA35" s="189"/>
      <c r="AB35" s="189"/>
      <c r="AC35" s="189"/>
      <c r="AD35" s="189"/>
      <c r="AE35" s="189"/>
      <c r="AF35" s="189"/>
      <c r="AG35" s="189"/>
      <c r="AI35" s="190"/>
      <c r="AJ35" s="191"/>
      <c r="AK35" s="189"/>
      <c r="AL35" s="234"/>
      <c r="AM35" s="189"/>
    </row>
    <row r="36" spans="1:39" s="134" customFormat="1" ht="18">
      <c r="A36" s="232"/>
      <c r="E36" s="185"/>
      <c r="F36" s="185"/>
      <c r="I36" s="186"/>
      <c r="Q36" s="187"/>
      <c r="R36" s="188"/>
      <c r="S36" s="188"/>
      <c r="T36" s="188"/>
      <c r="U36" s="188"/>
      <c r="V36" s="188"/>
      <c r="W36" s="188"/>
      <c r="X36" s="188"/>
      <c r="Y36" s="188"/>
      <c r="Z36" s="189"/>
      <c r="AA36" s="189"/>
      <c r="AB36" s="189"/>
      <c r="AC36" s="189"/>
      <c r="AD36" s="189"/>
      <c r="AE36" s="189"/>
      <c r="AF36" s="189"/>
      <c r="AG36" s="189"/>
      <c r="AI36" s="190"/>
      <c r="AJ36" s="191"/>
      <c r="AK36" s="189"/>
      <c r="AL36" s="234"/>
      <c r="AM36" s="189"/>
    </row>
    <row r="37" spans="1:39" s="134" customFormat="1" ht="18">
      <c r="A37" s="232"/>
      <c r="E37" s="185"/>
      <c r="F37" s="185"/>
      <c r="I37" s="186"/>
      <c r="Q37" s="187"/>
      <c r="R37" s="188"/>
      <c r="S37" s="188"/>
      <c r="T37" s="188"/>
      <c r="U37" s="188"/>
      <c r="V37" s="188"/>
      <c r="W37" s="188"/>
      <c r="X37" s="188"/>
      <c r="Y37" s="188"/>
      <c r="Z37" s="189"/>
      <c r="AA37" s="189"/>
      <c r="AB37" s="189"/>
      <c r="AC37" s="189"/>
      <c r="AD37" s="189"/>
      <c r="AE37" s="189"/>
      <c r="AF37" s="189"/>
      <c r="AG37" s="189"/>
      <c r="AI37" s="190"/>
      <c r="AJ37" s="191"/>
      <c r="AK37" s="189"/>
      <c r="AL37" s="234"/>
      <c r="AM37" s="189"/>
    </row>
  </sheetData>
  <autoFilter ref="A2:AN2" xr:uid="{00000000-0001-0000-0C00-000000000000}">
    <filterColumn colId="17" showButton="0"/>
    <filterColumn colId="18" showButton="0"/>
    <filterColumn colId="19" showButton="0"/>
    <filterColumn colId="21" showButton="0"/>
    <filterColumn colId="22" showButton="0"/>
    <filterColumn colId="23" showButton="0"/>
    <filterColumn colId="25" showButton="0"/>
    <filterColumn colId="26" showButton="0"/>
    <filterColumn colId="27" showButton="0"/>
    <filterColumn colId="29" showButton="0"/>
    <filterColumn colId="30" showButton="0"/>
    <filterColumn colId="31" showButton="0"/>
    <sortState xmlns:xlrd2="http://schemas.microsoft.com/office/spreadsheetml/2017/richdata2" ref="A2:AN3">
      <sortCondition ref="AL2"/>
    </sortState>
  </autoFilter>
  <mergeCells count="24">
    <mergeCell ref="Z1:AC1"/>
    <mergeCell ref="AD1:AG1"/>
    <mergeCell ref="R2:U2"/>
    <mergeCell ref="V2:Y2"/>
    <mergeCell ref="Z2:AC2"/>
    <mergeCell ref="AD2:AG2"/>
    <mergeCell ref="Z9:AC9"/>
    <mergeCell ref="AD9:AG9"/>
    <mergeCell ref="R10:U10"/>
    <mergeCell ref="V10:Y10"/>
    <mergeCell ref="Z10:AC10"/>
    <mergeCell ref="AD10:AG10"/>
    <mergeCell ref="Z16:AC16"/>
    <mergeCell ref="AD16:AG16"/>
    <mergeCell ref="R17:U17"/>
    <mergeCell ref="V17:Y17"/>
    <mergeCell ref="Z17:AC17"/>
    <mergeCell ref="AD17:AG17"/>
    <mergeCell ref="Z24:AC24"/>
    <mergeCell ref="AD24:AG24"/>
    <mergeCell ref="R25:U25"/>
    <mergeCell ref="V25:Y25"/>
    <mergeCell ref="Z25:AC25"/>
    <mergeCell ref="AD25:AG25"/>
  </mergeCells>
  <hyperlinks>
    <hyperlink ref="H2" r:id="rId1" xr:uid="{51F225C1-D0BF-4CF6-9D6E-F69DADA4798C}"/>
    <hyperlink ref="H10" r:id="rId2" xr:uid="{C444EF09-3394-4C26-A727-ED8861FE64C6}"/>
    <hyperlink ref="H17" r:id="rId3" xr:uid="{82B52E43-BD0E-43F1-BC7C-E1ADA2270F47}"/>
    <hyperlink ref="H25" r:id="rId4" xr:uid="{CE2BDB48-617D-4C93-ACF4-BF9EB07182AB}"/>
  </hyperlinks>
  <pageMargins left="0.25" right="0.25" top="0.75" bottom="0.75" header="0.3" footer="0.3"/>
  <pageSetup paperSize="9" scale="54" orientation="landscape" verticalDpi="300" r:id="rId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4A1BC3-79D1-4B2E-B329-C0020D300A37}">
  <dimension ref="A1:AA58"/>
  <sheetViews>
    <sheetView zoomScale="70" zoomScaleNormal="70" workbookViewId="0"/>
  </sheetViews>
  <sheetFormatPr defaultRowHeight="14.4"/>
  <cols>
    <col min="1" max="1" width="7.6640625" customWidth="1"/>
    <col min="2" max="2" width="7.6640625" style="101" customWidth="1"/>
    <col min="3" max="3" width="7.6640625" customWidth="1"/>
    <col min="4" max="4" width="18.33203125" bestFit="1" customWidth="1"/>
    <col min="5" max="5" width="17.6640625" bestFit="1" customWidth="1"/>
    <col min="6" max="6" width="15.109375" bestFit="1" customWidth="1"/>
    <col min="7" max="7" width="4.44140625" customWidth="1"/>
    <col min="8" max="8" width="7.6640625" customWidth="1"/>
    <col min="9" max="9" width="7.6640625" style="101" customWidth="1"/>
    <col min="10" max="10" width="7.6640625" customWidth="1"/>
    <col min="11" max="12" width="18.33203125" bestFit="1" customWidth="1"/>
    <col min="13" max="13" width="15.109375" bestFit="1" customWidth="1"/>
    <col min="14" max="14" width="4.44140625" customWidth="1"/>
    <col min="15" max="15" width="7.6640625" customWidth="1"/>
    <col min="16" max="16" width="7.6640625" style="101" customWidth="1"/>
    <col min="17" max="17" width="7.6640625" customWidth="1"/>
    <col min="18" max="18" width="18.33203125" bestFit="1" customWidth="1"/>
    <col min="19" max="19" width="16.33203125" bestFit="1" customWidth="1"/>
    <col min="20" max="20" width="15.109375" bestFit="1" customWidth="1"/>
    <col min="21" max="21" width="4.44140625" customWidth="1"/>
    <col min="22" max="22" width="7.6640625" customWidth="1"/>
    <col min="23" max="23" width="7.6640625" style="101" customWidth="1"/>
    <col min="24" max="24" width="7.6640625" customWidth="1"/>
    <col min="25" max="25" width="18.33203125" bestFit="1" customWidth="1"/>
    <col min="26" max="26" width="18.88671875" bestFit="1" customWidth="1"/>
    <col min="27" max="27" width="15.109375" bestFit="1" customWidth="1"/>
  </cols>
  <sheetData>
    <row r="1" spans="1:27">
      <c r="A1">
        <f>COUNTA(A9:A1048576)-1</f>
        <v>25</v>
      </c>
      <c r="H1">
        <f>COUNTA(H9:H1048576)-1</f>
        <v>32</v>
      </c>
      <c r="O1">
        <f>COUNTA(O9:O1048576)-1</f>
        <v>46</v>
      </c>
      <c r="V1">
        <f>COUNTA(V9:V1048576)-1</f>
        <v>19</v>
      </c>
    </row>
    <row r="5" spans="1:27">
      <c r="A5" s="177" t="s">
        <v>463</v>
      </c>
      <c r="B5" t="s">
        <v>0</v>
      </c>
      <c r="H5" s="177" t="s">
        <v>463</v>
      </c>
      <c r="I5" t="s">
        <v>0</v>
      </c>
      <c r="O5" s="177" t="s">
        <v>463</v>
      </c>
      <c r="P5" t="s">
        <v>0</v>
      </c>
      <c r="V5" s="177" t="s">
        <v>463</v>
      </c>
      <c r="W5" t="s">
        <v>0</v>
      </c>
    </row>
    <row r="6" spans="1:27" s="239" customFormat="1">
      <c r="A6" s="177" t="s">
        <v>520</v>
      </c>
      <c r="B6" t="s">
        <v>20</v>
      </c>
      <c r="H6" s="177" t="s">
        <v>520</v>
      </c>
      <c r="I6" t="s">
        <v>8</v>
      </c>
      <c r="O6" s="177" t="s">
        <v>520</v>
      </c>
      <c r="P6" t="s">
        <v>2</v>
      </c>
      <c r="V6" s="177" t="s">
        <v>520</v>
      </c>
      <c r="W6" t="s">
        <v>7</v>
      </c>
    </row>
    <row r="8" spans="1:27" s="238" customFormat="1" ht="43.2">
      <c r="A8" s="236" t="s">
        <v>680</v>
      </c>
      <c r="B8" s="237" t="s">
        <v>526</v>
      </c>
      <c r="C8" s="236" t="s">
        <v>517</v>
      </c>
      <c r="D8" s="236" t="s">
        <v>518</v>
      </c>
      <c r="E8" s="236" t="s">
        <v>461</v>
      </c>
      <c r="F8" t="s">
        <v>1082</v>
      </c>
      <c r="H8" s="236" t="s">
        <v>680</v>
      </c>
      <c r="I8" s="237" t="s">
        <v>526</v>
      </c>
      <c r="J8" s="236" t="s">
        <v>517</v>
      </c>
      <c r="K8" s="236" t="s">
        <v>518</v>
      </c>
      <c r="L8" s="236" t="s">
        <v>461</v>
      </c>
      <c r="M8" t="s">
        <v>1082</v>
      </c>
      <c r="O8" s="236" t="s">
        <v>680</v>
      </c>
      <c r="P8" s="237" t="s">
        <v>526</v>
      </c>
      <c r="Q8" s="236" t="s">
        <v>517</v>
      </c>
      <c r="R8" s="236" t="s">
        <v>518</v>
      </c>
      <c r="S8" s="236" t="s">
        <v>461</v>
      </c>
      <c r="T8" t="s">
        <v>1082</v>
      </c>
      <c r="V8" s="236" t="s">
        <v>680</v>
      </c>
      <c r="W8" s="237" t="s">
        <v>526</v>
      </c>
      <c r="X8" s="236" t="s">
        <v>517</v>
      </c>
      <c r="Y8" s="236" t="s">
        <v>518</v>
      </c>
      <c r="Z8" s="236" t="s">
        <v>461</v>
      </c>
      <c r="AA8" t="s">
        <v>1082</v>
      </c>
    </row>
    <row r="9" spans="1:27">
      <c r="A9" t="s">
        <v>861</v>
      </c>
      <c r="B9">
        <v>2</v>
      </c>
      <c r="C9" t="s">
        <v>413</v>
      </c>
      <c r="D9" t="s">
        <v>1045</v>
      </c>
      <c r="E9" t="s">
        <v>1044</v>
      </c>
      <c r="F9">
        <v>94</v>
      </c>
      <c r="H9" t="s">
        <v>861</v>
      </c>
      <c r="I9">
        <v>5</v>
      </c>
      <c r="J9" t="s">
        <v>3</v>
      </c>
      <c r="K9" t="s">
        <v>5</v>
      </c>
      <c r="L9" t="s">
        <v>4</v>
      </c>
      <c r="M9">
        <v>97</v>
      </c>
      <c r="O9" t="s">
        <v>861</v>
      </c>
      <c r="P9">
        <v>4</v>
      </c>
      <c r="Q9" t="s">
        <v>554</v>
      </c>
      <c r="R9" t="s">
        <v>555</v>
      </c>
      <c r="S9" t="s">
        <v>416</v>
      </c>
      <c r="T9">
        <v>97</v>
      </c>
      <c r="V9" t="s">
        <v>861</v>
      </c>
      <c r="W9">
        <v>57</v>
      </c>
      <c r="X9" t="s">
        <v>958</v>
      </c>
      <c r="Y9" t="s">
        <v>1054</v>
      </c>
      <c r="Z9" t="s">
        <v>1053</v>
      </c>
      <c r="AA9">
        <v>110</v>
      </c>
    </row>
    <row r="10" spans="1:27">
      <c r="A10" t="s">
        <v>861</v>
      </c>
      <c r="B10">
        <v>6</v>
      </c>
      <c r="C10" t="s">
        <v>270</v>
      </c>
      <c r="D10" t="s">
        <v>271</v>
      </c>
      <c r="E10" t="s">
        <v>268</v>
      </c>
      <c r="F10">
        <v>97</v>
      </c>
      <c r="H10" t="s">
        <v>861</v>
      </c>
      <c r="I10">
        <v>10</v>
      </c>
      <c r="J10" t="s">
        <v>585</v>
      </c>
      <c r="K10" t="s">
        <v>586</v>
      </c>
      <c r="L10" t="s">
        <v>90</v>
      </c>
      <c r="M10">
        <v>101</v>
      </c>
      <c r="O10" t="s">
        <v>861</v>
      </c>
      <c r="P10">
        <v>39</v>
      </c>
      <c r="Q10" t="s">
        <v>827</v>
      </c>
      <c r="R10" t="s">
        <v>858</v>
      </c>
      <c r="S10" t="s">
        <v>857</v>
      </c>
      <c r="T10">
        <v>107</v>
      </c>
      <c r="V10" t="s">
        <v>861</v>
      </c>
      <c r="W10">
        <v>126</v>
      </c>
      <c r="X10" t="s">
        <v>970</v>
      </c>
      <c r="Y10" t="s">
        <v>1012</v>
      </c>
      <c r="Z10" t="s">
        <v>1011</v>
      </c>
      <c r="AA10">
        <v>120</v>
      </c>
    </row>
    <row r="11" spans="1:27">
      <c r="A11" t="s">
        <v>861</v>
      </c>
      <c r="B11">
        <v>7</v>
      </c>
      <c r="C11" t="s">
        <v>717</v>
      </c>
      <c r="D11" t="s">
        <v>719</v>
      </c>
      <c r="E11" t="s">
        <v>718</v>
      </c>
      <c r="F11">
        <v>98</v>
      </c>
      <c r="H11" t="s">
        <v>861</v>
      </c>
      <c r="I11">
        <v>13</v>
      </c>
      <c r="J11" t="s">
        <v>774</v>
      </c>
      <c r="K11" t="s">
        <v>810</v>
      </c>
      <c r="L11" t="s">
        <v>809</v>
      </c>
      <c r="M11">
        <v>102</v>
      </c>
      <c r="O11" t="s">
        <v>861</v>
      </c>
      <c r="P11">
        <v>65</v>
      </c>
      <c r="Q11" t="s">
        <v>570</v>
      </c>
      <c r="R11" t="s">
        <v>572</v>
      </c>
      <c r="S11" t="s">
        <v>571</v>
      </c>
      <c r="T11">
        <v>111</v>
      </c>
      <c r="V11" t="s">
        <v>861</v>
      </c>
      <c r="W11">
        <v>127</v>
      </c>
      <c r="X11" t="s">
        <v>1118</v>
      </c>
      <c r="Y11" t="s">
        <v>1119</v>
      </c>
      <c r="Z11" t="s">
        <v>1113</v>
      </c>
      <c r="AA11">
        <v>120</v>
      </c>
    </row>
    <row r="12" spans="1:27">
      <c r="A12" t="s">
        <v>861</v>
      </c>
      <c r="B12">
        <v>8</v>
      </c>
      <c r="C12" t="s">
        <v>406</v>
      </c>
      <c r="D12" t="s">
        <v>407</v>
      </c>
      <c r="E12" t="s">
        <v>405</v>
      </c>
      <c r="F12">
        <v>99</v>
      </c>
      <c r="H12" t="s">
        <v>861</v>
      </c>
      <c r="I12">
        <v>27</v>
      </c>
      <c r="J12" t="s">
        <v>587</v>
      </c>
      <c r="K12" t="s">
        <v>588</v>
      </c>
      <c r="L12" t="s">
        <v>681</v>
      </c>
      <c r="M12">
        <v>105</v>
      </c>
      <c r="O12" t="s">
        <v>861</v>
      </c>
      <c r="P12">
        <v>78</v>
      </c>
      <c r="Q12" t="s">
        <v>394</v>
      </c>
      <c r="R12" t="s">
        <v>395</v>
      </c>
      <c r="S12" t="s">
        <v>378</v>
      </c>
      <c r="T12">
        <v>113</v>
      </c>
      <c r="V12" t="s">
        <v>861</v>
      </c>
      <c r="W12">
        <v>131</v>
      </c>
      <c r="X12" t="s">
        <v>960</v>
      </c>
      <c r="Y12" t="s">
        <v>996</v>
      </c>
      <c r="Z12" t="s">
        <v>995</v>
      </c>
      <c r="AA12">
        <v>121</v>
      </c>
    </row>
    <row r="13" spans="1:27">
      <c r="A13" t="s">
        <v>861</v>
      </c>
      <c r="B13">
        <v>14</v>
      </c>
      <c r="C13" t="s">
        <v>426</v>
      </c>
      <c r="D13" t="s">
        <v>445</v>
      </c>
      <c r="E13" t="s">
        <v>254</v>
      </c>
      <c r="F13">
        <v>102</v>
      </c>
      <c r="H13" t="s">
        <v>861</v>
      </c>
      <c r="I13">
        <v>33</v>
      </c>
      <c r="J13" t="s">
        <v>933</v>
      </c>
      <c r="K13" t="s">
        <v>47</v>
      </c>
      <c r="L13" t="s">
        <v>934</v>
      </c>
      <c r="M13">
        <v>106</v>
      </c>
      <c r="O13" t="s">
        <v>861</v>
      </c>
      <c r="P13">
        <v>84</v>
      </c>
      <c r="Q13" t="s">
        <v>581</v>
      </c>
      <c r="R13" t="s">
        <v>583</v>
      </c>
      <c r="S13" t="s">
        <v>582</v>
      </c>
      <c r="T13">
        <v>114</v>
      </c>
      <c r="V13" t="s">
        <v>861</v>
      </c>
      <c r="W13">
        <v>134</v>
      </c>
      <c r="X13" t="s">
        <v>1143</v>
      </c>
      <c r="Y13" t="s">
        <v>1145</v>
      </c>
      <c r="Z13" t="s">
        <v>1144</v>
      </c>
      <c r="AA13">
        <v>122</v>
      </c>
    </row>
    <row r="14" spans="1:27">
      <c r="A14" t="s">
        <v>861</v>
      </c>
      <c r="B14">
        <v>15</v>
      </c>
      <c r="C14" t="s">
        <v>292</v>
      </c>
      <c r="D14" t="s">
        <v>294</v>
      </c>
      <c r="E14" t="s">
        <v>293</v>
      </c>
      <c r="F14">
        <v>102</v>
      </c>
      <c r="H14" t="s">
        <v>861</v>
      </c>
      <c r="I14">
        <v>45</v>
      </c>
      <c r="J14" t="s">
        <v>233</v>
      </c>
      <c r="K14" t="s">
        <v>234</v>
      </c>
      <c r="L14" t="s">
        <v>210</v>
      </c>
      <c r="M14">
        <v>108</v>
      </c>
      <c r="O14" t="s">
        <v>861</v>
      </c>
      <c r="P14">
        <v>87</v>
      </c>
      <c r="Q14" t="s">
        <v>977</v>
      </c>
      <c r="R14" t="s">
        <v>1023</v>
      </c>
      <c r="S14" t="s">
        <v>1022</v>
      </c>
      <c r="T14">
        <v>114</v>
      </c>
      <c r="V14" t="s">
        <v>861</v>
      </c>
      <c r="W14">
        <v>145</v>
      </c>
      <c r="X14" t="s">
        <v>957</v>
      </c>
      <c r="Y14" t="s">
        <v>1052</v>
      </c>
      <c r="Z14" t="s">
        <v>1051</v>
      </c>
      <c r="AA14">
        <v>124</v>
      </c>
    </row>
    <row r="15" spans="1:27">
      <c r="A15" t="s">
        <v>861</v>
      </c>
      <c r="B15">
        <v>16</v>
      </c>
      <c r="C15" t="s">
        <v>624</v>
      </c>
      <c r="D15" t="s">
        <v>626</v>
      </c>
      <c r="E15" t="s">
        <v>625</v>
      </c>
      <c r="F15">
        <v>103</v>
      </c>
      <c r="H15" t="s">
        <v>861</v>
      </c>
      <c r="I15">
        <v>54</v>
      </c>
      <c r="J15" t="s">
        <v>694</v>
      </c>
      <c r="K15" t="s">
        <v>696</v>
      </c>
      <c r="L15" t="s">
        <v>695</v>
      </c>
      <c r="M15">
        <v>109</v>
      </c>
      <c r="O15" t="s">
        <v>861</v>
      </c>
      <c r="P15">
        <v>89</v>
      </c>
      <c r="Q15" t="s">
        <v>866</v>
      </c>
      <c r="R15" t="s">
        <v>219</v>
      </c>
      <c r="S15" t="s">
        <v>251</v>
      </c>
      <c r="T15">
        <v>114</v>
      </c>
      <c r="V15" t="s">
        <v>861</v>
      </c>
      <c r="W15">
        <v>170</v>
      </c>
      <c r="X15" t="s">
        <v>828</v>
      </c>
      <c r="Y15" t="s">
        <v>848</v>
      </c>
      <c r="Z15" t="s">
        <v>847</v>
      </c>
      <c r="AA15">
        <v>129</v>
      </c>
    </row>
    <row r="16" spans="1:27">
      <c r="A16" t="s">
        <v>861</v>
      </c>
      <c r="B16">
        <v>23</v>
      </c>
      <c r="C16" t="s">
        <v>261</v>
      </c>
      <c r="D16" t="s">
        <v>172</v>
      </c>
      <c r="E16" t="s">
        <v>260</v>
      </c>
      <c r="F16">
        <v>104</v>
      </c>
      <c r="H16" t="s">
        <v>861</v>
      </c>
      <c r="I16">
        <v>63</v>
      </c>
      <c r="J16" t="s">
        <v>223</v>
      </c>
      <c r="K16" t="s">
        <v>134</v>
      </c>
      <c r="L16" t="s">
        <v>224</v>
      </c>
      <c r="M16">
        <v>110</v>
      </c>
      <c r="O16" t="s">
        <v>861</v>
      </c>
      <c r="P16">
        <v>92</v>
      </c>
      <c r="Q16" t="s">
        <v>963</v>
      </c>
      <c r="R16" t="s">
        <v>1001</v>
      </c>
      <c r="S16" t="s">
        <v>724</v>
      </c>
      <c r="T16">
        <v>114</v>
      </c>
      <c r="V16" t="s">
        <v>861</v>
      </c>
      <c r="W16">
        <v>171</v>
      </c>
      <c r="X16" t="s">
        <v>834</v>
      </c>
      <c r="Y16" t="s">
        <v>853</v>
      </c>
      <c r="Z16" t="s">
        <v>173</v>
      </c>
      <c r="AA16">
        <v>129</v>
      </c>
    </row>
    <row r="17" spans="1:27">
      <c r="A17" t="s">
        <v>861</v>
      </c>
      <c r="B17">
        <v>25</v>
      </c>
      <c r="C17" t="s">
        <v>264</v>
      </c>
      <c r="D17" t="s">
        <v>266</v>
      </c>
      <c r="E17" t="s">
        <v>265</v>
      </c>
      <c r="F17">
        <v>104</v>
      </c>
      <c r="H17" t="s">
        <v>861</v>
      </c>
      <c r="I17">
        <v>64</v>
      </c>
      <c r="J17" t="s">
        <v>888</v>
      </c>
      <c r="K17" t="s">
        <v>941</v>
      </c>
      <c r="L17" t="s">
        <v>365</v>
      </c>
      <c r="M17">
        <v>110</v>
      </c>
      <c r="O17" t="s">
        <v>861</v>
      </c>
      <c r="P17">
        <v>97</v>
      </c>
      <c r="Q17" t="s">
        <v>318</v>
      </c>
      <c r="R17" t="s">
        <v>88</v>
      </c>
      <c r="S17" t="s">
        <v>319</v>
      </c>
      <c r="T17">
        <v>115</v>
      </c>
      <c r="V17" t="s">
        <v>861</v>
      </c>
      <c r="W17">
        <v>175</v>
      </c>
      <c r="X17" t="s">
        <v>1115</v>
      </c>
      <c r="Y17" t="s">
        <v>1117</v>
      </c>
      <c r="Z17" t="s">
        <v>1116</v>
      </c>
      <c r="AA17">
        <v>130</v>
      </c>
    </row>
    <row r="18" spans="1:27">
      <c r="A18" t="s">
        <v>861</v>
      </c>
      <c r="B18">
        <v>30</v>
      </c>
      <c r="C18" t="s">
        <v>220</v>
      </c>
      <c r="D18" t="s">
        <v>44</v>
      </c>
      <c r="E18" t="s">
        <v>133</v>
      </c>
      <c r="F18">
        <v>105</v>
      </c>
      <c r="H18" t="s">
        <v>861</v>
      </c>
      <c r="I18">
        <v>74</v>
      </c>
      <c r="J18" t="s">
        <v>898</v>
      </c>
      <c r="K18" t="s">
        <v>900</v>
      </c>
      <c r="L18" t="s">
        <v>899</v>
      </c>
      <c r="M18">
        <v>112</v>
      </c>
      <c r="O18" t="s">
        <v>861</v>
      </c>
      <c r="P18">
        <v>98</v>
      </c>
      <c r="Q18" t="s">
        <v>770</v>
      </c>
      <c r="R18" t="s">
        <v>555</v>
      </c>
      <c r="S18" t="s">
        <v>702</v>
      </c>
      <c r="T18">
        <v>115</v>
      </c>
      <c r="V18" t="s">
        <v>861</v>
      </c>
      <c r="W18">
        <v>183</v>
      </c>
      <c r="X18" t="s">
        <v>1170</v>
      </c>
      <c r="Y18" t="s">
        <v>1172</v>
      </c>
      <c r="Z18" t="s">
        <v>1171</v>
      </c>
      <c r="AA18">
        <v>132</v>
      </c>
    </row>
    <row r="19" spans="1:27">
      <c r="A19" t="s">
        <v>861</v>
      </c>
      <c r="B19">
        <v>32</v>
      </c>
      <c r="C19" t="s">
        <v>736</v>
      </c>
      <c r="D19" t="s">
        <v>738</v>
      </c>
      <c r="E19" t="s">
        <v>737</v>
      </c>
      <c r="F19">
        <v>105</v>
      </c>
      <c r="H19" t="s">
        <v>861</v>
      </c>
      <c r="I19">
        <v>79</v>
      </c>
      <c r="J19" t="s">
        <v>566</v>
      </c>
      <c r="K19" t="s">
        <v>91</v>
      </c>
      <c r="L19" t="s">
        <v>567</v>
      </c>
      <c r="M19">
        <v>113</v>
      </c>
      <c r="O19" t="s">
        <v>861</v>
      </c>
      <c r="P19">
        <v>107</v>
      </c>
      <c r="Q19" t="s">
        <v>431</v>
      </c>
      <c r="R19" t="s">
        <v>469</v>
      </c>
      <c r="S19" t="s">
        <v>226</v>
      </c>
      <c r="T19">
        <v>117</v>
      </c>
      <c r="V19" t="s">
        <v>950</v>
      </c>
      <c r="W19">
        <v>47</v>
      </c>
      <c r="X19" t="s">
        <v>627</v>
      </c>
      <c r="Y19" t="s">
        <v>628</v>
      </c>
      <c r="Z19" t="s">
        <v>54</v>
      </c>
      <c r="AA19">
        <v>109</v>
      </c>
    </row>
    <row r="20" spans="1:27">
      <c r="A20" t="s">
        <v>861</v>
      </c>
      <c r="B20">
        <v>35</v>
      </c>
      <c r="C20" t="s">
        <v>720</v>
      </c>
      <c r="D20" t="s">
        <v>722</v>
      </c>
      <c r="E20" t="s">
        <v>721</v>
      </c>
      <c r="F20">
        <v>106</v>
      </c>
      <c r="H20" t="s">
        <v>861</v>
      </c>
      <c r="I20">
        <v>80</v>
      </c>
      <c r="J20" t="s">
        <v>538</v>
      </c>
      <c r="K20" t="s">
        <v>540</v>
      </c>
      <c r="L20" t="s">
        <v>539</v>
      </c>
      <c r="M20">
        <v>113</v>
      </c>
      <c r="O20" t="s">
        <v>861</v>
      </c>
      <c r="P20">
        <v>120</v>
      </c>
      <c r="Q20" t="s">
        <v>894</v>
      </c>
      <c r="R20" t="s">
        <v>922</v>
      </c>
      <c r="S20" t="s">
        <v>909</v>
      </c>
      <c r="T20">
        <v>119</v>
      </c>
      <c r="V20" t="s">
        <v>950</v>
      </c>
      <c r="W20">
        <v>141</v>
      </c>
      <c r="X20" t="s">
        <v>425</v>
      </c>
      <c r="Y20" t="s">
        <v>451</v>
      </c>
      <c r="Z20" t="s">
        <v>49</v>
      </c>
      <c r="AA20">
        <v>123</v>
      </c>
    </row>
    <row r="21" spans="1:27">
      <c r="A21" t="s">
        <v>861</v>
      </c>
      <c r="B21">
        <v>37</v>
      </c>
      <c r="C21" t="s">
        <v>408</v>
      </c>
      <c r="D21" t="s">
        <v>409</v>
      </c>
      <c r="E21" t="s">
        <v>251</v>
      </c>
      <c r="F21">
        <v>106</v>
      </c>
      <c r="H21" t="s">
        <v>861</v>
      </c>
      <c r="I21">
        <v>81</v>
      </c>
      <c r="J21" t="s">
        <v>535</v>
      </c>
      <c r="K21" t="s">
        <v>565</v>
      </c>
      <c r="L21" t="s">
        <v>564</v>
      </c>
      <c r="M21">
        <v>113</v>
      </c>
      <c r="O21" t="s">
        <v>861</v>
      </c>
      <c r="P21">
        <v>123</v>
      </c>
      <c r="Q21" t="s">
        <v>965</v>
      </c>
      <c r="R21" t="s">
        <v>1004</v>
      </c>
      <c r="S21" t="s">
        <v>377</v>
      </c>
      <c r="T21">
        <v>119</v>
      </c>
      <c r="V21" t="s">
        <v>950</v>
      </c>
      <c r="W21">
        <v>148</v>
      </c>
      <c r="X21" t="s">
        <v>374</v>
      </c>
      <c r="Y21" t="s">
        <v>37</v>
      </c>
      <c r="Z21" t="s">
        <v>375</v>
      </c>
      <c r="AA21">
        <v>125</v>
      </c>
    </row>
    <row r="22" spans="1:27">
      <c r="A22" t="s">
        <v>861</v>
      </c>
      <c r="B22">
        <v>38</v>
      </c>
      <c r="C22" t="s">
        <v>730</v>
      </c>
      <c r="D22" t="s">
        <v>732</v>
      </c>
      <c r="E22" t="s">
        <v>731</v>
      </c>
      <c r="F22">
        <v>106</v>
      </c>
      <c r="H22" t="s">
        <v>861</v>
      </c>
      <c r="I22">
        <v>99</v>
      </c>
      <c r="J22" t="s">
        <v>676</v>
      </c>
      <c r="K22" t="s">
        <v>678</v>
      </c>
      <c r="L22" t="s">
        <v>677</v>
      </c>
      <c r="M22">
        <v>115</v>
      </c>
      <c r="O22" t="s">
        <v>861</v>
      </c>
      <c r="P22">
        <v>153</v>
      </c>
      <c r="Q22" t="s">
        <v>46</v>
      </c>
      <c r="R22" t="s">
        <v>47</v>
      </c>
      <c r="S22" t="s">
        <v>45</v>
      </c>
      <c r="T22">
        <v>125</v>
      </c>
      <c r="V22" t="s">
        <v>950</v>
      </c>
      <c r="W22">
        <v>154</v>
      </c>
      <c r="X22" t="s">
        <v>895</v>
      </c>
      <c r="Y22" t="s">
        <v>924</v>
      </c>
      <c r="Z22" t="s">
        <v>923</v>
      </c>
      <c r="AA22">
        <v>126</v>
      </c>
    </row>
    <row r="23" spans="1:27">
      <c r="A23" t="s">
        <v>861</v>
      </c>
      <c r="B23">
        <v>67</v>
      </c>
      <c r="C23" t="s">
        <v>733</v>
      </c>
      <c r="D23" t="s">
        <v>735</v>
      </c>
      <c r="E23" t="s">
        <v>734</v>
      </c>
      <c r="F23">
        <v>111</v>
      </c>
      <c r="H23" t="s">
        <v>950</v>
      </c>
      <c r="I23">
        <v>3</v>
      </c>
      <c r="J23" t="s">
        <v>562</v>
      </c>
      <c r="K23" t="s">
        <v>563</v>
      </c>
      <c r="L23" t="s">
        <v>321</v>
      </c>
      <c r="M23">
        <v>96</v>
      </c>
      <c r="O23" t="s">
        <v>861</v>
      </c>
      <c r="P23">
        <v>178</v>
      </c>
      <c r="Q23" t="s">
        <v>892</v>
      </c>
      <c r="R23" t="s">
        <v>912</v>
      </c>
      <c r="S23" t="s">
        <v>911</v>
      </c>
      <c r="T23">
        <v>130</v>
      </c>
      <c r="V23" t="s">
        <v>950</v>
      </c>
      <c r="W23">
        <v>190</v>
      </c>
      <c r="X23" t="s">
        <v>968</v>
      </c>
      <c r="Y23" t="s">
        <v>58</v>
      </c>
      <c r="Z23" t="s">
        <v>1008</v>
      </c>
      <c r="AA23">
        <v>136</v>
      </c>
    </row>
    <row r="24" spans="1:27">
      <c r="A24" t="s">
        <v>861</v>
      </c>
      <c r="B24">
        <v>82</v>
      </c>
      <c r="C24" t="s">
        <v>1168</v>
      </c>
      <c r="D24" t="s">
        <v>1169</v>
      </c>
      <c r="E24" t="s">
        <v>71</v>
      </c>
      <c r="F24">
        <v>113</v>
      </c>
      <c r="H24" t="s">
        <v>950</v>
      </c>
      <c r="I24">
        <v>21</v>
      </c>
      <c r="J24" t="s">
        <v>119</v>
      </c>
      <c r="K24" t="s">
        <v>120</v>
      </c>
      <c r="L24" t="s">
        <v>115</v>
      </c>
      <c r="M24">
        <v>104</v>
      </c>
      <c r="O24" t="s">
        <v>950</v>
      </c>
      <c r="P24">
        <v>19</v>
      </c>
      <c r="Q24" t="s">
        <v>333</v>
      </c>
      <c r="R24" t="s">
        <v>335</v>
      </c>
      <c r="S24" t="s">
        <v>334</v>
      </c>
      <c r="T24">
        <v>104</v>
      </c>
      <c r="V24" t="s">
        <v>950</v>
      </c>
      <c r="W24">
        <v>196</v>
      </c>
      <c r="X24" t="s">
        <v>278</v>
      </c>
      <c r="Y24" t="s">
        <v>280</v>
      </c>
      <c r="Z24" t="s">
        <v>279</v>
      </c>
      <c r="AA24">
        <v>146</v>
      </c>
    </row>
    <row r="25" spans="1:27">
      <c r="A25" t="s">
        <v>950</v>
      </c>
      <c r="B25">
        <v>1</v>
      </c>
      <c r="C25" t="s">
        <v>574</v>
      </c>
      <c r="D25" t="s">
        <v>854</v>
      </c>
      <c r="E25" t="s">
        <v>404</v>
      </c>
      <c r="F25">
        <v>94</v>
      </c>
      <c r="H25" t="s">
        <v>950</v>
      </c>
      <c r="I25">
        <v>40</v>
      </c>
      <c r="J25" t="s">
        <v>671</v>
      </c>
      <c r="K25" t="s">
        <v>134</v>
      </c>
      <c r="L25" t="s">
        <v>672</v>
      </c>
      <c r="M25">
        <v>107</v>
      </c>
      <c r="O25" t="s">
        <v>950</v>
      </c>
      <c r="P25">
        <v>48</v>
      </c>
      <c r="Q25" t="s">
        <v>729</v>
      </c>
      <c r="R25" t="s">
        <v>14</v>
      </c>
      <c r="S25" t="s">
        <v>321</v>
      </c>
      <c r="T25">
        <v>109</v>
      </c>
      <c r="V25" t="s">
        <v>994</v>
      </c>
      <c r="W25">
        <v>112</v>
      </c>
      <c r="X25" t="s">
        <v>440</v>
      </c>
      <c r="Y25" t="s">
        <v>150</v>
      </c>
      <c r="Z25" t="s">
        <v>470</v>
      </c>
      <c r="AA25">
        <v>118</v>
      </c>
    </row>
    <row r="26" spans="1:27">
      <c r="A26" t="s">
        <v>950</v>
      </c>
      <c r="B26">
        <v>11</v>
      </c>
      <c r="C26" t="s">
        <v>284</v>
      </c>
      <c r="D26" t="s">
        <v>285</v>
      </c>
      <c r="E26" t="s">
        <v>282</v>
      </c>
      <c r="F26">
        <v>101</v>
      </c>
      <c r="H26" t="s">
        <v>950</v>
      </c>
      <c r="I26">
        <v>52</v>
      </c>
      <c r="J26" t="s">
        <v>112</v>
      </c>
      <c r="K26" t="s">
        <v>113</v>
      </c>
      <c r="L26" t="s">
        <v>84</v>
      </c>
      <c r="M26">
        <v>109</v>
      </c>
      <c r="O26" t="s">
        <v>950</v>
      </c>
      <c r="P26">
        <v>60</v>
      </c>
      <c r="Q26" t="s">
        <v>759</v>
      </c>
      <c r="R26" t="s">
        <v>89</v>
      </c>
      <c r="S26" t="s">
        <v>760</v>
      </c>
      <c r="T26">
        <v>110</v>
      </c>
      <c r="V26" t="s">
        <v>994</v>
      </c>
      <c r="W26">
        <v>164</v>
      </c>
      <c r="X26" t="s">
        <v>750</v>
      </c>
      <c r="Y26" t="s">
        <v>134</v>
      </c>
      <c r="Z26" t="s">
        <v>751</v>
      </c>
      <c r="AA26">
        <v>128</v>
      </c>
    </row>
    <row r="27" spans="1:27">
      <c r="A27" t="s">
        <v>950</v>
      </c>
      <c r="B27">
        <v>18</v>
      </c>
      <c r="C27" t="s">
        <v>253</v>
      </c>
      <c r="D27" t="s">
        <v>145</v>
      </c>
      <c r="E27" t="s">
        <v>70</v>
      </c>
      <c r="F27">
        <v>103</v>
      </c>
      <c r="H27" t="s">
        <v>950</v>
      </c>
      <c r="I27">
        <v>61</v>
      </c>
      <c r="J27" t="s">
        <v>392</v>
      </c>
      <c r="K27" t="s">
        <v>341</v>
      </c>
      <c r="L27" t="s">
        <v>345</v>
      </c>
      <c r="M27">
        <v>110</v>
      </c>
      <c r="O27" t="s">
        <v>950</v>
      </c>
      <c r="P27">
        <v>68</v>
      </c>
      <c r="Q27" t="s">
        <v>641</v>
      </c>
      <c r="R27" t="s">
        <v>643</v>
      </c>
      <c r="S27" t="s">
        <v>642</v>
      </c>
      <c r="T27">
        <v>112</v>
      </c>
      <c r="V27" t="s">
        <v>994</v>
      </c>
      <c r="W27">
        <v>187</v>
      </c>
      <c r="X27" t="s">
        <v>107</v>
      </c>
      <c r="Y27" t="s">
        <v>109</v>
      </c>
      <c r="Z27" t="s">
        <v>108</v>
      </c>
      <c r="AA27">
        <v>133</v>
      </c>
    </row>
    <row r="28" spans="1:27">
      <c r="A28" t="s">
        <v>950</v>
      </c>
      <c r="B28">
        <v>24</v>
      </c>
      <c r="C28" t="s">
        <v>180</v>
      </c>
      <c r="D28" t="s">
        <v>182</v>
      </c>
      <c r="E28" t="s">
        <v>181</v>
      </c>
      <c r="F28">
        <v>104</v>
      </c>
      <c r="H28" t="s">
        <v>950</v>
      </c>
      <c r="I28">
        <v>73</v>
      </c>
      <c r="J28" t="s">
        <v>187</v>
      </c>
      <c r="K28" t="s">
        <v>73</v>
      </c>
      <c r="L28" t="s">
        <v>188</v>
      </c>
      <c r="M28">
        <v>112</v>
      </c>
      <c r="O28" t="s">
        <v>950</v>
      </c>
      <c r="P28">
        <v>69</v>
      </c>
      <c r="Q28" t="s">
        <v>146</v>
      </c>
      <c r="R28" t="s">
        <v>148</v>
      </c>
      <c r="S28" t="s">
        <v>147</v>
      </c>
      <c r="T28">
        <v>112</v>
      </c>
      <c r="V28" t="s">
        <v>952</v>
      </c>
      <c r="W28"/>
      <c r="AA28">
        <v>2381</v>
      </c>
    </row>
    <row r="29" spans="1:27">
      <c r="A29" t="s">
        <v>950</v>
      </c>
      <c r="B29">
        <v>29</v>
      </c>
      <c r="C29" t="s">
        <v>419</v>
      </c>
      <c r="D29" t="s">
        <v>151</v>
      </c>
      <c r="E29" t="s">
        <v>236</v>
      </c>
      <c r="F29">
        <v>105</v>
      </c>
      <c r="H29" t="s">
        <v>950</v>
      </c>
      <c r="I29">
        <v>94</v>
      </c>
      <c r="J29" t="s">
        <v>606</v>
      </c>
      <c r="K29" t="s">
        <v>607</v>
      </c>
      <c r="L29" t="s">
        <v>138</v>
      </c>
      <c r="M29">
        <v>114</v>
      </c>
      <c r="O29" t="s">
        <v>950</v>
      </c>
      <c r="P29">
        <v>75</v>
      </c>
      <c r="Q29" t="s">
        <v>831</v>
      </c>
      <c r="R29" t="s">
        <v>37</v>
      </c>
      <c r="S29" t="s">
        <v>45</v>
      </c>
      <c r="T29">
        <v>113</v>
      </c>
      <c r="W29"/>
    </row>
    <row r="30" spans="1:27">
      <c r="A30" t="s">
        <v>950</v>
      </c>
      <c r="B30">
        <v>43</v>
      </c>
      <c r="C30" t="s">
        <v>320</v>
      </c>
      <c r="D30" t="s">
        <v>322</v>
      </c>
      <c r="E30" t="s">
        <v>321</v>
      </c>
      <c r="F30">
        <v>107</v>
      </c>
      <c r="H30" t="s">
        <v>950</v>
      </c>
      <c r="I30">
        <v>100</v>
      </c>
      <c r="J30" t="s">
        <v>312</v>
      </c>
      <c r="K30" t="s">
        <v>313</v>
      </c>
      <c r="L30" t="s">
        <v>311</v>
      </c>
      <c r="M30">
        <v>115</v>
      </c>
      <c r="O30" t="s">
        <v>950</v>
      </c>
      <c r="P30">
        <v>88</v>
      </c>
      <c r="Q30" t="s">
        <v>636</v>
      </c>
      <c r="R30" t="s">
        <v>638</v>
      </c>
      <c r="S30" t="s">
        <v>637</v>
      </c>
      <c r="T30">
        <v>114</v>
      </c>
      <c r="W30"/>
    </row>
    <row r="31" spans="1:27">
      <c r="A31" t="s">
        <v>950</v>
      </c>
      <c r="B31">
        <v>56</v>
      </c>
      <c r="C31" t="s">
        <v>441</v>
      </c>
      <c r="D31" t="s">
        <v>478</v>
      </c>
      <c r="E31" t="s">
        <v>477</v>
      </c>
      <c r="F31">
        <v>109</v>
      </c>
      <c r="H31" t="s">
        <v>950</v>
      </c>
      <c r="I31">
        <v>101</v>
      </c>
      <c r="J31" t="s">
        <v>131</v>
      </c>
      <c r="K31" t="s">
        <v>132</v>
      </c>
      <c r="L31" t="s">
        <v>43</v>
      </c>
      <c r="M31">
        <v>115</v>
      </c>
      <c r="O31" t="s">
        <v>950</v>
      </c>
      <c r="P31">
        <v>90</v>
      </c>
      <c r="Q31" t="s">
        <v>886</v>
      </c>
      <c r="R31" t="s">
        <v>940</v>
      </c>
      <c r="S31" t="s">
        <v>133</v>
      </c>
      <c r="T31">
        <v>114</v>
      </c>
      <c r="W31"/>
    </row>
    <row r="32" spans="1:27">
      <c r="A32" t="s">
        <v>994</v>
      </c>
      <c r="B32">
        <v>34</v>
      </c>
      <c r="C32" t="s">
        <v>22</v>
      </c>
      <c r="D32" t="s">
        <v>24</v>
      </c>
      <c r="E32" t="s">
        <v>23</v>
      </c>
      <c r="F32">
        <v>106</v>
      </c>
      <c r="H32" t="s">
        <v>950</v>
      </c>
      <c r="I32">
        <v>103</v>
      </c>
      <c r="J32" t="s">
        <v>114</v>
      </c>
      <c r="K32" t="s">
        <v>116</v>
      </c>
      <c r="L32" t="s">
        <v>115</v>
      </c>
      <c r="M32">
        <v>116</v>
      </c>
      <c r="O32" t="s">
        <v>950</v>
      </c>
      <c r="P32">
        <v>91</v>
      </c>
      <c r="Q32" t="s">
        <v>235</v>
      </c>
      <c r="R32" t="s">
        <v>237</v>
      </c>
      <c r="S32" t="s">
        <v>236</v>
      </c>
      <c r="T32">
        <v>114</v>
      </c>
      <c r="W32"/>
    </row>
    <row r="33" spans="1:23">
      <c r="A33" t="s">
        <v>994</v>
      </c>
      <c r="B33">
        <v>105</v>
      </c>
      <c r="C33" t="s">
        <v>780</v>
      </c>
      <c r="D33" t="s">
        <v>205</v>
      </c>
      <c r="E33" t="s">
        <v>45</v>
      </c>
      <c r="F33">
        <v>116</v>
      </c>
      <c r="H33" t="s">
        <v>950</v>
      </c>
      <c r="I33">
        <v>109</v>
      </c>
      <c r="J33" t="s">
        <v>83</v>
      </c>
      <c r="K33" t="s">
        <v>85</v>
      </c>
      <c r="L33" t="s">
        <v>84</v>
      </c>
      <c r="M33">
        <v>117</v>
      </c>
      <c r="O33" t="s">
        <v>950</v>
      </c>
      <c r="P33">
        <v>116</v>
      </c>
      <c r="Q33" t="s">
        <v>200</v>
      </c>
      <c r="R33" t="s">
        <v>153</v>
      </c>
      <c r="S33" t="s">
        <v>54</v>
      </c>
      <c r="T33">
        <v>118</v>
      </c>
      <c r="W33"/>
    </row>
    <row r="34" spans="1:23">
      <c r="A34" t="s">
        <v>952</v>
      </c>
      <c r="B34"/>
      <c r="F34">
        <v>2600</v>
      </c>
      <c r="H34" t="s">
        <v>950</v>
      </c>
      <c r="I34">
        <v>111</v>
      </c>
      <c r="J34" t="s">
        <v>781</v>
      </c>
      <c r="K34" t="s">
        <v>186</v>
      </c>
      <c r="L34" t="s">
        <v>697</v>
      </c>
      <c r="M34">
        <v>117</v>
      </c>
      <c r="O34" t="s">
        <v>950</v>
      </c>
      <c r="P34">
        <v>129</v>
      </c>
      <c r="Q34" t="s">
        <v>139</v>
      </c>
      <c r="R34" t="s">
        <v>141</v>
      </c>
      <c r="S34" t="s">
        <v>140</v>
      </c>
      <c r="T34">
        <v>120</v>
      </c>
      <c r="W34"/>
    </row>
    <row r="35" spans="1:23">
      <c r="B35"/>
      <c r="H35" t="s">
        <v>950</v>
      </c>
      <c r="I35">
        <v>158</v>
      </c>
      <c r="J35" t="s">
        <v>281</v>
      </c>
      <c r="K35" t="s">
        <v>55</v>
      </c>
      <c r="L35" t="s">
        <v>282</v>
      </c>
      <c r="M35">
        <v>126</v>
      </c>
      <c r="O35" t="s">
        <v>950</v>
      </c>
      <c r="P35">
        <v>137</v>
      </c>
      <c r="Q35" t="s">
        <v>829</v>
      </c>
      <c r="R35" t="s">
        <v>842</v>
      </c>
      <c r="S35" t="s">
        <v>841</v>
      </c>
      <c r="T35">
        <v>122</v>
      </c>
      <c r="W35"/>
    </row>
    <row r="36" spans="1:23">
      <c r="B36"/>
      <c r="H36" t="s">
        <v>994</v>
      </c>
      <c r="I36">
        <v>20</v>
      </c>
      <c r="J36" t="s">
        <v>18</v>
      </c>
      <c r="K36" t="s">
        <v>19</v>
      </c>
      <c r="L36" t="s">
        <v>15</v>
      </c>
      <c r="M36">
        <v>104</v>
      </c>
      <c r="O36" t="s">
        <v>950</v>
      </c>
      <c r="P36">
        <v>139</v>
      </c>
      <c r="Q36" t="s">
        <v>668</v>
      </c>
      <c r="R36" t="s">
        <v>669</v>
      </c>
      <c r="S36" t="s">
        <v>210</v>
      </c>
      <c r="T36">
        <v>122</v>
      </c>
      <c r="W36"/>
    </row>
    <row r="37" spans="1:23">
      <c r="B37"/>
      <c r="H37" t="s">
        <v>994</v>
      </c>
      <c r="I37">
        <v>44</v>
      </c>
      <c r="J37" t="s">
        <v>371</v>
      </c>
      <c r="K37" t="s">
        <v>373</v>
      </c>
      <c r="L37" t="s">
        <v>372</v>
      </c>
      <c r="M37">
        <v>108</v>
      </c>
      <c r="O37" t="s">
        <v>950</v>
      </c>
      <c r="P37">
        <v>146</v>
      </c>
      <c r="Q37" t="s">
        <v>784</v>
      </c>
      <c r="R37" t="s">
        <v>776</v>
      </c>
      <c r="S37" t="s">
        <v>775</v>
      </c>
      <c r="T37">
        <v>124</v>
      </c>
      <c r="W37"/>
    </row>
    <row r="38" spans="1:23">
      <c r="B38"/>
      <c r="H38" t="s">
        <v>994</v>
      </c>
      <c r="I38">
        <v>66</v>
      </c>
      <c r="J38" t="s">
        <v>240</v>
      </c>
      <c r="K38" t="s">
        <v>154</v>
      </c>
      <c r="L38" t="s">
        <v>241</v>
      </c>
      <c r="M38">
        <v>111</v>
      </c>
      <c r="O38" t="s">
        <v>950</v>
      </c>
      <c r="P38">
        <v>151</v>
      </c>
      <c r="Q38" t="s">
        <v>762</v>
      </c>
      <c r="R38" t="s">
        <v>763</v>
      </c>
      <c r="S38" t="s">
        <v>133</v>
      </c>
      <c r="T38">
        <v>125</v>
      </c>
      <c r="W38"/>
    </row>
    <row r="39" spans="1:23">
      <c r="B39"/>
      <c r="H39" t="s">
        <v>994</v>
      </c>
      <c r="I39">
        <v>93</v>
      </c>
      <c r="J39" t="s">
        <v>896</v>
      </c>
      <c r="K39" t="s">
        <v>55</v>
      </c>
      <c r="L39" t="s">
        <v>925</v>
      </c>
      <c r="M39">
        <v>114</v>
      </c>
      <c r="O39" t="s">
        <v>950</v>
      </c>
      <c r="P39">
        <v>156</v>
      </c>
      <c r="Q39" t="s">
        <v>25</v>
      </c>
      <c r="R39" t="s">
        <v>27</v>
      </c>
      <c r="S39" t="s">
        <v>26</v>
      </c>
      <c r="T39">
        <v>126</v>
      </c>
      <c r="W39"/>
    </row>
    <row r="40" spans="1:23">
      <c r="B40"/>
      <c r="H40" t="s">
        <v>994</v>
      </c>
      <c r="I40">
        <v>124</v>
      </c>
      <c r="J40" t="s">
        <v>102</v>
      </c>
      <c r="K40" t="s">
        <v>104</v>
      </c>
      <c r="L40" t="s">
        <v>103</v>
      </c>
      <c r="M40">
        <v>119</v>
      </c>
      <c r="O40" t="s">
        <v>950</v>
      </c>
      <c r="P40">
        <v>177</v>
      </c>
      <c r="Q40" t="s">
        <v>385</v>
      </c>
      <c r="R40" t="s">
        <v>387</v>
      </c>
      <c r="S40" t="s">
        <v>386</v>
      </c>
      <c r="T40">
        <v>130</v>
      </c>
      <c r="W40"/>
    </row>
    <row r="41" spans="1:23">
      <c r="B41"/>
      <c r="H41" t="s">
        <v>952</v>
      </c>
      <c r="I41"/>
      <c r="M41">
        <v>3528</v>
      </c>
      <c r="O41" t="s">
        <v>950</v>
      </c>
      <c r="P41">
        <v>181</v>
      </c>
      <c r="Q41" t="s">
        <v>665</v>
      </c>
      <c r="R41" t="s">
        <v>667</v>
      </c>
      <c r="S41" t="s">
        <v>666</v>
      </c>
      <c r="T41">
        <v>131</v>
      </c>
      <c r="W41"/>
    </row>
    <row r="42" spans="1:23">
      <c r="B42"/>
      <c r="I42"/>
      <c r="O42" t="s">
        <v>950</v>
      </c>
      <c r="P42">
        <v>186</v>
      </c>
      <c r="Q42" t="s">
        <v>298</v>
      </c>
      <c r="R42" t="s">
        <v>243</v>
      </c>
      <c r="S42" t="s">
        <v>296</v>
      </c>
      <c r="T42">
        <v>132</v>
      </c>
    </row>
    <row r="43" spans="1:23">
      <c r="B43"/>
      <c r="I43"/>
      <c r="O43" t="s">
        <v>994</v>
      </c>
      <c r="P43">
        <v>58</v>
      </c>
      <c r="Q43" t="s">
        <v>269</v>
      </c>
      <c r="R43" t="s">
        <v>150</v>
      </c>
      <c r="S43" t="s">
        <v>72</v>
      </c>
      <c r="T43">
        <v>110</v>
      </c>
    </row>
    <row r="44" spans="1:23">
      <c r="B44"/>
      <c r="I44"/>
      <c r="O44" t="s">
        <v>994</v>
      </c>
      <c r="P44">
        <v>102</v>
      </c>
      <c r="Q44" t="s">
        <v>761</v>
      </c>
      <c r="R44" t="s">
        <v>172</v>
      </c>
      <c r="S44" t="s">
        <v>401</v>
      </c>
      <c r="T44">
        <v>116</v>
      </c>
    </row>
    <row r="45" spans="1:23">
      <c r="B45"/>
      <c r="I45"/>
      <c r="O45" t="s">
        <v>994</v>
      </c>
      <c r="P45">
        <v>106</v>
      </c>
      <c r="Q45" t="s">
        <v>396</v>
      </c>
      <c r="R45" t="s">
        <v>88</v>
      </c>
      <c r="S45" t="s">
        <v>397</v>
      </c>
      <c r="T45">
        <v>117</v>
      </c>
    </row>
    <row r="46" spans="1:23">
      <c r="B46"/>
      <c r="I46"/>
      <c r="O46" t="s">
        <v>994</v>
      </c>
      <c r="P46">
        <v>113</v>
      </c>
      <c r="Q46" t="s">
        <v>307</v>
      </c>
      <c r="R46" t="s">
        <v>79</v>
      </c>
      <c r="S46" t="s">
        <v>54</v>
      </c>
      <c r="T46">
        <v>118</v>
      </c>
    </row>
    <row r="47" spans="1:23">
      <c r="B47"/>
      <c r="I47"/>
      <c r="O47" t="s">
        <v>994</v>
      </c>
      <c r="P47">
        <v>119</v>
      </c>
      <c r="Q47" t="s">
        <v>164</v>
      </c>
      <c r="R47" t="s">
        <v>166</v>
      </c>
      <c r="S47" t="s">
        <v>165</v>
      </c>
      <c r="T47">
        <v>119</v>
      </c>
    </row>
    <row r="48" spans="1:23">
      <c r="B48"/>
      <c r="I48"/>
      <c r="O48" t="s">
        <v>994</v>
      </c>
      <c r="P48">
        <v>135</v>
      </c>
      <c r="Q48" t="s">
        <v>255</v>
      </c>
      <c r="R48" t="s">
        <v>5</v>
      </c>
      <c r="S48" t="s">
        <v>256</v>
      </c>
      <c r="T48">
        <v>122</v>
      </c>
    </row>
    <row r="49" spans="15:20">
      <c r="O49" t="s">
        <v>994</v>
      </c>
      <c r="P49">
        <v>161</v>
      </c>
      <c r="Q49" t="s">
        <v>368</v>
      </c>
      <c r="R49" t="s">
        <v>370</v>
      </c>
      <c r="S49" t="s">
        <v>369</v>
      </c>
      <c r="T49">
        <v>127</v>
      </c>
    </row>
    <row r="50" spans="15:20">
      <c r="O50" t="s">
        <v>994</v>
      </c>
      <c r="P50">
        <v>162</v>
      </c>
      <c r="Q50" t="s">
        <v>364</v>
      </c>
      <c r="R50" t="s">
        <v>67</v>
      </c>
      <c r="S50" t="s">
        <v>365</v>
      </c>
      <c r="T50">
        <v>127</v>
      </c>
    </row>
    <row r="51" spans="15:20">
      <c r="O51" t="s">
        <v>994</v>
      </c>
      <c r="P51">
        <v>168</v>
      </c>
      <c r="Q51" t="s">
        <v>433</v>
      </c>
      <c r="R51" t="s">
        <v>82</v>
      </c>
      <c r="S51" t="s">
        <v>446</v>
      </c>
      <c r="T51">
        <v>128</v>
      </c>
    </row>
    <row r="52" spans="15:20">
      <c r="O52" t="s">
        <v>994</v>
      </c>
      <c r="P52">
        <v>173</v>
      </c>
      <c r="Q52" t="s">
        <v>599</v>
      </c>
      <c r="R52" t="s">
        <v>600</v>
      </c>
      <c r="S52" t="s">
        <v>317</v>
      </c>
      <c r="T52">
        <v>129</v>
      </c>
    </row>
    <row r="53" spans="15:20">
      <c r="O53" t="s">
        <v>994</v>
      </c>
      <c r="P53">
        <v>174</v>
      </c>
      <c r="Q53" t="s">
        <v>918</v>
      </c>
      <c r="R53" t="s">
        <v>135</v>
      </c>
      <c r="S53" t="s">
        <v>914</v>
      </c>
      <c r="T53">
        <v>129</v>
      </c>
    </row>
    <row r="54" spans="15:20">
      <c r="O54" t="s">
        <v>994</v>
      </c>
      <c r="P54">
        <v>192</v>
      </c>
      <c r="Q54" t="s">
        <v>60</v>
      </c>
      <c r="R54" t="s">
        <v>62</v>
      </c>
      <c r="S54" t="s">
        <v>61</v>
      </c>
      <c r="T54">
        <v>136</v>
      </c>
    </row>
    <row r="55" spans="15:20">
      <c r="O55" t="s">
        <v>952</v>
      </c>
      <c r="P55"/>
      <c r="T55">
        <v>5454</v>
      </c>
    </row>
    <row r="56" spans="15:20">
      <c r="P56"/>
    </row>
    <row r="57" spans="15:20">
      <c r="P57"/>
    </row>
    <row r="58" spans="15:20">
      <c r="P58"/>
    </row>
  </sheetData>
  <pageMargins left="0.511811024" right="0.511811024" top="0.78740157499999996" bottom="0.78740157499999996" header="0.31496062000000002" footer="0.3149606200000000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87244-3393-48C5-81BE-9D37373055C6}">
  <sheetPr>
    <tabColor rgb="FF0070C0"/>
    <pageSetUpPr fitToPage="1"/>
  </sheetPr>
  <dimension ref="A1:AU37"/>
  <sheetViews>
    <sheetView zoomScale="70" zoomScaleNormal="70" workbookViewId="0"/>
  </sheetViews>
  <sheetFormatPr defaultColWidth="9" defaultRowHeight="13.8" outlineLevelCol="1"/>
  <cols>
    <col min="1" max="1" width="10.5546875" style="119" customWidth="1"/>
    <col min="2" max="4" width="5.88671875" style="54" customWidth="1"/>
    <col min="5" max="6" width="21.6640625" style="55" customWidth="1"/>
    <col min="7" max="7" width="5.5546875" style="54" customWidth="1"/>
    <col min="8" max="8" width="16.5546875" style="54" customWidth="1"/>
    <col min="9" max="9" width="20.6640625" style="58" customWidth="1"/>
    <col min="10" max="12" width="8.109375" style="54" customWidth="1"/>
    <col min="13" max="13" width="8.109375" style="54" hidden="1" customWidth="1" outlineLevel="1"/>
    <col min="14" max="14" width="12.33203125" style="54" hidden="1" customWidth="1" outlineLevel="1"/>
    <col min="15" max="15" width="8.5546875" style="54" bestFit="1" customWidth="1" collapsed="1"/>
    <col min="16" max="16" width="8.5546875" style="54" bestFit="1" customWidth="1"/>
    <col min="17" max="17" width="11.5546875" style="56" bestFit="1" customWidth="1"/>
    <col min="18" max="25" width="3.109375" style="59" hidden="1" customWidth="1" outlineLevel="1"/>
    <col min="26" max="33" width="3.109375" style="61" hidden="1" customWidth="1" outlineLevel="1"/>
    <col min="34" max="34" width="10.33203125" style="54" hidden="1" customWidth="1" outlineLevel="1"/>
    <col min="35" max="35" width="9.44140625" style="57" hidden="1" customWidth="1" outlineLevel="1"/>
    <col min="36" max="36" width="18" style="60" hidden="1" customWidth="1" outlineLevel="1"/>
    <col min="37" max="37" width="20.44140625" style="61" hidden="1" customWidth="1" outlineLevel="1"/>
    <col min="38" max="38" width="22.44140625" style="235" bestFit="1" customWidth="1" collapsed="1"/>
    <col min="39" max="39" width="20.44140625" style="61" hidden="1" customWidth="1" outlineLevel="1"/>
    <col min="40" max="40" width="16.33203125" style="54" hidden="1" customWidth="1" outlineLevel="1"/>
    <col min="41" max="41" width="9.44140625" style="54" hidden="1" customWidth="1" outlineLevel="1"/>
    <col min="42" max="42" width="9" style="54" collapsed="1"/>
    <col min="43" max="16384" width="9" style="54"/>
  </cols>
  <sheetData>
    <row r="1" spans="1:47" s="76" customFormat="1" ht="36.6" customHeight="1">
      <c r="A1" s="241" t="s">
        <v>1083</v>
      </c>
      <c r="E1" s="70"/>
      <c r="F1" s="70"/>
      <c r="I1" s="77" t="s">
        <v>525</v>
      </c>
      <c r="L1" s="76" t="s">
        <v>994</v>
      </c>
      <c r="Q1" s="74"/>
      <c r="R1" s="78"/>
      <c r="S1" s="78"/>
      <c r="T1" s="78"/>
      <c r="U1" s="78"/>
      <c r="V1" s="78"/>
      <c r="W1" s="78"/>
      <c r="X1" s="78"/>
      <c r="Y1" s="78"/>
      <c r="Z1" s="351" t="s">
        <v>531</v>
      </c>
      <c r="AA1" s="351"/>
      <c r="AB1" s="351"/>
      <c r="AC1" s="351"/>
      <c r="AD1" s="351" t="s">
        <v>531</v>
      </c>
      <c r="AE1" s="351"/>
      <c r="AF1" s="351"/>
      <c r="AG1" s="351"/>
      <c r="AI1" s="75"/>
      <c r="AJ1" s="79" t="s">
        <v>531</v>
      </c>
      <c r="AK1" s="79" t="s">
        <v>531</v>
      </c>
      <c r="AL1" s="106">
        <v>46075</v>
      </c>
      <c r="AM1" s="79" t="s">
        <v>531</v>
      </c>
      <c r="AN1" s="106"/>
      <c r="AU1" s="70" t="s">
        <v>1069</v>
      </c>
    </row>
    <row r="2" spans="1:47" s="69" customFormat="1" ht="33.75" customHeight="1">
      <c r="A2" s="120" t="s">
        <v>517</v>
      </c>
      <c r="B2" s="62" t="s">
        <v>556</v>
      </c>
      <c r="C2" s="62" t="s">
        <v>558</v>
      </c>
      <c r="D2" s="62" t="s">
        <v>557</v>
      </c>
      <c r="E2" s="62" t="s">
        <v>461</v>
      </c>
      <c r="F2" s="62" t="s">
        <v>518</v>
      </c>
      <c r="G2" s="62" t="s">
        <v>463</v>
      </c>
      <c r="H2" s="62" t="s">
        <v>528</v>
      </c>
      <c r="I2" s="63" t="s">
        <v>465</v>
      </c>
      <c r="J2" s="62" t="s">
        <v>519</v>
      </c>
      <c r="K2" s="62" t="s">
        <v>520</v>
      </c>
      <c r="L2" s="62" t="s">
        <v>680</v>
      </c>
      <c r="M2" s="62" t="s">
        <v>521</v>
      </c>
      <c r="N2" s="62" t="s">
        <v>522</v>
      </c>
      <c r="O2" s="80" t="s">
        <v>523</v>
      </c>
      <c r="P2" s="80" t="s">
        <v>524</v>
      </c>
      <c r="Q2" s="64" t="s">
        <v>525</v>
      </c>
      <c r="R2" s="355" t="s">
        <v>515</v>
      </c>
      <c r="S2" s="355"/>
      <c r="T2" s="355"/>
      <c r="U2" s="355"/>
      <c r="V2" s="355" t="s">
        <v>516</v>
      </c>
      <c r="W2" s="355"/>
      <c r="X2" s="355"/>
      <c r="Y2" s="355"/>
      <c r="Z2" s="356" t="s">
        <v>513</v>
      </c>
      <c r="AA2" s="356"/>
      <c r="AB2" s="356"/>
      <c r="AC2" s="356"/>
      <c r="AD2" s="356" t="s">
        <v>514</v>
      </c>
      <c r="AE2" s="356"/>
      <c r="AF2" s="356"/>
      <c r="AG2" s="356"/>
      <c r="AH2" s="65" t="s">
        <v>494</v>
      </c>
      <c r="AI2" s="66" t="s">
        <v>510</v>
      </c>
      <c r="AJ2" s="67"/>
      <c r="AK2" s="68"/>
      <c r="AL2" s="65" t="s">
        <v>526</v>
      </c>
      <c r="AM2" s="68"/>
      <c r="AN2" s="65" t="s">
        <v>527</v>
      </c>
      <c r="AO2" s="65" t="s">
        <v>529</v>
      </c>
    </row>
    <row r="3" spans="1:47" s="221" customFormat="1" ht="22.5" customHeight="1">
      <c r="A3" s="230" t="s">
        <v>22</v>
      </c>
      <c r="B3" s="221" t="str">
        <f>_xlfn.XLOOKUP($A3,Apuracão!$A:$A,Apuracão!B:B)</f>
        <v>31</v>
      </c>
      <c r="C3" s="221" t="str">
        <f>_xlfn.XLOOKUP($A3,Apuracão!$A:$A,Apuracão!C:C)</f>
        <v>02</v>
      </c>
      <c r="D3" s="221" t="str">
        <f>_xlfn.XLOOKUP($A3,Apuracão!$A:$A,Apuracão!D:D)</f>
        <v>13</v>
      </c>
      <c r="E3" s="222" t="str">
        <f>_xlfn.XLOOKUP($A3,Apuracão!$A:$A,Apuracão!E:E)</f>
        <v>MASUDA</v>
      </c>
      <c r="F3" s="222" t="str">
        <f>_xlfn.XLOOKUP($A3,Apuracão!$A:$A,Apuracão!F:F)</f>
        <v>TERUO</v>
      </c>
      <c r="G3" s="221" t="str">
        <f>_xlfn.XLOOKUP($A3,Apuracão!$A:$A,Apuracão!G:G)</f>
        <v>M</v>
      </c>
      <c r="H3" s="221" t="str">
        <f>_xlfn.XLOOKUP($A3,Apuracão!$A:$A,Apuracão!H:H)</f>
        <v>01. PIE</v>
      </c>
      <c r="I3" s="223">
        <f>_xlfn.XLOOKUP($A3,Apuracão!$A:$A,Apuracão!I:I)</f>
        <v>15336</v>
      </c>
      <c r="J3" s="221">
        <f>_xlfn.XLOOKUP($A3,Apuracão!$A:$A,Apuracão!J:J)</f>
        <v>3</v>
      </c>
      <c r="K3" s="221" t="str">
        <f>_xlfn.XLOOKUP($A3,Apuracão!$A:$A,Apuracão!K:K)</f>
        <v>EX</v>
      </c>
      <c r="L3" s="221" t="str">
        <f>_xlfn.XLOOKUP($A3,Apuracão!$A:$A,Apuracão!L:L)</f>
        <v>MR</v>
      </c>
      <c r="M3" s="221" t="str">
        <f>_xlfn.XLOOKUP($A3,Apuracão!$A:$A,Apuracão!M:M)</f>
        <v/>
      </c>
      <c r="N3" s="221" t="str">
        <f>_xlfn.XLOOKUP($A3,Apuracão!$A:$A,Apuracão!N:N)</f>
        <v>LIB2026</v>
      </c>
      <c r="O3" s="221">
        <f>_xlfn.XLOOKUP($A3,Apuracão!$A:$A,Apuracão!O:O)</f>
        <v>54</v>
      </c>
      <c r="P3" s="221">
        <f>_xlfn.XLOOKUP($A3,Apuracão!$A:$A,Apuracão!P:P)</f>
        <v>52</v>
      </c>
      <c r="Q3" s="224">
        <f>_xlfn.XLOOKUP($A3,Apuracão!$A:$A,Apuracão!Q:Q)</f>
        <v>106</v>
      </c>
      <c r="R3" s="225">
        <f>_xlfn.XLOOKUP($A3,Apuracão!$A:$A,Apuracão!R:R)</f>
        <v>0</v>
      </c>
      <c r="S3" s="225">
        <f>_xlfn.XLOOKUP($A3,Apuracão!$A:$A,Apuracão!S:S)</f>
        <v>0</v>
      </c>
      <c r="T3" s="225">
        <f>_xlfn.XLOOKUP($A3,Apuracão!$A:$A,Apuracão!T:T)</f>
        <v>0</v>
      </c>
      <c r="U3" s="225">
        <f>_xlfn.XLOOKUP($A3,Apuracão!$A:$A,Apuracão!U:U)</f>
        <v>0</v>
      </c>
      <c r="V3" s="225">
        <f>_xlfn.XLOOKUP($A3,Apuracão!$A:$A,Apuracão!V:V)</f>
        <v>0</v>
      </c>
      <c r="W3" s="225">
        <f>_xlfn.XLOOKUP($A3,Apuracão!$A:$A,Apuracão!W:W)</f>
        <v>0</v>
      </c>
      <c r="X3" s="225">
        <f>_xlfn.XLOOKUP($A3,Apuracão!$A:$A,Apuracão!X:X)</f>
        <v>0</v>
      </c>
      <c r="Y3" s="225">
        <f>_xlfn.XLOOKUP($A3,Apuracão!$A:$A,Apuracão!Y:Y)</f>
        <v>0</v>
      </c>
      <c r="Z3" s="226">
        <f>_xlfn.XLOOKUP($A3,Apuracão!$A:$A,Apuracão!Z:Z)</f>
        <v>0</v>
      </c>
      <c r="AA3" s="226">
        <f>_xlfn.XLOOKUP($A3,Apuracão!$A:$A,Apuracão!AA:AA)</f>
        <v>0</v>
      </c>
      <c r="AB3" s="226">
        <f>_xlfn.XLOOKUP($A3,Apuracão!$A:$A,Apuracão!AB:AB)</f>
        <v>0</v>
      </c>
      <c r="AC3" s="226">
        <f>_xlfn.XLOOKUP($A3,Apuracão!$A:$A,Apuracão!AC:AC)</f>
        <v>0</v>
      </c>
      <c r="AD3" s="226">
        <f>_xlfn.XLOOKUP($A3,Apuracão!$A:$A,Apuracão!AD:AD)</f>
        <v>0</v>
      </c>
      <c r="AE3" s="226">
        <f>_xlfn.XLOOKUP($A3,Apuracão!$A:$A,Apuracão!AE:AE)</f>
        <v>0</v>
      </c>
      <c r="AF3" s="226">
        <f>_xlfn.XLOOKUP($A3,Apuracão!$A:$A,Apuracão!AF:AF)</f>
        <v>0</v>
      </c>
      <c r="AG3" s="226">
        <f>_xlfn.XLOOKUP($A3,Apuracão!$A:$A,Apuracão!AG:AG)</f>
        <v>0</v>
      </c>
      <c r="AH3" s="221" t="str">
        <f>_xlfn.XLOOKUP($A3,Apuracão!$A:$A,Apuracão!AH:AH)</f>
        <v/>
      </c>
      <c r="AI3" s="227">
        <f>_xlfn.XLOOKUP($A3,Apuracão!$A:$A,Apuracão!AI:AI)</f>
        <v>100</v>
      </c>
      <c r="AJ3" s="228">
        <f>_xlfn.XLOOKUP($A3,Apuracão!$A:$A,Apuracão!AJ:AJ)</f>
        <v>15336</v>
      </c>
      <c r="AK3" s="226">
        <f>_xlfn.XLOOKUP($A3,Apuracão!$A:$A,Apuracão!AK:AK)</f>
        <v>894.02998366399993</v>
      </c>
      <c r="AL3" s="233">
        <f>_xlfn.XLOOKUP($A3,Apuracão!$A:$A,Apuracão!AL:AL)</f>
        <v>34</v>
      </c>
      <c r="AM3" s="226">
        <f>_xlfn.XLOOKUP($A3,Apuracão!$A:$A,Apuracão!AM:AM)</f>
        <v>900.08984564000002</v>
      </c>
      <c r="AN3" s="221">
        <f>_xlfn.XLOOKUP($A3,Apuracão!$A:$A,Apuracão!AN:AN)</f>
        <v>74</v>
      </c>
      <c r="AO3" s="221" t="str">
        <f>_xlfn.XLOOKUP($A3,Apuracão!$A:$A,Apuracão!AO:AO)</f>
        <v/>
      </c>
      <c r="AP3" s="276" t="s">
        <v>1192</v>
      </c>
    </row>
    <row r="4" spans="1:47" s="221" customFormat="1" ht="22.5" customHeight="1">
      <c r="A4" s="230" t="s">
        <v>780</v>
      </c>
      <c r="B4" s="221" t="str">
        <f>_xlfn.XLOOKUP($A4,Apuracão!$A:$A,Apuracão!B:B)</f>
        <v>07</v>
      </c>
      <c r="C4" s="221" t="str">
        <f>_xlfn.XLOOKUP($A4,Apuracão!$A:$A,Apuracão!C:C)</f>
        <v>01</v>
      </c>
      <c r="D4" s="221" t="str">
        <f>_xlfn.XLOOKUP($A4,Apuracão!$A:$A,Apuracão!D:D)</f>
        <v>07</v>
      </c>
      <c r="E4" s="222" t="str">
        <f>_xlfn.XLOOKUP($A4,Apuracão!$A:$A,Apuracão!E:E)</f>
        <v>UEMURA</v>
      </c>
      <c r="F4" s="222" t="str">
        <f>_xlfn.XLOOKUP($A4,Apuracão!$A:$A,Apuracão!F:F)</f>
        <v>YASUGI</v>
      </c>
      <c r="G4" s="221" t="str">
        <f>_xlfn.XLOOKUP($A4,Apuracão!$A:$A,Apuracão!G:G)</f>
        <v>M</v>
      </c>
      <c r="H4" s="221" t="str">
        <f>_xlfn.XLOOKUP($A4,Apuracão!$A:$A,Apuracão!H:H)</f>
        <v>07. GSP</v>
      </c>
      <c r="I4" s="223">
        <f>_xlfn.XLOOKUP($A4,Apuracão!$A:$A,Apuracão!I:I)</f>
        <v>15220</v>
      </c>
      <c r="J4" s="221">
        <f>_xlfn.XLOOKUP($A4,Apuracão!$A:$A,Apuracão!J:J)</f>
        <v>3</v>
      </c>
      <c r="K4" s="221" t="str">
        <f>_xlfn.XLOOKUP($A4,Apuracão!$A:$A,Apuracão!K:K)</f>
        <v>EX</v>
      </c>
      <c r="L4" s="221" t="str">
        <f>_xlfn.XLOOKUP($A4,Apuracão!$A:$A,Apuracão!L:L)</f>
        <v>MR</v>
      </c>
      <c r="M4" s="221" t="str">
        <f>_xlfn.XLOOKUP($A4,Apuracão!$A:$A,Apuracão!M:M)</f>
        <v/>
      </c>
      <c r="N4" s="221" t="str">
        <f>_xlfn.XLOOKUP($A4,Apuracão!$A:$A,Apuracão!N:N)</f>
        <v>LIB2026</v>
      </c>
      <c r="O4" s="221">
        <f>_xlfn.XLOOKUP($A4,Apuracão!$A:$A,Apuracão!O:O)</f>
        <v>62</v>
      </c>
      <c r="P4" s="221">
        <f>_xlfn.XLOOKUP($A4,Apuracão!$A:$A,Apuracão!P:P)</f>
        <v>54</v>
      </c>
      <c r="Q4" s="224">
        <f>_xlfn.XLOOKUP($A4,Apuracão!$A:$A,Apuracão!Q:Q)</f>
        <v>116</v>
      </c>
      <c r="R4" s="225">
        <f>_xlfn.XLOOKUP($A4,Apuracão!$A:$A,Apuracão!R:R)</f>
        <v>0</v>
      </c>
      <c r="S4" s="225">
        <f>_xlfn.XLOOKUP($A4,Apuracão!$A:$A,Apuracão!S:S)</f>
        <v>0</v>
      </c>
      <c r="T4" s="225">
        <f>_xlfn.XLOOKUP($A4,Apuracão!$A:$A,Apuracão!T:T)</f>
        <v>0</v>
      </c>
      <c r="U4" s="225">
        <f>_xlfn.XLOOKUP($A4,Apuracão!$A:$A,Apuracão!U:U)</f>
        <v>0</v>
      </c>
      <c r="V4" s="225">
        <f>_xlfn.XLOOKUP($A4,Apuracão!$A:$A,Apuracão!V:V)</f>
        <v>0</v>
      </c>
      <c r="W4" s="225">
        <f>_xlfn.XLOOKUP($A4,Apuracão!$A:$A,Apuracão!W:W)</f>
        <v>0</v>
      </c>
      <c r="X4" s="225">
        <f>_xlfn.XLOOKUP($A4,Apuracão!$A:$A,Apuracão!X:X)</f>
        <v>0</v>
      </c>
      <c r="Y4" s="225">
        <f>_xlfn.XLOOKUP($A4,Apuracão!$A:$A,Apuracão!Y:Y)</f>
        <v>0</v>
      </c>
      <c r="Z4" s="226">
        <f>_xlfn.XLOOKUP($A4,Apuracão!$A:$A,Apuracão!Z:Z)</f>
        <v>0</v>
      </c>
      <c r="AA4" s="226">
        <f>_xlfn.XLOOKUP($A4,Apuracão!$A:$A,Apuracão!AA:AA)</f>
        <v>0</v>
      </c>
      <c r="AB4" s="226">
        <f>_xlfn.XLOOKUP($A4,Apuracão!$A:$A,Apuracão!AB:AB)</f>
        <v>0</v>
      </c>
      <c r="AC4" s="226">
        <f>_xlfn.XLOOKUP($A4,Apuracão!$A:$A,Apuracão!AC:AC)</f>
        <v>0</v>
      </c>
      <c r="AD4" s="226">
        <f>_xlfn.XLOOKUP($A4,Apuracão!$A:$A,Apuracão!AD:AD)</f>
        <v>0</v>
      </c>
      <c r="AE4" s="226">
        <f>_xlfn.XLOOKUP($A4,Apuracão!$A:$A,Apuracão!AE:AE)</f>
        <v>0</v>
      </c>
      <c r="AF4" s="226">
        <f>_xlfn.XLOOKUP($A4,Apuracão!$A:$A,Apuracão!AF:AF)</f>
        <v>0</v>
      </c>
      <c r="AG4" s="226">
        <f>_xlfn.XLOOKUP($A4,Apuracão!$A:$A,Apuracão!AG:AG)</f>
        <v>0</v>
      </c>
      <c r="AH4" s="221" t="str">
        <f>_xlfn.XLOOKUP($A4,Apuracão!$A:$A,Apuracão!AH:AH)</f>
        <v/>
      </c>
      <c r="AI4" s="227">
        <f>_xlfn.XLOOKUP($A4,Apuracão!$A:$A,Apuracão!AI:AI)</f>
        <v>110</v>
      </c>
      <c r="AJ4" s="228">
        <f>_xlfn.XLOOKUP($A4,Apuracão!$A:$A,Apuracão!AJ:AJ)</f>
        <v>15220</v>
      </c>
      <c r="AK4" s="226">
        <f>_xlfn.XLOOKUP($A4,Apuracão!$A:$A,Apuracão!AK:AK)</f>
        <v>884.02998377999995</v>
      </c>
      <c r="AL4" s="233">
        <f>_xlfn.XLOOKUP($A4,Apuracão!$A:$A,Apuracão!AL:AL)</f>
        <v>105</v>
      </c>
      <c r="AM4" s="226">
        <f>_xlfn.XLOOKUP($A4,Apuracão!$A:$A,Apuracão!AM:AM)</f>
        <v>890.08984680000003</v>
      </c>
      <c r="AN4" s="221">
        <f>_xlfn.XLOOKUP($A4,Apuracão!$A:$A,Apuracão!AN:AN)</f>
        <v>175</v>
      </c>
      <c r="AO4" s="221" t="str">
        <f>_xlfn.XLOOKUP($A4,Apuracão!$A:$A,Apuracão!AO:AO)</f>
        <v/>
      </c>
      <c r="AP4" s="276" t="s">
        <v>1193</v>
      </c>
    </row>
    <row r="5" spans="1:47" s="221" customFormat="1" ht="22.5" customHeight="1">
      <c r="A5" s="230"/>
      <c r="B5" s="221">
        <f>_xlfn.XLOOKUP($A5,Apuracão!$A:$A,Apuracão!B:B)</f>
        <v>0</v>
      </c>
      <c r="C5" s="221">
        <f>_xlfn.XLOOKUP($A5,Apuracão!$A:$A,Apuracão!C:C)</f>
        <v>0</v>
      </c>
      <c r="D5" s="221">
        <f>_xlfn.XLOOKUP($A5,Apuracão!$A:$A,Apuracão!D:D)</f>
        <v>0</v>
      </c>
      <c r="E5" s="222" t="str">
        <f>_xlfn.XLOOKUP($A5,Apuracão!$A:$A,Apuracão!E:E)</f>
        <v/>
      </c>
      <c r="F5" s="222" t="str">
        <f>_xlfn.XLOOKUP($A5,Apuracão!$A:$A,Apuracão!F:F)</f>
        <v/>
      </c>
      <c r="G5" s="221" t="str">
        <f>_xlfn.XLOOKUP($A5,Apuracão!$A:$A,Apuracão!G:G)</f>
        <v/>
      </c>
      <c r="H5" s="221" t="str">
        <f>_xlfn.XLOOKUP($A5,Apuracão!$A:$A,Apuracão!H:H)</f>
        <v/>
      </c>
      <c r="I5" s="223" t="str">
        <f>_xlfn.XLOOKUP($A5,Apuracão!$A:$A,Apuracão!I:I)</f>
        <v/>
      </c>
      <c r="J5" s="221" t="str">
        <f>_xlfn.XLOOKUP($A5,Apuracão!$A:$A,Apuracão!J:J)</f>
        <v/>
      </c>
      <c r="K5" s="221" t="str">
        <f>_xlfn.XLOOKUP($A5,Apuracão!$A:$A,Apuracão!K:K)</f>
        <v/>
      </c>
      <c r="L5" s="221" t="str">
        <f>_xlfn.XLOOKUP($A5,Apuracão!$A:$A,Apuracão!L:L)</f>
        <v/>
      </c>
      <c r="M5" s="221" t="str">
        <f>_xlfn.XLOOKUP($A5,Apuracão!$A:$A,Apuracão!M:M)</f>
        <v/>
      </c>
      <c r="N5" s="221" t="str">
        <f>_xlfn.XLOOKUP($A5,Apuracão!$A:$A,Apuracão!N:N)</f>
        <v/>
      </c>
      <c r="O5" s="221">
        <f>_xlfn.XLOOKUP($A5,Apuracão!$A:$A,Apuracão!O:O)</f>
        <v>0</v>
      </c>
      <c r="P5" s="221">
        <f>_xlfn.XLOOKUP($A5,Apuracão!$A:$A,Apuracão!P:P)</f>
        <v>0</v>
      </c>
      <c r="Q5" s="224" t="str">
        <f>_xlfn.XLOOKUP($A5,Apuracão!$A:$A,Apuracão!Q:Q)</f>
        <v/>
      </c>
      <c r="R5" s="225">
        <f>_xlfn.XLOOKUP($A5,Apuracão!$A:$A,Apuracão!R:R)</f>
        <v>0</v>
      </c>
      <c r="S5" s="225">
        <f>_xlfn.XLOOKUP($A5,Apuracão!$A:$A,Apuracão!S:S)</f>
        <v>0</v>
      </c>
      <c r="T5" s="225">
        <f>_xlfn.XLOOKUP($A5,Apuracão!$A:$A,Apuracão!T:T)</f>
        <v>0</v>
      </c>
      <c r="U5" s="225">
        <f>_xlfn.XLOOKUP($A5,Apuracão!$A:$A,Apuracão!U:U)</f>
        <v>0</v>
      </c>
      <c r="V5" s="225">
        <f>_xlfn.XLOOKUP($A5,Apuracão!$A:$A,Apuracão!V:V)</f>
        <v>0</v>
      </c>
      <c r="W5" s="225">
        <f>_xlfn.XLOOKUP($A5,Apuracão!$A:$A,Apuracão!W:W)</f>
        <v>0</v>
      </c>
      <c r="X5" s="225">
        <f>_xlfn.XLOOKUP($A5,Apuracão!$A:$A,Apuracão!X:X)</f>
        <v>0</v>
      </c>
      <c r="Y5" s="225">
        <f>_xlfn.XLOOKUP($A5,Apuracão!$A:$A,Apuracão!Y:Y)</f>
        <v>0</v>
      </c>
      <c r="Z5" s="226">
        <f>_xlfn.XLOOKUP($A5,Apuracão!$A:$A,Apuracão!Z:Z)</f>
        <v>0</v>
      </c>
      <c r="AA5" s="226">
        <f>_xlfn.XLOOKUP($A5,Apuracão!$A:$A,Apuracão!AA:AA)</f>
        <v>0</v>
      </c>
      <c r="AB5" s="226">
        <f>_xlfn.XLOOKUP($A5,Apuracão!$A:$A,Apuracão!AB:AB)</f>
        <v>0</v>
      </c>
      <c r="AC5" s="226">
        <f>_xlfn.XLOOKUP($A5,Apuracão!$A:$A,Apuracão!AC:AC)</f>
        <v>0</v>
      </c>
      <c r="AD5" s="226">
        <f>_xlfn.XLOOKUP($A5,Apuracão!$A:$A,Apuracão!AD:AD)</f>
        <v>0</v>
      </c>
      <c r="AE5" s="226">
        <f>_xlfn.XLOOKUP($A5,Apuracão!$A:$A,Apuracão!AE:AE)</f>
        <v>0</v>
      </c>
      <c r="AF5" s="226">
        <f>_xlfn.XLOOKUP($A5,Apuracão!$A:$A,Apuracão!AF:AF)</f>
        <v>0</v>
      </c>
      <c r="AG5" s="226">
        <f>_xlfn.XLOOKUP($A5,Apuracão!$A:$A,Apuracão!AG:AG)</f>
        <v>0</v>
      </c>
      <c r="AH5" s="221" t="str">
        <f>_xlfn.XLOOKUP($A5,Apuracão!$A:$A,Apuracão!AH:AH)</f>
        <v/>
      </c>
      <c r="AI5" s="227" t="str">
        <f>_xlfn.XLOOKUP($A5,Apuracão!$A:$A,Apuracão!AI:AI)</f>
        <v/>
      </c>
      <c r="AJ5" s="228" t="str">
        <f>_xlfn.XLOOKUP($A5,Apuracão!$A:$A,Apuracão!AJ:AJ)</f>
        <v/>
      </c>
      <c r="AK5" s="226" t="str">
        <f>_xlfn.XLOOKUP($A5,Apuracão!$A:$A,Apuracão!AK:AK)</f>
        <v/>
      </c>
      <c r="AL5" s="233" t="str">
        <f>_xlfn.XLOOKUP($A5,Apuracão!$A:$A,Apuracão!AL:AL)</f>
        <v/>
      </c>
      <c r="AM5" s="226" t="str">
        <f>_xlfn.XLOOKUP($A5,Apuracão!$A:$A,Apuracão!AM:AM)</f>
        <v xml:space="preserve"> </v>
      </c>
      <c r="AN5" s="221" t="str">
        <f>_xlfn.XLOOKUP($A5,Apuracão!$A:$A,Apuracão!AN:AN)</f>
        <v/>
      </c>
      <c r="AO5" s="221" t="str">
        <f>_xlfn.XLOOKUP($A5,Apuracão!$A:$A,Apuracão!AO:AO)</f>
        <v/>
      </c>
      <c r="AP5" s="276" t="s">
        <v>1194</v>
      </c>
    </row>
    <row r="6" spans="1:47" s="134" customFormat="1" ht="22.5" customHeight="1">
      <c r="A6" s="232"/>
      <c r="E6" s="185"/>
      <c r="F6" s="185"/>
      <c r="I6" s="186"/>
      <c r="Q6" s="187"/>
      <c r="R6" s="188"/>
      <c r="S6" s="188"/>
      <c r="T6" s="188"/>
      <c r="U6" s="188"/>
      <c r="V6" s="188"/>
      <c r="W6" s="188"/>
      <c r="X6" s="188"/>
      <c r="Y6" s="188"/>
      <c r="Z6" s="189"/>
      <c r="AA6" s="189"/>
      <c r="AB6" s="189"/>
      <c r="AC6" s="189"/>
      <c r="AD6" s="189"/>
      <c r="AE6" s="189"/>
      <c r="AF6" s="189"/>
      <c r="AG6" s="189"/>
      <c r="AI6" s="190"/>
      <c r="AJ6" s="191"/>
      <c r="AK6" s="189"/>
      <c r="AL6" s="234"/>
      <c r="AM6" s="189"/>
    </row>
    <row r="7" spans="1:47" s="134" customFormat="1" ht="22.5" customHeight="1">
      <c r="A7" s="232"/>
      <c r="E7" s="185"/>
      <c r="F7" s="185"/>
      <c r="I7" s="186"/>
      <c r="Q7" s="187"/>
      <c r="R7" s="188"/>
      <c r="S7" s="188"/>
      <c r="T7" s="188"/>
      <c r="U7" s="188"/>
      <c r="V7" s="188"/>
      <c r="W7" s="188"/>
      <c r="X7" s="188"/>
      <c r="Y7" s="188"/>
      <c r="Z7" s="189"/>
      <c r="AA7" s="189"/>
      <c r="AB7" s="189"/>
      <c r="AC7" s="189"/>
      <c r="AD7" s="189"/>
      <c r="AE7" s="189"/>
      <c r="AF7" s="189"/>
      <c r="AG7" s="189"/>
      <c r="AI7" s="190"/>
      <c r="AJ7" s="191"/>
      <c r="AK7" s="189"/>
      <c r="AL7" s="234"/>
      <c r="AM7" s="189"/>
    </row>
    <row r="8" spans="1:47" s="134" customFormat="1" ht="22.5" customHeight="1">
      <c r="A8" s="232"/>
      <c r="E8" s="185"/>
      <c r="F8" s="185"/>
      <c r="I8" s="186"/>
      <c r="Q8" s="187"/>
      <c r="R8" s="188"/>
      <c r="S8" s="188"/>
      <c r="T8" s="188"/>
      <c r="U8" s="188"/>
      <c r="V8" s="188"/>
      <c r="W8" s="188"/>
      <c r="X8" s="188"/>
      <c r="Y8" s="188"/>
      <c r="Z8" s="189"/>
      <c r="AA8" s="189"/>
      <c r="AB8" s="189"/>
      <c r="AC8" s="189"/>
      <c r="AD8" s="189"/>
      <c r="AE8" s="189"/>
      <c r="AF8" s="189"/>
      <c r="AG8" s="189"/>
      <c r="AI8" s="190"/>
      <c r="AJ8" s="191"/>
      <c r="AK8" s="189"/>
      <c r="AL8" s="234"/>
      <c r="AM8" s="189"/>
    </row>
    <row r="9" spans="1:47" ht="22.5" customHeight="1">
      <c r="A9" s="241" t="s">
        <v>1084</v>
      </c>
      <c r="B9" s="76"/>
      <c r="C9" s="76"/>
      <c r="D9" s="76"/>
      <c r="E9" s="70"/>
      <c r="F9" s="70"/>
      <c r="G9" s="76"/>
      <c r="H9" s="76"/>
      <c r="I9" s="77" t="s">
        <v>525</v>
      </c>
      <c r="J9" s="76"/>
      <c r="K9" s="76"/>
      <c r="L9" s="76"/>
      <c r="M9" s="76"/>
      <c r="N9" s="76"/>
      <c r="O9" s="76"/>
      <c r="P9" s="76"/>
      <c r="Q9" s="74"/>
      <c r="R9" s="78"/>
      <c r="S9" s="78"/>
      <c r="T9" s="78"/>
      <c r="U9" s="78"/>
      <c r="V9" s="78"/>
      <c r="W9" s="78"/>
      <c r="X9" s="78"/>
      <c r="Y9" s="78"/>
      <c r="Z9" s="351" t="s">
        <v>531</v>
      </c>
      <c r="AA9" s="351"/>
      <c r="AB9" s="351"/>
      <c r="AC9" s="351"/>
      <c r="AD9" s="351" t="s">
        <v>531</v>
      </c>
      <c r="AE9" s="351"/>
      <c r="AF9" s="351"/>
      <c r="AG9" s="351"/>
      <c r="AH9" s="76"/>
      <c r="AI9" s="75"/>
      <c r="AJ9" s="79" t="s">
        <v>531</v>
      </c>
      <c r="AK9" s="79" t="s">
        <v>531</v>
      </c>
      <c r="AL9" s="106">
        <f>$AL$1</f>
        <v>46075</v>
      </c>
      <c r="AM9" s="79" t="s">
        <v>531</v>
      </c>
      <c r="AN9" s="106"/>
      <c r="AO9" s="76"/>
    </row>
    <row r="10" spans="1:47" ht="22.5" customHeight="1">
      <c r="A10" s="120" t="s">
        <v>517</v>
      </c>
      <c r="B10" s="62" t="s">
        <v>556</v>
      </c>
      <c r="C10" s="62" t="s">
        <v>558</v>
      </c>
      <c r="D10" s="62" t="s">
        <v>557</v>
      </c>
      <c r="E10" s="62" t="s">
        <v>461</v>
      </c>
      <c r="F10" s="62" t="s">
        <v>518</v>
      </c>
      <c r="G10" s="62" t="s">
        <v>463</v>
      </c>
      <c r="H10" s="62" t="s">
        <v>528</v>
      </c>
      <c r="I10" s="63" t="s">
        <v>465</v>
      </c>
      <c r="J10" s="62" t="s">
        <v>519</v>
      </c>
      <c r="K10" s="62" t="s">
        <v>520</v>
      </c>
      <c r="L10" s="62" t="s">
        <v>680</v>
      </c>
      <c r="M10" s="62" t="s">
        <v>521</v>
      </c>
      <c r="N10" s="62" t="s">
        <v>522</v>
      </c>
      <c r="O10" s="80" t="s">
        <v>523</v>
      </c>
      <c r="P10" s="80" t="s">
        <v>524</v>
      </c>
      <c r="Q10" s="64" t="s">
        <v>525</v>
      </c>
      <c r="R10" s="355" t="s">
        <v>515</v>
      </c>
      <c r="S10" s="355"/>
      <c r="T10" s="355"/>
      <c r="U10" s="355"/>
      <c r="V10" s="355" t="s">
        <v>516</v>
      </c>
      <c r="W10" s="355"/>
      <c r="X10" s="355"/>
      <c r="Y10" s="355"/>
      <c r="Z10" s="356" t="s">
        <v>513</v>
      </c>
      <c r="AA10" s="356"/>
      <c r="AB10" s="356"/>
      <c r="AC10" s="356"/>
      <c r="AD10" s="356" t="s">
        <v>514</v>
      </c>
      <c r="AE10" s="356"/>
      <c r="AF10" s="356"/>
      <c r="AG10" s="356"/>
      <c r="AH10" s="65" t="s">
        <v>494</v>
      </c>
      <c r="AI10" s="66" t="s">
        <v>510</v>
      </c>
      <c r="AJ10" s="67"/>
      <c r="AK10" s="68"/>
      <c r="AL10" s="65" t="s">
        <v>526</v>
      </c>
      <c r="AM10" s="68"/>
      <c r="AN10" s="65" t="s">
        <v>527</v>
      </c>
      <c r="AO10" s="65" t="s">
        <v>529</v>
      </c>
    </row>
    <row r="11" spans="1:47" s="221" customFormat="1" ht="22.5" customHeight="1">
      <c r="A11" s="230" t="s">
        <v>18</v>
      </c>
      <c r="B11" s="221" t="str">
        <f>_xlfn.XLOOKUP($A11,Apuracão!$A:$A,Apuracão!B:B)</f>
        <v>03</v>
      </c>
      <c r="C11" s="221" t="str">
        <f>_xlfn.XLOOKUP($A11,Apuracão!$A:$A,Apuracão!C:C)</f>
        <v>01</v>
      </c>
      <c r="D11" s="221" t="str">
        <f>_xlfn.XLOOKUP($A11,Apuracão!$A:$A,Apuracão!D:D)</f>
        <v>03</v>
      </c>
      <c r="E11" s="222" t="str">
        <f>_xlfn.XLOOKUP($A11,Apuracão!$A:$A,Apuracão!E:E)</f>
        <v>KAWAKAMI</v>
      </c>
      <c r="F11" s="222" t="str">
        <f>_xlfn.XLOOKUP($A11,Apuracão!$A:$A,Apuracão!F:F)</f>
        <v>TETSUSHI</v>
      </c>
      <c r="G11" s="221" t="str">
        <f>_xlfn.XLOOKUP($A11,Apuracão!$A:$A,Apuracão!G:G)</f>
        <v>M</v>
      </c>
      <c r="H11" s="221" t="str">
        <f>_xlfn.XLOOKUP($A11,Apuracão!$A:$A,Apuracão!H:H)</f>
        <v>01. PIE</v>
      </c>
      <c r="I11" s="223">
        <f>_xlfn.XLOOKUP($A11,Apuracão!$A:$A,Apuracão!I:I)</f>
        <v>14323</v>
      </c>
      <c r="J11" s="221">
        <f>_xlfn.XLOOKUP($A11,Apuracão!$A:$A,Apuracão!J:J)</f>
        <v>6</v>
      </c>
      <c r="K11" s="221" t="str">
        <f>_xlfn.XLOOKUP($A11,Apuracão!$A:$A,Apuracão!K:K)</f>
        <v>A</v>
      </c>
      <c r="L11" s="221" t="str">
        <f>_xlfn.XLOOKUP($A11,Apuracão!$A:$A,Apuracão!L:L)</f>
        <v>MR</v>
      </c>
      <c r="M11" s="221" t="str">
        <f>_xlfn.XLOOKUP($A11,Apuracão!$A:$A,Apuracão!M:M)</f>
        <v>X</v>
      </c>
      <c r="N11" s="221" t="str">
        <f>_xlfn.XLOOKUP($A11,Apuracão!$A:$A,Apuracão!N:N)</f>
        <v>LIB2026</v>
      </c>
      <c r="O11" s="221">
        <f>_xlfn.XLOOKUP($A11,Apuracão!$A:$A,Apuracão!O:O)</f>
        <v>52</v>
      </c>
      <c r="P11" s="221">
        <f>_xlfn.XLOOKUP($A11,Apuracão!$A:$A,Apuracão!P:P)</f>
        <v>52</v>
      </c>
      <c r="Q11" s="224">
        <f>_xlfn.XLOOKUP($A11,Apuracão!$A:$A,Apuracão!Q:Q)</f>
        <v>104</v>
      </c>
      <c r="R11" s="225">
        <f>_xlfn.XLOOKUP($A11,Apuracão!$A:$A,Apuracão!R:R)</f>
        <v>0</v>
      </c>
      <c r="S11" s="225">
        <f>_xlfn.XLOOKUP($A11,Apuracão!$A:$A,Apuracão!S:S)</f>
        <v>0</v>
      </c>
      <c r="T11" s="225">
        <f>_xlfn.XLOOKUP($A11,Apuracão!$A:$A,Apuracão!T:T)</f>
        <v>0</v>
      </c>
      <c r="U11" s="225">
        <f>_xlfn.XLOOKUP($A11,Apuracão!$A:$A,Apuracão!U:U)</f>
        <v>0</v>
      </c>
      <c r="V11" s="225">
        <f>_xlfn.XLOOKUP($A11,Apuracão!$A:$A,Apuracão!V:V)</f>
        <v>0</v>
      </c>
      <c r="W11" s="225">
        <f>_xlfn.XLOOKUP($A11,Apuracão!$A:$A,Apuracão!W:W)</f>
        <v>0</v>
      </c>
      <c r="X11" s="225">
        <f>_xlfn.XLOOKUP($A11,Apuracão!$A:$A,Apuracão!X:X)</f>
        <v>0</v>
      </c>
      <c r="Y11" s="225">
        <f>_xlfn.XLOOKUP($A11,Apuracão!$A:$A,Apuracão!Y:Y)</f>
        <v>0</v>
      </c>
      <c r="Z11" s="226">
        <f>_xlfn.XLOOKUP($A11,Apuracão!$A:$A,Apuracão!Z:Z)</f>
        <v>0</v>
      </c>
      <c r="AA11" s="226">
        <f>_xlfn.XLOOKUP($A11,Apuracão!$A:$A,Apuracão!AA:AA)</f>
        <v>0</v>
      </c>
      <c r="AB11" s="226">
        <f>_xlfn.XLOOKUP($A11,Apuracão!$A:$A,Apuracão!AB:AB)</f>
        <v>0</v>
      </c>
      <c r="AC11" s="226">
        <f>_xlfn.XLOOKUP($A11,Apuracão!$A:$A,Apuracão!AC:AC)</f>
        <v>0</v>
      </c>
      <c r="AD11" s="226">
        <f>_xlfn.XLOOKUP($A11,Apuracão!$A:$A,Apuracão!AD:AD)</f>
        <v>0</v>
      </c>
      <c r="AE11" s="226">
        <f>_xlfn.XLOOKUP($A11,Apuracão!$A:$A,Apuracão!AE:AE)</f>
        <v>0</v>
      </c>
      <c r="AF11" s="226">
        <f>_xlfn.XLOOKUP($A11,Apuracão!$A:$A,Apuracão!AF:AF)</f>
        <v>0</v>
      </c>
      <c r="AG11" s="226">
        <f>_xlfn.XLOOKUP($A11,Apuracão!$A:$A,Apuracão!AG:AG)</f>
        <v>0</v>
      </c>
      <c r="AH11" s="221" t="str">
        <f>_xlfn.XLOOKUP($A11,Apuracão!$A:$A,Apuracão!AH:AH)</f>
        <v/>
      </c>
      <c r="AI11" s="227">
        <f>_xlfn.XLOOKUP($A11,Apuracão!$A:$A,Apuracão!AI:AI)</f>
        <v>92</v>
      </c>
      <c r="AJ11" s="228">
        <f>_xlfn.XLOOKUP($A11,Apuracão!$A:$A,Apuracão!AJ:AJ)</f>
        <v>14323</v>
      </c>
      <c r="AK11" s="226">
        <f>_xlfn.XLOOKUP($A11,Apuracão!$A:$A,Apuracão!AK:AK)</f>
        <v>896.05998467699999</v>
      </c>
      <c r="AL11" s="233">
        <f>_xlfn.XLOOKUP($A11,Apuracão!$A:$A,Apuracão!AL:AL)</f>
        <v>20</v>
      </c>
      <c r="AM11" s="226">
        <f>_xlfn.XLOOKUP($A11,Apuracão!$A:$A,Apuracão!AM:AM)</f>
        <v>908.0598557699999</v>
      </c>
      <c r="AN11" s="221">
        <f>_xlfn.XLOOKUP($A11,Apuracão!$A:$A,Apuracão!AN:AN)</f>
        <v>12</v>
      </c>
      <c r="AO11" s="221" t="str">
        <f>_xlfn.XLOOKUP($A11,Apuracão!$A:$A,Apuracão!AO:AO)</f>
        <v/>
      </c>
      <c r="AP11" s="276" t="s">
        <v>1192</v>
      </c>
    </row>
    <row r="12" spans="1:47" s="221" customFormat="1" ht="22.5" customHeight="1">
      <c r="A12" s="230" t="s">
        <v>371</v>
      </c>
      <c r="B12" s="221" t="str">
        <f>_xlfn.XLOOKUP($A12,Apuracão!$A:$A,Apuracão!B:B)</f>
        <v>34</v>
      </c>
      <c r="C12" s="221" t="str">
        <f>_xlfn.XLOOKUP($A12,Apuracão!$A:$A,Apuracão!C:C)</f>
        <v>02</v>
      </c>
      <c r="D12" s="221" t="str">
        <f>_xlfn.XLOOKUP($A12,Apuracão!$A:$A,Apuracão!D:D)</f>
        <v>16</v>
      </c>
      <c r="E12" s="222" t="str">
        <f>_xlfn.XLOOKUP($A12,Apuracão!$A:$A,Apuracão!E:E)</f>
        <v>ASHITANI</v>
      </c>
      <c r="F12" s="222" t="str">
        <f>_xlfn.XLOOKUP($A12,Apuracão!$A:$A,Apuracão!F:F)</f>
        <v>TADATAKA</v>
      </c>
      <c r="G12" s="221" t="str">
        <f>_xlfn.XLOOKUP($A12,Apuracão!$A:$A,Apuracão!G:G)</f>
        <v>M</v>
      </c>
      <c r="H12" s="221" t="str">
        <f>_xlfn.XLOOKUP($A12,Apuracão!$A:$A,Apuracão!H:H)</f>
        <v>12. COO</v>
      </c>
      <c r="I12" s="223">
        <f>_xlfn.XLOOKUP($A12,Apuracão!$A:$A,Apuracão!I:I)</f>
        <v>15313</v>
      </c>
      <c r="J12" s="221">
        <f>_xlfn.XLOOKUP($A12,Apuracão!$A:$A,Apuracão!J:J)</f>
        <v>6</v>
      </c>
      <c r="K12" s="221" t="str">
        <f>_xlfn.XLOOKUP($A12,Apuracão!$A:$A,Apuracão!K:K)</f>
        <v>A</v>
      </c>
      <c r="L12" s="221" t="str">
        <f>_xlfn.XLOOKUP($A12,Apuracão!$A:$A,Apuracão!L:L)</f>
        <v>MR</v>
      </c>
      <c r="M12" s="221" t="str">
        <f>_xlfn.XLOOKUP($A12,Apuracão!$A:$A,Apuracão!M:M)</f>
        <v>X</v>
      </c>
      <c r="N12" s="221" t="str">
        <f>_xlfn.XLOOKUP($A12,Apuracão!$A:$A,Apuracão!N:N)</f>
        <v>LIB2026</v>
      </c>
      <c r="O12" s="221">
        <f>_xlfn.XLOOKUP($A12,Apuracão!$A:$A,Apuracão!O:O)</f>
        <v>53</v>
      </c>
      <c r="P12" s="221">
        <f>_xlfn.XLOOKUP($A12,Apuracão!$A:$A,Apuracão!P:P)</f>
        <v>55</v>
      </c>
      <c r="Q12" s="224">
        <f>_xlfn.XLOOKUP($A12,Apuracão!$A:$A,Apuracão!Q:Q)</f>
        <v>108</v>
      </c>
      <c r="R12" s="225">
        <f>_xlfn.XLOOKUP($A12,Apuracão!$A:$A,Apuracão!R:R)</f>
        <v>0</v>
      </c>
      <c r="S12" s="225">
        <f>_xlfn.XLOOKUP($A12,Apuracão!$A:$A,Apuracão!S:S)</f>
        <v>0</v>
      </c>
      <c r="T12" s="225">
        <f>_xlfn.XLOOKUP($A12,Apuracão!$A:$A,Apuracão!T:T)</f>
        <v>0</v>
      </c>
      <c r="U12" s="225">
        <f>_xlfn.XLOOKUP($A12,Apuracão!$A:$A,Apuracão!U:U)</f>
        <v>0</v>
      </c>
      <c r="V12" s="225">
        <f>_xlfn.XLOOKUP($A12,Apuracão!$A:$A,Apuracão!V:V)</f>
        <v>15</v>
      </c>
      <c r="W12" s="225">
        <f>_xlfn.XLOOKUP($A12,Apuracão!$A:$A,Apuracão!W:W)</f>
        <v>0</v>
      </c>
      <c r="X12" s="225">
        <f>_xlfn.XLOOKUP($A12,Apuracão!$A:$A,Apuracão!X:X)</f>
        <v>0</v>
      </c>
      <c r="Y12" s="225">
        <f>_xlfn.XLOOKUP($A12,Apuracão!$A:$A,Apuracão!Y:Y)</f>
        <v>0</v>
      </c>
      <c r="Z12" s="226">
        <f>_xlfn.XLOOKUP($A12,Apuracão!$A:$A,Apuracão!Z:Z)</f>
        <v>0</v>
      </c>
      <c r="AA12" s="226">
        <f>_xlfn.XLOOKUP($A12,Apuracão!$A:$A,Apuracão!AA:AA)</f>
        <v>0</v>
      </c>
      <c r="AB12" s="226">
        <f>_xlfn.XLOOKUP($A12,Apuracão!$A:$A,Apuracão!AB:AB)</f>
        <v>0</v>
      </c>
      <c r="AC12" s="226">
        <f>_xlfn.XLOOKUP($A12,Apuracão!$A:$A,Apuracão!AC:AC)</f>
        <v>0</v>
      </c>
      <c r="AD12" s="226">
        <f>_xlfn.XLOOKUP($A12,Apuracão!$A:$A,Apuracão!AD:AD)</f>
        <v>10</v>
      </c>
      <c r="AE12" s="226">
        <f>_xlfn.XLOOKUP($A12,Apuracão!$A:$A,Apuracão!AE:AE)</f>
        <v>0</v>
      </c>
      <c r="AF12" s="226">
        <f>_xlfn.XLOOKUP($A12,Apuracão!$A:$A,Apuracão!AF:AF)</f>
        <v>0</v>
      </c>
      <c r="AG12" s="226">
        <f>_xlfn.XLOOKUP($A12,Apuracão!$A:$A,Apuracão!AG:AG)</f>
        <v>0</v>
      </c>
      <c r="AH12" s="221">
        <f>_xlfn.XLOOKUP($A12,Apuracão!$A:$A,Apuracão!AH:AH)</f>
        <v>10</v>
      </c>
      <c r="AI12" s="227">
        <f>_xlfn.XLOOKUP($A12,Apuracão!$A:$A,Apuracão!AI:AI)</f>
        <v>96</v>
      </c>
      <c r="AJ12" s="228">
        <f>_xlfn.XLOOKUP($A12,Apuracão!$A:$A,Apuracão!AJ:AJ)</f>
        <v>15313</v>
      </c>
      <c r="AK12" s="226">
        <f>_xlfn.XLOOKUP($A12,Apuracão!$A:$A,Apuracão!AK:AK)</f>
        <v>892.059983687</v>
      </c>
      <c r="AL12" s="233">
        <f>_xlfn.XLOOKUP($A12,Apuracão!$A:$A,Apuracão!AL:AL)</f>
        <v>44</v>
      </c>
      <c r="AM12" s="226">
        <f>_xlfn.XLOOKUP($A12,Apuracão!$A:$A,Apuracão!AM:AM)</f>
        <v>904.05984587</v>
      </c>
      <c r="AN12" s="221">
        <f>_xlfn.XLOOKUP($A12,Apuracão!$A:$A,Apuracão!AN:AN)</f>
        <v>30</v>
      </c>
      <c r="AO12" s="221">
        <f>_xlfn.XLOOKUP($A12,Apuracão!$A:$A,Apuracão!AO:AO)</f>
        <v>1</v>
      </c>
      <c r="AP12" s="276" t="s">
        <v>1193</v>
      </c>
    </row>
    <row r="13" spans="1:47" s="221" customFormat="1" ht="22.5" customHeight="1">
      <c r="A13" s="230" t="s">
        <v>240</v>
      </c>
      <c r="B13" s="221" t="str">
        <f>_xlfn.XLOOKUP($A13,Apuracão!$A:$A,Apuracão!B:B)</f>
        <v>01</v>
      </c>
      <c r="C13" s="221" t="str">
        <f>_xlfn.XLOOKUP($A13,Apuracão!$A:$A,Apuracão!C:C)</f>
        <v>01</v>
      </c>
      <c r="D13" s="221" t="str">
        <f>_xlfn.XLOOKUP($A13,Apuracão!$A:$A,Apuracão!D:D)</f>
        <v>01</v>
      </c>
      <c r="E13" s="222" t="str">
        <f>_xlfn.XLOOKUP($A13,Apuracão!$A:$A,Apuracão!E:E)</f>
        <v>FUGIKAWA</v>
      </c>
      <c r="F13" s="222" t="str">
        <f>_xlfn.XLOOKUP($A13,Apuracão!$A:$A,Apuracão!F:F)</f>
        <v>WATARU</v>
      </c>
      <c r="G13" s="221" t="str">
        <f>_xlfn.XLOOKUP($A13,Apuracão!$A:$A,Apuracão!G:G)</f>
        <v>M</v>
      </c>
      <c r="H13" s="221" t="str">
        <f>_xlfn.XLOOKUP($A13,Apuracão!$A:$A,Apuracão!H:H)</f>
        <v>08. SMA</v>
      </c>
      <c r="I13" s="223">
        <f>_xlfn.XLOOKUP($A13,Apuracão!$A:$A,Apuracão!I:I)</f>
        <v>15177</v>
      </c>
      <c r="J13" s="221">
        <f>_xlfn.XLOOKUP($A13,Apuracão!$A:$A,Apuracão!J:J)</f>
        <v>5</v>
      </c>
      <c r="K13" s="221" t="str">
        <f>_xlfn.XLOOKUP($A13,Apuracão!$A:$A,Apuracão!K:K)</f>
        <v>A</v>
      </c>
      <c r="L13" s="221" t="str">
        <f>_xlfn.XLOOKUP($A13,Apuracão!$A:$A,Apuracão!L:L)</f>
        <v>MR</v>
      </c>
      <c r="M13" s="221" t="str">
        <f>_xlfn.XLOOKUP($A13,Apuracão!$A:$A,Apuracão!M:M)</f>
        <v>X</v>
      </c>
      <c r="N13" s="221" t="str">
        <f>_xlfn.XLOOKUP($A13,Apuracão!$A:$A,Apuracão!N:N)</f>
        <v>LIB2026</v>
      </c>
      <c r="O13" s="221">
        <f>_xlfn.XLOOKUP($A13,Apuracão!$A:$A,Apuracão!O:O)</f>
        <v>60</v>
      </c>
      <c r="P13" s="221">
        <f>_xlfn.XLOOKUP($A13,Apuracão!$A:$A,Apuracão!P:P)</f>
        <v>51</v>
      </c>
      <c r="Q13" s="224">
        <f>_xlfn.XLOOKUP($A13,Apuracão!$A:$A,Apuracão!Q:Q)</f>
        <v>111</v>
      </c>
      <c r="R13" s="225">
        <f>_xlfn.XLOOKUP($A13,Apuracão!$A:$A,Apuracão!R:R)</f>
        <v>0</v>
      </c>
      <c r="S13" s="225">
        <f>_xlfn.XLOOKUP($A13,Apuracão!$A:$A,Apuracão!S:S)</f>
        <v>0</v>
      </c>
      <c r="T13" s="225">
        <f>_xlfn.XLOOKUP($A13,Apuracão!$A:$A,Apuracão!T:T)</f>
        <v>0</v>
      </c>
      <c r="U13" s="225">
        <f>_xlfn.XLOOKUP($A13,Apuracão!$A:$A,Apuracão!U:U)</f>
        <v>0</v>
      </c>
      <c r="V13" s="225">
        <f>_xlfn.XLOOKUP($A13,Apuracão!$A:$A,Apuracão!V:V)</f>
        <v>0</v>
      </c>
      <c r="W13" s="225">
        <f>_xlfn.XLOOKUP($A13,Apuracão!$A:$A,Apuracão!W:W)</f>
        <v>0</v>
      </c>
      <c r="X13" s="225">
        <f>_xlfn.XLOOKUP($A13,Apuracão!$A:$A,Apuracão!X:X)</f>
        <v>0</v>
      </c>
      <c r="Y13" s="225">
        <f>_xlfn.XLOOKUP($A13,Apuracão!$A:$A,Apuracão!Y:Y)</f>
        <v>0</v>
      </c>
      <c r="Z13" s="226">
        <f>_xlfn.XLOOKUP($A13,Apuracão!$A:$A,Apuracão!Z:Z)</f>
        <v>0</v>
      </c>
      <c r="AA13" s="226">
        <f>_xlfn.XLOOKUP($A13,Apuracão!$A:$A,Apuracão!AA:AA)</f>
        <v>0</v>
      </c>
      <c r="AB13" s="226">
        <f>_xlfn.XLOOKUP($A13,Apuracão!$A:$A,Apuracão!AB:AB)</f>
        <v>0</v>
      </c>
      <c r="AC13" s="226">
        <f>_xlfn.XLOOKUP($A13,Apuracão!$A:$A,Apuracão!AC:AC)</f>
        <v>0</v>
      </c>
      <c r="AD13" s="226">
        <f>_xlfn.XLOOKUP($A13,Apuracão!$A:$A,Apuracão!AD:AD)</f>
        <v>0</v>
      </c>
      <c r="AE13" s="226">
        <f>_xlfn.XLOOKUP($A13,Apuracão!$A:$A,Apuracão!AE:AE)</f>
        <v>0</v>
      </c>
      <c r="AF13" s="226">
        <f>_xlfn.XLOOKUP($A13,Apuracão!$A:$A,Apuracão!AF:AF)</f>
        <v>0</v>
      </c>
      <c r="AG13" s="226">
        <f>_xlfn.XLOOKUP($A13,Apuracão!$A:$A,Apuracão!AG:AG)</f>
        <v>0</v>
      </c>
      <c r="AH13" s="221" t="str">
        <f>_xlfn.XLOOKUP($A13,Apuracão!$A:$A,Apuracão!AH:AH)</f>
        <v/>
      </c>
      <c r="AI13" s="227">
        <f>_xlfn.XLOOKUP($A13,Apuracão!$A:$A,Apuracão!AI:AI)</f>
        <v>101</v>
      </c>
      <c r="AJ13" s="228">
        <f>_xlfn.XLOOKUP($A13,Apuracão!$A:$A,Apuracão!AJ:AJ)</f>
        <v>15177</v>
      </c>
      <c r="AK13" s="226">
        <f>_xlfn.XLOOKUP($A13,Apuracão!$A:$A,Apuracão!AK:AK)</f>
        <v>889.04998382299993</v>
      </c>
      <c r="AL13" s="233">
        <f>_xlfn.XLOOKUP($A13,Apuracão!$A:$A,Apuracão!AL:AL)</f>
        <v>66</v>
      </c>
      <c r="AM13" s="226">
        <f>_xlfn.XLOOKUP($A13,Apuracão!$A:$A,Apuracão!AM:AM)</f>
        <v>899.06984723000005</v>
      </c>
      <c r="AN13" s="221">
        <f>_xlfn.XLOOKUP($A13,Apuracão!$A:$A,Apuracão!AN:AN)</f>
        <v>99</v>
      </c>
      <c r="AO13" s="221" t="str">
        <f>_xlfn.XLOOKUP($A13,Apuracão!$A:$A,Apuracão!AO:AO)</f>
        <v/>
      </c>
      <c r="AP13" s="276" t="s">
        <v>1194</v>
      </c>
    </row>
    <row r="14" spans="1:47" s="134" customFormat="1" ht="22.5" customHeight="1">
      <c r="A14" s="232"/>
      <c r="E14" s="185"/>
      <c r="F14" s="185"/>
      <c r="I14" s="186"/>
      <c r="Q14" s="187"/>
      <c r="R14" s="188"/>
      <c r="S14" s="188"/>
      <c r="T14" s="188"/>
      <c r="U14" s="188"/>
      <c r="V14" s="188"/>
      <c r="W14" s="188"/>
      <c r="X14" s="188"/>
      <c r="Y14" s="188"/>
      <c r="Z14" s="189"/>
      <c r="AA14" s="189"/>
      <c r="AB14" s="189"/>
      <c r="AC14" s="189"/>
      <c r="AD14" s="189"/>
      <c r="AE14" s="189"/>
      <c r="AF14" s="189"/>
      <c r="AG14" s="189"/>
      <c r="AI14" s="190"/>
      <c r="AJ14" s="191"/>
      <c r="AK14" s="189"/>
      <c r="AL14" s="234"/>
      <c r="AM14" s="189"/>
    </row>
    <row r="15" spans="1:47" s="134" customFormat="1" ht="22.5" customHeight="1">
      <c r="A15" s="232"/>
      <c r="E15" s="185"/>
      <c r="F15" s="185"/>
      <c r="I15" s="186"/>
      <c r="Q15" s="187"/>
      <c r="R15" s="188"/>
      <c r="S15" s="188"/>
      <c r="T15" s="188"/>
      <c r="U15" s="188"/>
      <c r="V15" s="188"/>
      <c r="W15" s="188"/>
      <c r="X15" s="188"/>
      <c r="Y15" s="188"/>
      <c r="Z15" s="189"/>
      <c r="AA15" s="189"/>
      <c r="AB15" s="189"/>
      <c r="AC15" s="189"/>
      <c r="AD15" s="189"/>
      <c r="AE15" s="189"/>
      <c r="AF15" s="189"/>
      <c r="AG15" s="189"/>
      <c r="AI15" s="190"/>
      <c r="AJ15" s="191"/>
      <c r="AK15" s="189"/>
      <c r="AL15" s="234"/>
      <c r="AM15" s="189"/>
    </row>
    <row r="16" spans="1:47" ht="22.5" customHeight="1">
      <c r="A16" s="241" t="s">
        <v>1085</v>
      </c>
      <c r="B16" s="76"/>
      <c r="C16" s="76"/>
      <c r="D16" s="76"/>
      <c r="E16" s="70"/>
      <c r="F16" s="70"/>
      <c r="G16" s="76"/>
      <c r="H16" s="76"/>
      <c r="I16" s="77" t="s">
        <v>525</v>
      </c>
      <c r="J16" s="76"/>
      <c r="K16" s="76"/>
      <c r="L16" s="76"/>
      <c r="M16" s="76"/>
      <c r="N16" s="76"/>
      <c r="O16" s="76"/>
      <c r="P16" s="76"/>
      <c r="Q16" s="74"/>
      <c r="R16" s="78"/>
      <c r="S16" s="78"/>
      <c r="T16" s="78"/>
      <c r="U16" s="78"/>
      <c r="V16" s="78"/>
      <c r="W16" s="78"/>
      <c r="X16" s="78"/>
      <c r="Y16" s="78"/>
      <c r="Z16" s="351" t="s">
        <v>531</v>
      </c>
      <c r="AA16" s="351"/>
      <c r="AB16" s="351"/>
      <c r="AC16" s="351"/>
      <c r="AD16" s="351" t="s">
        <v>531</v>
      </c>
      <c r="AE16" s="351"/>
      <c r="AF16" s="351"/>
      <c r="AG16" s="351"/>
      <c r="AH16" s="76"/>
      <c r="AI16" s="75"/>
      <c r="AJ16" s="79" t="s">
        <v>531</v>
      </c>
      <c r="AK16" s="79" t="s">
        <v>531</v>
      </c>
      <c r="AL16" s="106">
        <f>$AL$1</f>
        <v>46075</v>
      </c>
      <c r="AM16" s="79" t="s">
        <v>531</v>
      </c>
      <c r="AN16" s="106"/>
      <c r="AO16" s="76"/>
    </row>
    <row r="17" spans="1:42" ht="27.6">
      <c r="A17" s="120" t="s">
        <v>517</v>
      </c>
      <c r="B17" s="62" t="s">
        <v>556</v>
      </c>
      <c r="C17" s="62" t="s">
        <v>558</v>
      </c>
      <c r="D17" s="62" t="s">
        <v>557</v>
      </c>
      <c r="E17" s="62" t="s">
        <v>461</v>
      </c>
      <c r="F17" s="62" t="s">
        <v>518</v>
      </c>
      <c r="G17" s="62" t="s">
        <v>463</v>
      </c>
      <c r="H17" s="62" t="s">
        <v>528</v>
      </c>
      <c r="I17" s="63" t="s">
        <v>465</v>
      </c>
      <c r="J17" s="62" t="s">
        <v>519</v>
      </c>
      <c r="K17" s="62" t="s">
        <v>520</v>
      </c>
      <c r="L17" s="62" t="s">
        <v>680</v>
      </c>
      <c r="M17" s="62" t="s">
        <v>521</v>
      </c>
      <c r="N17" s="62" t="s">
        <v>522</v>
      </c>
      <c r="O17" s="80" t="s">
        <v>523</v>
      </c>
      <c r="P17" s="80" t="s">
        <v>524</v>
      </c>
      <c r="Q17" s="64" t="s">
        <v>525</v>
      </c>
      <c r="R17" s="355" t="s">
        <v>515</v>
      </c>
      <c r="S17" s="355"/>
      <c r="T17" s="355"/>
      <c r="U17" s="355"/>
      <c r="V17" s="355" t="s">
        <v>516</v>
      </c>
      <c r="W17" s="355"/>
      <c r="X17" s="355"/>
      <c r="Y17" s="355"/>
      <c r="Z17" s="356" t="s">
        <v>513</v>
      </c>
      <c r="AA17" s="356"/>
      <c r="AB17" s="356"/>
      <c r="AC17" s="356"/>
      <c r="AD17" s="356" t="s">
        <v>514</v>
      </c>
      <c r="AE17" s="356"/>
      <c r="AF17" s="356"/>
      <c r="AG17" s="356"/>
      <c r="AH17" s="65" t="s">
        <v>494</v>
      </c>
      <c r="AI17" s="66" t="s">
        <v>510</v>
      </c>
      <c r="AJ17" s="67"/>
      <c r="AK17" s="68"/>
      <c r="AL17" s="65" t="s">
        <v>526</v>
      </c>
      <c r="AM17" s="68"/>
      <c r="AN17" s="65" t="s">
        <v>527</v>
      </c>
      <c r="AO17" s="65" t="s">
        <v>529</v>
      </c>
    </row>
    <row r="18" spans="1:42" s="221" customFormat="1" ht="22.5" customHeight="1">
      <c r="A18" s="230" t="s">
        <v>269</v>
      </c>
      <c r="B18" s="221" t="str">
        <f>_xlfn.XLOOKUP($A18,Apuracão!$A:$A,Apuracão!B:B)</f>
        <v>36</v>
      </c>
      <c r="C18" s="221" t="str">
        <f>_xlfn.XLOOKUP($A18,Apuracão!$A:$A,Apuracão!C:C)</f>
        <v>02</v>
      </c>
      <c r="D18" s="221" t="str">
        <f>_xlfn.XLOOKUP($A18,Apuracão!$A:$A,Apuracão!D:D)</f>
        <v>18</v>
      </c>
      <c r="E18" s="222" t="str">
        <f>_xlfn.XLOOKUP($A18,Apuracão!$A:$A,Apuracão!E:E)</f>
        <v>ITO</v>
      </c>
      <c r="F18" s="222" t="str">
        <f>_xlfn.XLOOKUP($A18,Apuracão!$A:$A,Apuracão!F:F)</f>
        <v>MINORU</v>
      </c>
      <c r="G18" s="221" t="str">
        <f>_xlfn.XLOOKUP($A18,Apuracão!$A:$A,Apuracão!G:G)</f>
        <v>M</v>
      </c>
      <c r="H18" s="221" t="str">
        <f>_xlfn.XLOOKUP($A18,Apuracão!$A:$A,Apuracão!H:H)</f>
        <v>10. ITA</v>
      </c>
      <c r="I18" s="223">
        <f>_xlfn.XLOOKUP($A18,Apuracão!$A:$A,Apuracão!I:I)</f>
        <v>14704</v>
      </c>
      <c r="J18" s="221">
        <f>_xlfn.XLOOKUP($A18,Apuracão!$A:$A,Apuracão!J:J)</f>
        <v>9</v>
      </c>
      <c r="K18" s="221" t="str">
        <f>_xlfn.XLOOKUP($A18,Apuracão!$A:$A,Apuracão!K:K)</f>
        <v>B</v>
      </c>
      <c r="L18" s="221" t="str">
        <f>_xlfn.XLOOKUP($A18,Apuracão!$A:$A,Apuracão!L:L)</f>
        <v>MR</v>
      </c>
      <c r="M18" s="221" t="str">
        <f>_xlfn.XLOOKUP($A18,Apuracão!$A:$A,Apuracão!M:M)</f>
        <v>X</v>
      </c>
      <c r="N18" s="221" t="str">
        <f>_xlfn.XLOOKUP($A18,Apuracão!$A:$A,Apuracão!N:N)</f>
        <v>LIB2026</v>
      </c>
      <c r="O18" s="221">
        <f>_xlfn.XLOOKUP($A18,Apuracão!$A:$A,Apuracão!O:O)</f>
        <v>57</v>
      </c>
      <c r="P18" s="221">
        <f>_xlfn.XLOOKUP($A18,Apuracão!$A:$A,Apuracão!P:P)</f>
        <v>53</v>
      </c>
      <c r="Q18" s="224">
        <f>_xlfn.XLOOKUP($A18,Apuracão!$A:$A,Apuracão!Q:Q)</f>
        <v>110</v>
      </c>
      <c r="R18" s="225">
        <f>_xlfn.XLOOKUP($A18,Apuracão!$A:$A,Apuracão!R:R)</f>
        <v>0</v>
      </c>
      <c r="S18" s="225">
        <f>_xlfn.XLOOKUP($A18,Apuracão!$A:$A,Apuracão!S:S)</f>
        <v>0</v>
      </c>
      <c r="T18" s="225">
        <f>_xlfn.XLOOKUP($A18,Apuracão!$A:$A,Apuracão!T:T)</f>
        <v>0</v>
      </c>
      <c r="U18" s="225">
        <f>_xlfn.XLOOKUP($A18,Apuracão!$A:$A,Apuracão!U:U)</f>
        <v>0</v>
      </c>
      <c r="V18" s="225">
        <f>_xlfn.XLOOKUP($A18,Apuracão!$A:$A,Apuracão!V:V)</f>
        <v>0</v>
      </c>
      <c r="W18" s="225">
        <f>_xlfn.XLOOKUP($A18,Apuracão!$A:$A,Apuracão!W:W)</f>
        <v>0</v>
      </c>
      <c r="X18" s="225">
        <f>_xlfn.XLOOKUP($A18,Apuracão!$A:$A,Apuracão!X:X)</f>
        <v>0</v>
      </c>
      <c r="Y18" s="225">
        <f>_xlfn.XLOOKUP($A18,Apuracão!$A:$A,Apuracão!Y:Y)</f>
        <v>0</v>
      </c>
      <c r="Z18" s="226">
        <f>_xlfn.XLOOKUP($A18,Apuracão!$A:$A,Apuracão!Z:Z)</f>
        <v>0</v>
      </c>
      <c r="AA18" s="226">
        <f>_xlfn.XLOOKUP($A18,Apuracão!$A:$A,Apuracão!AA:AA)</f>
        <v>0</v>
      </c>
      <c r="AB18" s="226">
        <f>_xlfn.XLOOKUP($A18,Apuracão!$A:$A,Apuracão!AB:AB)</f>
        <v>0</v>
      </c>
      <c r="AC18" s="226">
        <f>_xlfn.XLOOKUP($A18,Apuracão!$A:$A,Apuracão!AC:AC)</f>
        <v>0</v>
      </c>
      <c r="AD18" s="226">
        <f>_xlfn.XLOOKUP($A18,Apuracão!$A:$A,Apuracão!AD:AD)</f>
        <v>0</v>
      </c>
      <c r="AE18" s="226">
        <f>_xlfn.XLOOKUP($A18,Apuracão!$A:$A,Apuracão!AE:AE)</f>
        <v>0</v>
      </c>
      <c r="AF18" s="226">
        <f>_xlfn.XLOOKUP($A18,Apuracão!$A:$A,Apuracão!AF:AF)</f>
        <v>0</v>
      </c>
      <c r="AG18" s="226">
        <f>_xlfn.XLOOKUP($A18,Apuracão!$A:$A,Apuracão!AG:AG)</f>
        <v>0</v>
      </c>
      <c r="AH18" s="221" t="str">
        <f>_xlfn.XLOOKUP($A18,Apuracão!$A:$A,Apuracão!AH:AH)</f>
        <v/>
      </c>
      <c r="AI18" s="227">
        <f>_xlfn.XLOOKUP($A18,Apuracão!$A:$A,Apuracão!AI:AI)</f>
        <v>92</v>
      </c>
      <c r="AJ18" s="228">
        <f>_xlfn.XLOOKUP($A18,Apuracão!$A:$A,Apuracão!AJ:AJ)</f>
        <v>14704</v>
      </c>
      <c r="AK18" s="226">
        <f>_xlfn.XLOOKUP($A18,Apuracão!$A:$A,Apuracão!AK:AK)</f>
        <v>890.08998429600001</v>
      </c>
      <c r="AL18" s="233">
        <f>_xlfn.XLOOKUP($A18,Apuracão!$A:$A,Apuracão!AL:AL)</f>
        <v>58</v>
      </c>
      <c r="AM18" s="226">
        <f>_xlfn.XLOOKUP($A18,Apuracão!$A:$A,Apuracão!AM:AM)</f>
        <v>908.02985195999997</v>
      </c>
      <c r="AN18" s="221">
        <f>_xlfn.XLOOKUP($A18,Apuracão!$A:$A,Apuracão!AN:AN)</f>
        <v>13</v>
      </c>
      <c r="AO18" s="221" t="str">
        <f>_xlfn.XLOOKUP($A18,Apuracão!$A:$A,Apuracão!AO:AO)</f>
        <v/>
      </c>
      <c r="AP18" s="276" t="s">
        <v>1192</v>
      </c>
    </row>
    <row r="19" spans="1:42" s="221" customFormat="1" ht="22.5" customHeight="1">
      <c r="A19" s="230" t="s">
        <v>761</v>
      </c>
      <c r="B19" s="221" t="str">
        <f>_xlfn.XLOOKUP($A19,Apuracão!$A:$A,Apuracão!B:B)</f>
        <v>30</v>
      </c>
      <c r="C19" s="221" t="str">
        <f>_xlfn.XLOOKUP($A19,Apuracão!$A:$A,Apuracão!C:C)</f>
        <v>02</v>
      </c>
      <c r="D19" s="221" t="str">
        <f>_xlfn.XLOOKUP($A19,Apuracão!$A:$A,Apuracão!D:D)</f>
        <v>12</v>
      </c>
      <c r="E19" s="222" t="str">
        <f>_xlfn.XLOOKUP($A19,Apuracão!$A:$A,Apuracão!E:E)</f>
        <v>GUNJI</v>
      </c>
      <c r="F19" s="222" t="str">
        <f>_xlfn.XLOOKUP($A19,Apuracão!$A:$A,Apuracão!F:F)</f>
        <v>TOSHIO</v>
      </c>
      <c r="G19" s="221" t="str">
        <f>_xlfn.XLOOKUP($A19,Apuracão!$A:$A,Apuracão!G:G)</f>
        <v>M</v>
      </c>
      <c r="H19" s="221" t="str">
        <f>_xlfn.XLOOKUP($A19,Apuracão!$A:$A,Apuracão!H:H)</f>
        <v>15. BIR</v>
      </c>
      <c r="I19" s="223">
        <f>_xlfn.XLOOKUP($A19,Apuracão!$A:$A,Apuracão!I:I)</f>
        <v>13888</v>
      </c>
      <c r="J19" s="221">
        <f>_xlfn.XLOOKUP($A19,Apuracão!$A:$A,Apuracão!J:J)</f>
        <v>9</v>
      </c>
      <c r="K19" s="221" t="str">
        <f>_xlfn.XLOOKUP($A19,Apuracão!$A:$A,Apuracão!K:K)</f>
        <v>B</v>
      </c>
      <c r="L19" s="221" t="str">
        <f>_xlfn.XLOOKUP($A19,Apuracão!$A:$A,Apuracão!L:L)</f>
        <v>MR</v>
      </c>
      <c r="M19" s="221" t="str">
        <f>_xlfn.XLOOKUP($A19,Apuracão!$A:$A,Apuracão!M:M)</f>
        <v/>
      </c>
      <c r="N19" s="221" t="str">
        <f>_xlfn.XLOOKUP($A19,Apuracão!$A:$A,Apuracão!N:N)</f>
        <v>LIB2026</v>
      </c>
      <c r="O19" s="221">
        <f>_xlfn.XLOOKUP($A19,Apuracão!$A:$A,Apuracão!O:O)</f>
        <v>59</v>
      </c>
      <c r="P19" s="221">
        <f>_xlfn.XLOOKUP($A19,Apuracão!$A:$A,Apuracão!P:P)</f>
        <v>57</v>
      </c>
      <c r="Q19" s="224">
        <f>_xlfn.XLOOKUP($A19,Apuracão!$A:$A,Apuracão!Q:Q)</f>
        <v>116</v>
      </c>
      <c r="R19" s="225">
        <f>_xlfn.XLOOKUP($A19,Apuracão!$A:$A,Apuracão!R:R)</f>
        <v>0</v>
      </c>
      <c r="S19" s="225">
        <f>_xlfn.XLOOKUP($A19,Apuracão!$A:$A,Apuracão!S:S)</f>
        <v>0</v>
      </c>
      <c r="T19" s="225">
        <f>_xlfn.XLOOKUP($A19,Apuracão!$A:$A,Apuracão!T:T)</f>
        <v>0</v>
      </c>
      <c r="U19" s="225">
        <f>_xlfn.XLOOKUP($A19,Apuracão!$A:$A,Apuracão!U:U)</f>
        <v>0</v>
      </c>
      <c r="V19" s="225">
        <f>_xlfn.XLOOKUP($A19,Apuracão!$A:$A,Apuracão!V:V)</f>
        <v>0</v>
      </c>
      <c r="W19" s="225">
        <f>_xlfn.XLOOKUP($A19,Apuracão!$A:$A,Apuracão!W:W)</f>
        <v>0</v>
      </c>
      <c r="X19" s="225">
        <f>_xlfn.XLOOKUP($A19,Apuracão!$A:$A,Apuracão!X:X)</f>
        <v>0</v>
      </c>
      <c r="Y19" s="225">
        <f>_xlfn.XLOOKUP($A19,Apuracão!$A:$A,Apuracão!Y:Y)</f>
        <v>0</v>
      </c>
      <c r="Z19" s="226">
        <f>_xlfn.XLOOKUP($A19,Apuracão!$A:$A,Apuracão!Z:Z)</f>
        <v>0</v>
      </c>
      <c r="AA19" s="226">
        <f>_xlfn.XLOOKUP($A19,Apuracão!$A:$A,Apuracão!AA:AA)</f>
        <v>0</v>
      </c>
      <c r="AB19" s="226">
        <f>_xlfn.XLOOKUP($A19,Apuracão!$A:$A,Apuracão!AB:AB)</f>
        <v>0</v>
      </c>
      <c r="AC19" s="226">
        <f>_xlfn.XLOOKUP($A19,Apuracão!$A:$A,Apuracão!AC:AC)</f>
        <v>0</v>
      </c>
      <c r="AD19" s="226">
        <f>_xlfn.XLOOKUP($A19,Apuracão!$A:$A,Apuracão!AD:AD)</f>
        <v>0</v>
      </c>
      <c r="AE19" s="226">
        <f>_xlfn.XLOOKUP($A19,Apuracão!$A:$A,Apuracão!AE:AE)</f>
        <v>0</v>
      </c>
      <c r="AF19" s="226">
        <f>_xlfn.XLOOKUP($A19,Apuracão!$A:$A,Apuracão!AF:AF)</f>
        <v>0</v>
      </c>
      <c r="AG19" s="226">
        <f>_xlfn.XLOOKUP($A19,Apuracão!$A:$A,Apuracão!AG:AG)</f>
        <v>0</v>
      </c>
      <c r="AH19" s="221" t="str">
        <f>_xlfn.XLOOKUP($A19,Apuracão!$A:$A,Apuracão!AH:AH)</f>
        <v/>
      </c>
      <c r="AI19" s="227">
        <f>_xlfn.XLOOKUP($A19,Apuracão!$A:$A,Apuracão!AI:AI)</f>
        <v>98</v>
      </c>
      <c r="AJ19" s="228">
        <f>_xlfn.XLOOKUP($A19,Apuracão!$A:$A,Apuracão!AJ:AJ)</f>
        <v>13888</v>
      </c>
      <c r="AK19" s="226">
        <f>_xlfn.XLOOKUP($A19,Apuracão!$A:$A,Apuracão!AK:AK)</f>
        <v>884.08998511200002</v>
      </c>
      <c r="AL19" s="233">
        <f>_xlfn.XLOOKUP($A19,Apuracão!$A:$A,Apuracão!AL:AL)</f>
        <v>102</v>
      </c>
      <c r="AM19" s="226">
        <f>_xlfn.XLOOKUP($A19,Apuracão!$A:$A,Apuracão!AM:AM)</f>
        <v>902.02986011999997</v>
      </c>
      <c r="AN19" s="221">
        <f>_xlfn.XLOOKUP($A19,Apuracão!$A:$A,Apuracão!AN:AN)</f>
        <v>55</v>
      </c>
      <c r="AO19" s="221" t="str">
        <f>_xlfn.XLOOKUP($A19,Apuracão!$A:$A,Apuracão!AO:AO)</f>
        <v/>
      </c>
      <c r="AP19" s="276" t="s">
        <v>1193</v>
      </c>
    </row>
    <row r="20" spans="1:42" s="221" customFormat="1" ht="22.5" customHeight="1">
      <c r="A20" s="230" t="s">
        <v>396</v>
      </c>
      <c r="B20" s="221" t="str">
        <f>_xlfn.XLOOKUP($A20,Apuracão!$A:$A,Apuracão!B:B)</f>
        <v>46</v>
      </c>
      <c r="C20" s="221" t="str">
        <f>_xlfn.XLOOKUP($A20,Apuracão!$A:$A,Apuracão!C:C)</f>
        <v>02</v>
      </c>
      <c r="D20" s="221" t="str">
        <f>_xlfn.XLOOKUP($A20,Apuracão!$A:$A,Apuracão!D:D)</f>
        <v>05</v>
      </c>
      <c r="E20" s="222" t="str">
        <f>_xlfn.XLOOKUP($A20,Apuracão!$A:$A,Apuracão!E:E)</f>
        <v>MORIYA</v>
      </c>
      <c r="F20" s="222" t="str">
        <f>_xlfn.XLOOKUP($A20,Apuracão!$A:$A,Apuracão!F:F)</f>
        <v>KAZUO</v>
      </c>
      <c r="G20" s="221" t="str">
        <f>_xlfn.XLOOKUP($A20,Apuracão!$A:$A,Apuracão!G:G)</f>
        <v>M</v>
      </c>
      <c r="H20" s="221" t="str">
        <f>_xlfn.XLOOKUP($A20,Apuracão!$A:$A,Apuracão!H:H)</f>
        <v>15. BIR</v>
      </c>
      <c r="I20" s="223">
        <f>_xlfn.XLOOKUP($A20,Apuracão!$A:$A,Apuracão!I:I)</f>
        <v>15211</v>
      </c>
      <c r="J20" s="221">
        <f>_xlfn.XLOOKUP($A20,Apuracão!$A:$A,Apuracão!J:J)</f>
        <v>9</v>
      </c>
      <c r="K20" s="221" t="str">
        <f>_xlfn.XLOOKUP($A20,Apuracão!$A:$A,Apuracão!K:K)</f>
        <v>B</v>
      </c>
      <c r="L20" s="221" t="str">
        <f>_xlfn.XLOOKUP($A20,Apuracão!$A:$A,Apuracão!L:L)</f>
        <v>MR</v>
      </c>
      <c r="M20" s="221" t="str">
        <f>_xlfn.XLOOKUP($A20,Apuracão!$A:$A,Apuracão!M:M)</f>
        <v>X</v>
      </c>
      <c r="N20" s="221" t="str">
        <f>_xlfn.XLOOKUP($A20,Apuracão!$A:$A,Apuracão!N:N)</f>
        <v>LIB2026</v>
      </c>
      <c r="O20" s="221">
        <f>_xlfn.XLOOKUP($A20,Apuracão!$A:$A,Apuracão!O:O)</f>
        <v>60</v>
      </c>
      <c r="P20" s="221">
        <f>_xlfn.XLOOKUP($A20,Apuracão!$A:$A,Apuracão!P:P)</f>
        <v>57</v>
      </c>
      <c r="Q20" s="224">
        <f>_xlfn.XLOOKUP($A20,Apuracão!$A:$A,Apuracão!Q:Q)</f>
        <v>117</v>
      </c>
      <c r="R20" s="225">
        <f>_xlfn.XLOOKUP($A20,Apuracão!$A:$A,Apuracão!R:R)</f>
        <v>0</v>
      </c>
      <c r="S20" s="225">
        <f>_xlfn.XLOOKUP($A20,Apuracão!$A:$A,Apuracão!S:S)</f>
        <v>0</v>
      </c>
      <c r="T20" s="225">
        <f>_xlfn.XLOOKUP($A20,Apuracão!$A:$A,Apuracão!T:T)</f>
        <v>0</v>
      </c>
      <c r="U20" s="225">
        <f>_xlfn.XLOOKUP($A20,Apuracão!$A:$A,Apuracão!U:U)</f>
        <v>0</v>
      </c>
      <c r="V20" s="225">
        <f>_xlfn.XLOOKUP($A20,Apuracão!$A:$A,Apuracão!V:V)</f>
        <v>0</v>
      </c>
      <c r="W20" s="225">
        <f>_xlfn.XLOOKUP($A20,Apuracão!$A:$A,Apuracão!W:W)</f>
        <v>0</v>
      </c>
      <c r="X20" s="225">
        <f>_xlfn.XLOOKUP($A20,Apuracão!$A:$A,Apuracão!X:X)</f>
        <v>0</v>
      </c>
      <c r="Y20" s="225">
        <f>_xlfn.XLOOKUP($A20,Apuracão!$A:$A,Apuracão!Y:Y)</f>
        <v>0</v>
      </c>
      <c r="Z20" s="226">
        <f>_xlfn.XLOOKUP($A20,Apuracão!$A:$A,Apuracão!Z:Z)</f>
        <v>0</v>
      </c>
      <c r="AA20" s="226">
        <f>_xlfn.XLOOKUP($A20,Apuracão!$A:$A,Apuracão!AA:AA)</f>
        <v>0</v>
      </c>
      <c r="AB20" s="226">
        <f>_xlfn.XLOOKUP($A20,Apuracão!$A:$A,Apuracão!AB:AB)</f>
        <v>0</v>
      </c>
      <c r="AC20" s="226">
        <f>_xlfn.XLOOKUP($A20,Apuracão!$A:$A,Apuracão!AC:AC)</f>
        <v>0</v>
      </c>
      <c r="AD20" s="226">
        <f>_xlfn.XLOOKUP($A20,Apuracão!$A:$A,Apuracão!AD:AD)</f>
        <v>0</v>
      </c>
      <c r="AE20" s="226">
        <f>_xlfn.XLOOKUP($A20,Apuracão!$A:$A,Apuracão!AE:AE)</f>
        <v>0</v>
      </c>
      <c r="AF20" s="226">
        <f>_xlfn.XLOOKUP($A20,Apuracão!$A:$A,Apuracão!AF:AF)</f>
        <v>0</v>
      </c>
      <c r="AG20" s="226">
        <f>_xlfn.XLOOKUP($A20,Apuracão!$A:$A,Apuracão!AG:AG)</f>
        <v>0</v>
      </c>
      <c r="AH20" s="221" t="str">
        <f>_xlfn.XLOOKUP($A20,Apuracão!$A:$A,Apuracão!AH:AH)</f>
        <v/>
      </c>
      <c r="AI20" s="227">
        <f>_xlfn.XLOOKUP($A20,Apuracão!$A:$A,Apuracão!AI:AI)</f>
        <v>99</v>
      </c>
      <c r="AJ20" s="228">
        <f>_xlfn.XLOOKUP($A20,Apuracão!$A:$A,Apuracão!AJ:AJ)</f>
        <v>15211</v>
      </c>
      <c r="AK20" s="226">
        <f>_xlfn.XLOOKUP($A20,Apuracão!$A:$A,Apuracão!AK:AK)</f>
        <v>883.08998378900003</v>
      </c>
      <c r="AL20" s="233">
        <f>_xlfn.XLOOKUP($A20,Apuracão!$A:$A,Apuracão!AL:AL)</f>
        <v>106</v>
      </c>
      <c r="AM20" s="226">
        <f>_xlfn.XLOOKUP($A20,Apuracão!$A:$A,Apuracão!AM:AM)</f>
        <v>901.02984688999993</v>
      </c>
      <c r="AN20" s="221">
        <f>_xlfn.XLOOKUP($A20,Apuracão!$A:$A,Apuracão!AN:AN)</f>
        <v>68</v>
      </c>
      <c r="AO20" s="221" t="str">
        <f>_xlfn.XLOOKUP($A20,Apuracão!$A:$A,Apuracão!AO:AO)</f>
        <v/>
      </c>
      <c r="AP20" s="276" t="s">
        <v>1194</v>
      </c>
    </row>
    <row r="21" spans="1:42" s="134" customFormat="1" ht="22.5" customHeight="1">
      <c r="A21" s="232"/>
      <c r="E21" s="185"/>
      <c r="F21" s="185"/>
      <c r="I21" s="186"/>
      <c r="Q21" s="187"/>
      <c r="R21" s="188"/>
      <c r="S21" s="188"/>
      <c r="T21" s="188"/>
      <c r="U21" s="188"/>
      <c r="V21" s="188"/>
      <c r="W21" s="188"/>
      <c r="X21" s="188"/>
      <c r="Y21" s="188"/>
      <c r="Z21" s="189"/>
      <c r="AA21" s="189"/>
      <c r="AB21" s="189"/>
      <c r="AC21" s="189"/>
      <c r="AD21" s="189"/>
      <c r="AE21" s="189"/>
      <c r="AF21" s="189"/>
      <c r="AG21" s="189"/>
      <c r="AI21" s="190"/>
      <c r="AJ21" s="191"/>
      <c r="AK21" s="189"/>
      <c r="AL21" s="234"/>
      <c r="AM21" s="189"/>
    </row>
    <row r="22" spans="1:42" s="134" customFormat="1" ht="22.5" customHeight="1">
      <c r="A22" s="232"/>
      <c r="E22" s="185"/>
      <c r="F22" s="185"/>
      <c r="I22" s="186"/>
      <c r="Q22" s="187"/>
      <c r="R22" s="188"/>
      <c r="S22" s="188"/>
      <c r="T22" s="188"/>
      <c r="U22" s="188"/>
      <c r="V22" s="188"/>
      <c r="W22" s="188"/>
      <c r="X22" s="188"/>
      <c r="Y22" s="188"/>
      <c r="Z22" s="189"/>
      <c r="AA22" s="189"/>
      <c r="AB22" s="189"/>
      <c r="AC22" s="189"/>
      <c r="AD22" s="189"/>
      <c r="AE22" s="189"/>
      <c r="AF22" s="189"/>
      <c r="AG22" s="189"/>
      <c r="AI22" s="190"/>
      <c r="AJ22" s="191"/>
      <c r="AK22" s="189"/>
      <c r="AL22" s="234"/>
      <c r="AM22" s="189"/>
    </row>
    <row r="23" spans="1:42" s="134" customFormat="1" ht="22.5" customHeight="1">
      <c r="A23" s="232"/>
      <c r="E23" s="185"/>
      <c r="F23" s="185"/>
      <c r="I23" s="186"/>
      <c r="Q23" s="187"/>
      <c r="R23" s="188"/>
      <c r="S23" s="188"/>
      <c r="T23" s="188"/>
      <c r="U23" s="188"/>
      <c r="V23" s="188"/>
      <c r="W23" s="188"/>
      <c r="X23" s="188"/>
      <c r="Y23" s="188"/>
      <c r="Z23" s="189"/>
      <c r="AA23" s="189"/>
      <c r="AB23" s="189"/>
      <c r="AC23" s="189"/>
      <c r="AD23" s="189"/>
      <c r="AE23" s="189"/>
      <c r="AF23" s="189"/>
      <c r="AG23" s="189"/>
      <c r="AI23" s="190"/>
      <c r="AJ23" s="191"/>
      <c r="AK23" s="189"/>
      <c r="AL23" s="234"/>
      <c r="AM23" s="189"/>
    </row>
    <row r="24" spans="1:42" ht="25.8">
      <c r="A24" s="241" t="s">
        <v>1086</v>
      </c>
      <c r="B24" s="76"/>
      <c r="C24" s="76"/>
      <c r="D24" s="76"/>
      <c r="E24" s="70"/>
      <c r="F24" s="70"/>
      <c r="G24" s="76"/>
      <c r="H24" s="76"/>
      <c r="I24" s="77" t="s">
        <v>525</v>
      </c>
      <c r="J24" s="76"/>
      <c r="K24" s="76"/>
      <c r="L24" s="76"/>
      <c r="M24" s="76"/>
      <c r="N24" s="76"/>
      <c r="O24" s="76"/>
      <c r="P24" s="76"/>
      <c r="Q24" s="74"/>
      <c r="R24" s="78"/>
      <c r="S24" s="78"/>
      <c r="T24" s="78"/>
      <c r="U24" s="78"/>
      <c r="V24" s="78"/>
      <c r="W24" s="78"/>
      <c r="X24" s="78"/>
      <c r="Y24" s="78"/>
      <c r="Z24" s="351" t="s">
        <v>531</v>
      </c>
      <c r="AA24" s="351"/>
      <c r="AB24" s="351"/>
      <c r="AC24" s="351"/>
      <c r="AD24" s="351" t="s">
        <v>531</v>
      </c>
      <c r="AE24" s="351"/>
      <c r="AF24" s="351"/>
      <c r="AG24" s="351"/>
      <c r="AH24" s="76"/>
      <c r="AI24" s="75"/>
      <c r="AJ24" s="79" t="s">
        <v>531</v>
      </c>
      <c r="AK24" s="79" t="s">
        <v>531</v>
      </c>
      <c r="AL24" s="106">
        <f>$AL$1</f>
        <v>46075</v>
      </c>
      <c r="AM24" s="79" t="s">
        <v>531</v>
      </c>
      <c r="AN24" s="106"/>
      <c r="AO24" s="76"/>
    </row>
    <row r="25" spans="1:42" ht="22.5" customHeight="1">
      <c r="A25" s="120" t="s">
        <v>517</v>
      </c>
      <c r="B25" s="62" t="s">
        <v>556</v>
      </c>
      <c r="C25" s="62" t="s">
        <v>558</v>
      </c>
      <c r="D25" s="62" t="s">
        <v>557</v>
      </c>
      <c r="E25" s="62" t="s">
        <v>461</v>
      </c>
      <c r="F25" s="62" t="s">
        <v>518</v>
      </c>
      <c r="G25" s="62" t="s">
        <v>463</v>
      </c>
      <c r="H25" s="62" t="s">
        <v>528</v>
      </c>
      <c r="I25" s="63" t="s">
        <v>465</v>
      </c>
      <c r="J25" s="62" t="s">
        <v>519</v>
      </c>
      <c r="K25" s="62" t="s">
        <v>520</v>
      </c>
      <c r="L25" s="62" t="s">
        <v>680</v>
      </c>
      <c r="M25" s="62" t="s">
        <v>521</v>
      </c>
      <c r="N25" s="62" t="s">
        <v>522</v>
      </c>
      <c r="O25" s="80" t="s">
        <v>523</v>
      </c>
      <c r="P25" s="80" t="s">
        <v>524</v>
      </c>
      <c r="Q25" s="64" t="s">
        <v>525</v>
      </c>
      <c r="R25" s="355" t="s">
        <v>515</v>
      </c>
      <c r="S25" s="355"/>
      <c r="T25" s="355"/>
      <c r="U25" s="355"/>
      <c r="V25" s="355" t="s">
        <v>516</v>
      </c>
      <c r="W25" s="355"/>
      <c r="X25" s="355"/>
      <c r="Y25" s="355"/>
      <c r="Z25" s="356" t="s">
        <v>513</v>
      </c>
      <c r="AA25" s="356"/>
      <c r="AB25" s="356"/>
      <c r="AC25" s="356"/>
      <c r="AD25" s="356" t="s">
        <v>514</v>
      </c>
      <c r="AE25" s="356"/>
      <c r="AF25" s="356"/>
      <c r="AG25" s="356"/>
      <c r="AH25" s="65" t="s">
        <v>494</v>
      </c>
      <c r="AI25" s="66" t="s">
        <v>510</v>
      </c>
      <c r="AJ25" s="67"/>
      <c r="AK25" s="68"/>
      <c r="AL25" s="65" t="s">
        <v>526</v>
      </c>
      <c r="AM25" s="68"/>
      <c r="AN25" s="65" t="s">
        <v>527</v>
      </c>
      <c r="AO25" s="65" t="s">
        <v>529</v>
      </c>
    </row>
    <row r="26" spans="1:42" s="221" customFormat="1" ht="22.5" customHeight="1">
      <c r="A26" s="230" t="s">
        <v>440</v>
      </c>
      <c r="B26" s="221" t="str">
        <f>_xlfn.XLOOKUP($A26,Apuracão!$A:$A,Apuracão!B:B)</f>
        <v>44</v>
      </c>
      <c r="C26" s="221" t="str">
        <f>_xlfn.XLOOKUP($A26,Apuracão!$A:$A,Apuracão!C:C)</f>
        <v>02</v>
      </c>
      <c r="D26" s="221" t="str">
        <f>_xlfn.XLOOKUP($A26,Apuracão!$A:$A,Apuracão!D:D)</f>
        <v>01</v>
      </c>
      <c r="E26" s="222" t="str">
        <f>_xlfn.XLOOKUP($A26,Apuracão!$A:$A,Apuracão!E:E)</f>
        <v>YOKOTI</v>
      </c>
      <c r="F26" s="222" t="str">
        <f>_xlfn.XLOOKUP($A26,Apuracão!$A:$A,Apuracão!F:F)</f>
        <v>MINORU</v>
      </c>
      <c r="G26" s="221" t="str">
        <f>_xlfn.XLOOKUP($A26,Apuracão!$A:$A,Apuracão!G:G)</f>
        <v>M</v>
      </c>
      <c r="H26" s="221" t="str">
        <f>_xlfn.XLOOKUP($A26,Apuracão!$A:$A,Apuracão!H:H)</f>
        <v>07. GSP</v>
      </c>
      <c r="I26" s="223">
        <f>_xlfn.XLOOKUP($A26,Apuracão!$A:$A,Apuracão!I:I)</f>
        <v>11642</v>
      </c>
      <c r="J26" s="221">
        <f>_xlfn.XLOOKUP($A26,Apuracão!$A:$A,Apuracão!J:J)</f>
        <v>10</v>
      </c>
      <c r="K26" s="221" t="str">
        <f>_xlfn.XLOOKUP($A26,Apuracão!$A:$A,Apuracão!K:K)</f>
        <v>C</v>
      </c>
      <c r="L26" s="221" t="str">
        <f>_xlfn.XLOOKUP($A26,Apuracão!$A:$A,Apuracão!L:L)</f>
        <v>MR</v>
      </c>
      <c r="M26" s="221" t="str">
        <f>_xlfn.XLOOKUP($A26,Apuracão!$A:$A,Apuracão!M:M)</f>
        <v>X</v>
      </c>
      <c r="N26" s="221" t="str">
        <f>_xlfn.XLOOKUP($A26,Apuracão!$A:$A,Apuracão!N:N)</f>
        <v>LIB2026i</v>
      </c>
      <c r="O26" s="221">
        <f>_xlfn.XLOOKUP($A26,Apuracão!$A:$A,Apuracão!O:O)</f>
        <v>58</v>
      </c>
      <c r="P26" s="221">
        <f>_xlfn.XLOOKUP($A26,Apuracão!$A:$A,Apuracão!P:P)</f>
        <v>60</v>
      </c>
      <c r="Q26" s="224">
        <f>_xlfn.XLOOKUP($A26,Apuracão!$A:$A,Apuracão!Q:Q)</f>
        <v>118</v>
      </c>
      <c r="R26" s="225">
        <f>_xlfn.XLOOKUP($A26,Apuracão!$A:$A,Apuracão!R:R)</f>
        <v>0</v>
      </c>
      <c r="S26" s="225">
        <f>_xlfn.XLOOKUP($A26,Apuracão!$A:$A,Apuracão!S:S)</f>
        <v>0</v>
      </c>
      <c r="T26" s="225">
        <f>_xlfn.XLOOKUP($A26,Apuracão!$A:$A,Apuracão!T:T)</f>
        <v>0</v>
      </c>
      <c r="U26" s="225">
        <f>_xlfn.XLOOKUP($A26,Apuracão!$A:$A,Apuracão!U:U)</f>
        <v>0</v>
      </c>
      <c r="V26" s="225">
        <f>_xlfn.XLOOKUP($A26,Apuracão!$A:$A,Apuracão!V:V)</f>
        <v>0</v>
      </c>
      <c r="W26" s="225">
        <f>_xlfn.XLOOKUP($A26,Apuracão!$A:$A,Apuracão!W:W)</f>
        <v>0</v>
      </c>
      <c r="X26" s="225">
        <f>_xlfn.XLOOKUP($A26,Apuracão!$A:$A,Apuracão!X:X)</f>
        <v>0</v>
      </c>
      <c r="Y26" s="225">
        <f>_xlfn.XLOOKUP($A26,Apuracão!$A:$A,Apuracão!Y:Y)</f>
        <v>0</v>
      </c>
      <c r="Z26" s="226">
        <f>_xlfn.XLOOKUP($A26,Apuracão!$A:$A,Apuracão!Z:Z)</f>
        <v>0</v>
      </c>
      <c r="AA26" s="226">
        <f>_xlfn.XLOOKUP($A26,Apuracão!$A:$A,Apuracão!AA:AA)</f>
        <v>0</v>
      </c>
      <c r="AB26" s="226">
        <f>_xlfn.XLOOKUP($A26,Apuracão!$A:$A,Apuracão!AB:AB)</f>
        <v>0</v>
      </c>
      <c r="AC26" s="226">
        <f>_xlfn.XLOOKUP($A26,Apuracão!$A:$A,Apuracão!AC:AC)</f>
        <v>0</v>
      </c>
      <c r="AD26" s="226">
        <f>_xlfn.XLOOKUP($A26,Apuracão!$A:$A,Apuracão!AD:AD)</f>
        <v>0</v>
      </c>
      <c r="AE26" s="226">
        <f>_xlfn.XLOOKUP($A26,Apuracão!$A:$A,Apuracão!AE:AE)</f>
        <v>0</v>
      </c>
      <c r="AF26" s="226">
        <f>_xlfn.XLOOKUP($A26,Apuracão!$A:$A,Apuracão!AF:AF)</f>
        <v>0</v>
      </c>
      <c r="AG26" s="226">
        <f>_xlfn.XLOOKUP($A26,Apuracão!$A:$A,Apuracão!AG:AG)</f>
        <v>0</v>
      </c>
      <c r="AH26" s="221" t="str">
        <f>_xlfn.XLOOKUP($A26,Apuracão!$A:$A,Apuracão!AH:AH)</f>
        <v/>
      </c>
      <c r="AI26" s="227">
        <f>_xlfn.XLOOKUP($A26,Apuracão!$A:$A,Apuracão!AI:AI)</f>
        <v>98</v>
      </c>
      <c r="AJ26" s="228">
        <f>_xlfn.XLOOKUP($A26,Apuracão!$A:$A,Apuracão!AJ:AJ)</f>
        <v>11642</v>
      </c>
      <c r="AK26" s="226">
        <f>_xlfn.XLOOKUP($A26,Apuracão!$A:$A,Apuracão!AK:AK)</f>
        <v>882.09998735800002</v>
      </c>
      <c r="AL26" s="233">
        <f>_xlfn.XLOOKUP($A26,Apuracão!$A:$A,Apuracão!AL:AL)</f>
        <v>112</v>
      </c>
      <c r="AM26" s="226">
        <f>_xlfn.XLOOKUP($A26,Apuracão!$A:$A,Apuracão!AM:AM)</f>
        <v>902.01988257999994</v>
      </c>
      <c r="AN26" s="221">
        <f>_xlfn.XLOOKUP($A26,Apuracão!$A:$A,Apuracão!AN:AN)</f>
        <v>56</v>
      </c>
      <c r="AO26" s="221" t="str">
        <f>_xlfn.XLOOKUP($A26,Apuracão!$A:$A,Apuracão!AO:AO)</f>
        <v/>
      </c>
      <c r="AP26" s="276" t="s">
        <v>1192</v>
      </c>
    </row>
    <row r="27" spans="1:42" s="221" customFormat="1" ht="22.5" customHeight="1">
      <c r="A27" s="230" t="s">
        <v>750</v>
      </c>
      <c r="B27" s="221" t="str">
        <f>_xlfn.XLOOKUP($A27,Apuracão!$A:$A,Apuracão!B:B)</f>
        <v>39</v>
      </c>
      <c r="C27" s="221" t="str">
        <f>_xlfn.XLOOKUP($A27,Apuracão!$A:$A,Apuracão!C:C)</f>
        <v>01</v>
      </c>
      <c r="D27" s="221" t="str">
        <f>_xlfn.XLOOKUP($A27,Apuracão!$A:$A,Apuracão!D:D)</f>
        <v>09</v>
      </c>
      <c r="E27" s="222" t="str">
        <f>_xlfn.XLOOKUP($A27,Apuracão!$A:$A,Apuracão!E:E)</f>
        <v>ISSHIKI</v>
      </c>
      <c r="F27" s="222" t="str">
        <f>_xlfn.XLOOKUP($A27,Apuracão!$A:$A,Apuracão!F:F)</f>
        <v>HIROSHI</v>
      </c>
      <c r="G27" s="221" t="str">
        <f>_xlfn.XLOOKUP($A27,Apuracão!$A:$A,Apuracão!G:G)</f>
        <v>M</v>
      </c>
      <c r="H27" s="221" t="str">
        <f>_xlfn.XLOOKUP($A27,Apuracão!$A:$A,Apuracão!H:H)</f>
        <v>11. NCC</v>
      </c>
      <c r="I27" s="223">
        <f>_xlfn.XLOOKUP($A27,Apuracão!$A:$A,Apuracão!I:I)</f>
        <v>14732</v>
      </c>
      <c r="J27" s="221">
        <f>_xlfn.XLOOKUP($A27,Apuracão!$A:$A,Apuracão!J:J)</f>
        <v>12</v>
      </c>
      <c r="K27" s="221" t="str">
        <f>_xlfn.XLOOKUP($A27,Apuracão!$A:$A,Apuracão!K:K)</f>
        <v>C</v>
      </c>
      <c r="L27" s="221" t="str">
        <f>_xlfn.XLOOKUP($A27,Apuracão!$A:$A,Apuracão!L:L)</f>
        <v>MR</v>
      </c>
      <c r="M27" s="221" t="str">
        <f>_xlfn.XLOOKUP($A27,Apuracão!$A:$A,Apuracão!M:M)</f>
        <v/>
      </c>
      <c r="N27" s="221" t="str">
        <f>_xlfn.XLOOKUP($A27,Apuracão!$A:$A,Apuracão!N:N)</f>
        <v>LIB2026</v>
      </c>
      <c r="O27" s="221">
        <f>_xlfn.XLOOKUP($A27,Apuracão!$A:$A,Apuracão!O:O)</f>
        <v>70</v>
      </c>
      <c r="P27" s="221">
        <f>_xlfn.XLOOKUP($A27,Apuracão!$A:$A,Apuracão!P:P)</f>
        <v>58</v>
      </c>
      <c r="Q27" s="224">
        <f>_xlfn.XLOOKUP($A27,Apuracão!$A:$A,Apuracão!Q:Q)</f>
        <v>128</v>
      </c>
      <c r="R27" s="225">
        <f>_xlfn.XLOOKUP($A27,Apuracão!$A:$A,Apuracão!R:R)</f>
        <v>0</v>
      </c>
      <c r="S27" s="225">
        <f>_xlfn.XLOOKUP($A27,Apuracão!$A:$A,Apuracão!S:S)</f>
        <v>0</v>
      </c>
      <c r="T27" s="225">
        <f>_xlfn.XLOOKUP($A27,Apuracão!$A:$A,Apuracão!T:T)</f>
        <v>0</v>
      </c>
      <c r="U27" s="225">
        <f>_xlfn.XLOOKUP($A27,Apuracão!$A:$A,Apuracão!U:U)</f>
        <v>0</v>
      </c>
      <c r="V27" s="225">
        <f>_xlfn.XLOOKUP($A27,Apuracão!$A:$A,Apuracão!V:V)</f>
        <v>0</v>
      </c>
      <c r="W27" s="225">
        <f>_xlfn.XLOOKUP($A27,Apuracão!$A:$A,Apuracão!W:W)</f>
        <v>0</v>
      </c>
      <c r="X27" s="225">
        <f>_xlfn.XLOOKUP($A27,Apuracão!$A:$A,Apuracão!X:X)</f>
        <v>0</v>
      </c>
      <c r="Y27" s="225">
        <f>_xlfn.XLOOKUP($A27,Apuracão!$A:$A,Apuracão!Y:Y)</f>
        <v>0</v>
      </c>
      <c r="Z27" s="226">
        <f>_xlfn.XLOOKUP($A27,Apuracão!$A:$A,Apuracão!Z:Z)</f>
        <v>0</v>
      </c>
      <c r="AA27" s="226">
        <f>_xlfn.XLOOKUP($A27,Apuracão!$A:$A,Apuracão!AA:AA)</f>
        <v>0</v>
      </c>
      <c r="AB27" s="226">
        <f>_xlfn.XLOOKUP($A27,Apuracão!$A:$A,Apuracão!AB:AB)</f>
        <v>0</v>
      </c>
      <c r="AC27" s="226">
        <f>_xlfn.XLOOKUP($A27,Apuracão!$A:$A,Apuracão!AC:AC)</f>
        <v>0</v>
      </c>
      <c r="AD27" s="226">
        <f>_xlfn.XLOOKUP($A27,Apuracão!$A:$A,Apuracão!AD:AD)</f>
        <v>0</v>
      </c>
      <c r="AE27" s="226">
        <f>_xlfn.XLOOKUP($A27,Apuracão!$A:$A,Apuracão!AE:AE)</f>
        <v>0</v>
      </c>
      <c r="AF27" s="226">
        <f>_xlfn.XLOOKUP($A27,Apuracão!$A:$A,Apuracão!AF:AF)</f>
        <v>0</v>
      </c>
      <c r="AG27" s="226">
        <f>_xlfn.XLOOKUP($A27,Apuracão!$A:$A,Apuracão!AG:AG)</f>
        <v>0</v>
      </c>
      <c r="AH27" s="221" t="str">
        <f>_xlfn.XLOOKUP($A27,Apuracão!$A:$A,Apuracão!AH:AH)</f>
        <v/>
      </c>
      <c r="AI27" s="227">
        <f>_xlfn.XLOOKUP($A27,Apuracão!$A:$A,Apuracão!AI:AI)</f>
        <v>104</v>
      </c>
      <c r="AJ27" s="228">
        <f>_xlfn.XLOOKUP($A27,Apuracão!$A:$A,Apuracão!AJ:AJ)</f>
        <v>14732</v>
      </c>
      <c r="AK27" s="226">
        <f>_xlfn.XLOOKUP($A27,Apuracão!$A:$A,Apuracão!AK:AK)</f>
        <v>872.11998426800005</v>
      </c>
      <c r="AL27" s="233">
        <f>_xlfn.XLOOKUP($A27,Apuracão!$A:$A,Apuracão!AL:AL)</f>
        <v>164</v>
      </c>
      <c r="AM27" s="226">
        <f>_xlfn.XLOOKUP($A27,Apuracão!$A:$A,Apuracão!AM:AM)</f>
        <v>895.99985168000001</v>
      </c>
      <c r="AN27" s="221">
        <f>_xlfn.XLOOKUP($A27,Apuracão!$A:$A,Apuracão!AN:AN)</f>
        <v>139</v>
      </c>
      <c r="AO27" s="221" t="str">
        <f>_xlfn.XLOOKUP($A27,Apuracão!$A:$A,Apuracão!AO:AO)</f>
        <v/>
      </c>
      <c r="AP27" s="276" t="s">
        <v>1193</v>
      </c>
    </row>
    <row r="28" spans="1:42" s="221" customFormat="1" ht="22.5" customHeight="1">
      <c r="A28" s="230" t="s">
        <v>107</v>
      </c>
      <c r="B28" s="221" t="str">
        <f>_xlfn.XLOOKUP($A28,Apuracão!$A:$A,Apuracão!B:B)</f>
        <v>32</v>
      </c>
      <c r="C28" s="221" t="str">
        <f>_xlfn.XLOOKUP($A28,Apuracão!$A:$A,Apuracão!C:C)</f>
        <v>02</v>
      </c>
      <c r="D28" s="221" t="str">
        <f>_xlfn.XLOOKUP($A28,Apuracão!$A:$A,Apuracão!D:D)</f>
        <v>14</v>
      </c>
      <c r="E28" s="222" t="str">
        <f>_xlfn.XLOOKUP($A28,Apuracão!$A:$A,Apuracão!E:E)</f>
        <v>TANAKA</v>
      </c>
      <c r="F28" s="222" t="str">
        <f>_xlfn.XLOOKUP($A28,Apuracão!$A:$A,Apuracão!F:F)</f>
        <v>TAKAAKI</v>
      </c>
      <c r="G28" s="221" t="str">
        <f>_xlfn.XLOOKUP($A28,Apuracão!$A:$A,Apuracão!G:G)</f>
        <v>M</v>
      </c>
      <c r="H28" s="221" t="str">
        <f>_xlfn.XLOOKUP($A28,Apuracão!$A:$A,Apuracão!H:H)</f>
        <v>03. IBI</v>
      </c>
      <c r="I28" s="223">
        <f>_xlfn.XLOOKUP($A28,Apuracão!$A:$A,Apuracão!I:I)</f>
        <v>14124</v>
      </c>
      <c r="J28" s="221">
        <f>_xlfn.XLOOKUP($A28,Apuracão!$A:$A,Apuracão!J:J)</f>
        <v>12</v>
      </c>
      <c r="K28" s="221" t="str">
        <f>_xlfn.XLOOKUP($A28,Apuracão!$A:$A,Apuracão!K:K)</f>
        <v>C</v>
      </c>
      <c r="L28" s="221" t="str">
        <f>_xlfn.XLOOKUP($A28,Apuracão!$A:$A,Apuracão!L:L)</f>
        <v>MR</v>
      </c>
      <c r="M28" s="221" t="str">
        <f>_xlfn.XLOOKUP($A28,Apuracão!$A:$A,Apuracão!M:M)</f>
        <v/>
      </c>
      <c r="N28" s="221" t="str">
        <f>_xlfn.XLOOKUP($A28,Apuracão!$A:$A,Apuracão!N:N)</f>
        <v>LIB2026</v>
      </c>
      <c r="O28" s="221">
        <f>_xlfn.XLOOKUP($A28,Apuracão!$A:$A,Apuracão!O:O)</f>
        <v>66</v>
      </c>
      <c r="P28" s="221">
        <f>_xlfn.XLOOKUP($A28,Apuracão!$A:$A,Apuracão!P:P)</f>
        <v>67</v>
      </c>
      <c r="Q28" s="224">
        <f>_xlfn.XLOOKUP($A28,Apuracão!$A:$A,Apuracão!Q:Q)</f>
        <v>133</v>
      </c>
      <c r="R28" s="225">
        <f>_xlfn.XLOOKUP($A28,Apuracão!$A:$A,Apuracão!R:R)</f>
        <v>0</v>
      </c>
      <c r="S28" s="225">
        <f>_xlfn.XLOOKUP($A28,Apuracão!$A:$A,Apuracão!S:S)</f>
        <v>0</v>
      </c>
      <c r="T28" s="225">
        <f>_xlfn.XLOOKUP($A28,Apuracão!$A:$A,Apuracão!T:T)</f>
        <v>0</v>
      </c>
      <c r="U28" s="225">
        <f>_xlfn.XLOOKUP($A28,Apuracão!$A:$A,Apuracão!U:U)</f>
        <v>0</v>
      </c>
      <c r="V28" s="225">
        <f>_xlfn.XLOOKUP($A28,Apuracão!$A:$A,Apuracão!V:V)</f>
        <v>0</v>
      </c>
      <c r="W28" s="225">
        <f>_xlfn.XLOOKUP($A28,Apuracão!$A:$A,Apuracão!W:W)</f>
        <v>0</v>
      </c>
      <c r="X28" s="225">
        <f>_xlfn.XLOOKUP($A28,Apuracão!$A:$A,Apuracão!X:X)</f>
        <v>0</v>
      </c>
      <c r="Y28" s="225">
        <f>_xlfn.XLOOKUP($A28,Apuracão!$A:$A,Apuracão!Y:Y)</f>
        <v>0</v>
      </c>
      <c r="Z28" s="226">
        <f>_xlfn.XLOOKUP($A28,Apuracão!$A:$A,Apuracão!Z:Z)</f>
        <v>0</v>
      </c>
      <c r="AA28" s="226">
        <f>_xlfn.XLOOKUP($A28,Apuracão!$A:$A,Apuracão!AA:AA)</f>
        <v>0</v>
      </c>
      <c r="AB28" s="226">
        <f>_xlfn.XLOOKUP($A28,Apuracão!$A:$A,Apuracão!AB:AB)</f>
        <v>0</v>
      </c>
      <c r="AC28" s="226">
        <f>_xlfn.XLOOKUP($A28,Apuracão!$A:$A,Apuracão!AC:AC)</f>
        <v>0</v>
      </c>
      <c r="AD28" s="226">
        <f>_xlfn.XLOOKUP($A28,Apuracão!$A:$A,Apuracão!AD:AD)</f>
        <v>0</v>
      </c>
      <c r="AE28" s="226">
        <f>_xlfn.XLOOKUP($A28,Apuracão!$A:$A,Apuracão!AE:AE)</f>
        <v>0</v>
      </c>
      <c r="AF28" s="226">
        <f>_xlfn.XLOOKUP($A28,Apuracão!$A:$A,Apuracão!AF:AF)</f>
        <v>0</v>
      </c>
      <c r="AG28" s="226">
        <f>_xlfn.XLOOKUP($A28,Apuracão!$A:$A,Apuracão!AG:AG)</f>
        <v>0</v>
      </c>
      <c r="AH28" s="221" t="str">
        <f>_xlfn.XLOOKUP($A28,Apuracão!$A:$A,Apuracão!AH:AH)</f>
        <v/>
      </c>
      <c r="AI28" s="227">
        <f>_xlfn.XLOOKUP($A28,Apuracão!$A:$A,Apuracão!AI:AI)</f>
        <v>109</v>
      </c>
      <c r="AJ28" s="228">
        <f>_xlfn.XLOOKUP($A28,Apuracão!$A:$A,Apuracão!AJ:AJ)</f>
        <v>14124</v>
      </c>
      <c r="AK28" s="226">
        <f>_xlfn.XLOOKUP($A28,Apuracão!$A:$A,Apuracão!AK:AK)</f>
        <v>867.11998487599999</v>
      </c>
      <c r="AL28" s="233">
        <f>_xlfn.XLOOKUP($A28,Apuracão!$A:$A,Apuracão!AL:AL)</f>
        <v>187</v>
      </c>
      <c r="AM28" s="226">
        <f>_xlfn.XLOOKUP($A28,Apuracão!$A:$A,Apuracão!AM:AM)</f>
        <v>890.99985776000005</v>
      </c>
      <c r="AN28" s="221">
        <f>_xlfn.XLOOKUP($A28,Apuracão!$A:$A,Apuracão!AN:AN)</f>
        <v>173</v>
      </c>
      <c r="AO28" s="221" t="str">
        <f>_xlfn.XLOOKUP($A28,Apuracão!$A:$A,Apuracão!AO:AO)</f>
        <v/>
      </c>
      <c r="AP28" s="276" t="s">
        <v>1194</v>
      </c>
    </row>
    <row r="29" spans="1:42" s="134" customFormat="1" ht="22.5" customHeight="1">
      <c r="A29" s="232"/>
      <c r="E29" s="185"/>
      <c r="F29" s="185"/>
      <c r="I29" s="186"/>
      <c r="Q29" s="187"/>
      <c r="R29" s="188"/>
      <c r="S29" s="188"/>
      <c r="T29" s="188"/>
      <c r="U29" s="188"/>
      <c r="V29" s="188"/>
      <c r="W29" s="188"/>
      <c r="X29" s="188"/>
      <c r="Y29" s="188"/>
      <c r="Z29" s="189"/>
      <c r="AA29" s="189"/>
      <c r="AB29" s="189"/>
      <c r="AC29" s="189"/>
      <c r="AD29" s="189"/>
      <c r="AE29" s="189"/>
      <c r="AF29" s="189"/>
      <c r="AG29" s="189"/>
      <c r="AI29" s="190"/>
      <c r="AJ29" s="191"/>
      <c r="AK29" s="189"/>
      <c r="AL29" s="234"/>
      <c r="AM29" s="189"/>
    </row>
    <row r="30" spans="1:42" s="134" customFormat="1" ht="18">
      <c r="A30" s="232"/>
      <c r="E30" s="185"/>
      <c r="F30" s="185"/>
      <c r="I30" s="186"/>
      <c r="Q30" s="187"/>
      <c r="R30" s="188"/>
      <c r="S30" s="188"/>
      <c r="T30" s="188"/>
      <c r="U30" s="188"/>
      <c r="V30" s="188"/>
      <c r="W30" s="188"/>
      <c r="X30" s="188"/>
      <c r="Y30" s="188"/>
      <c r="Z30" s="189"/>
      <c r="AA30" s="189"/>
      <c r="AB30" s="189"/>
      <c r="AC30" s="189"/>
      <c r="AD30" s="189"/>
      <c r="AE30" s="189"/>
      <c r="AF30" s="189"/>
      <c r="AG30" s="189"/>
      <c r="AI30" s="190"/>
      <c r="AJ30" s="191"/>
      <c r="AK30" s="189"/>
      <c r="AL30" s="234"/>
      <c r="AM30" s="189"/>
    </row>
    <row r="31" spans="1:42" s="134" customFormat="1" ht="18">
      <c r="A31" s="232"/>
      <c r="E31" s="185"/>
      <c r="F31" s="185"/>
      <c r="I31" s="186"/>
      <c r="Q31" s="187"/>
      <c r="R31" s="188"/>
      <c r="S31" s="188"/>
      <c r="T31" s="188"/>
      <c r="U31" s="188"/>
      <c r="V31" s="188"/>
      <c r="W31" s="188"/>
      <c r="X31" s="188"/>
      <c r="Y31" s="188"/>
      <c r="Z31" s="189"/>
      <c r="AA31" s="189"/>
      <c r="AB31" s="189"/>
      <c r="AC31" s="189"/>
      <c r="AD31" s="189"/>
      <c r="AE31" s="189"/>
      <c r="AF31" s="189"/>
      <c r="AG31" s="189"/>
      <c r="AI31" s="190"/>
      <c r="AJ31" s="191"/>
      <c r="AK31" s="189"/>
      <c r="AL31" s="234"/>
      <c r="AM31" s="189"/>
    </row>
    <row r="32" spans="1:42" s="134" customFormat="1" ht="18">
      <c r="A32" s="232"/>
      <c r="E32" s="185"/>
      <c r="F32" s="185"/>
      <c r="I32" s="186"/>
      <c r="Q32" s="187"/>
      <c r="R32" s="188"/>
      <c r="S32" s="188"/>
      <c r="T32" s="188"/>
      <c r="U32" s="188"/>
      <c r="V32" s="188"/>
      <c r="W32" s="188"/>
      <c r="X32" s="188"/>
      <c r="Y32" s="188"/>
      <c r="Z32" s="189"/>
      <c r="AA32" s="189"/>
      <c r="AB32" s="189"/>
      <c r="AC32" s="189"/>
      <c r="AD32" s="189"/>
      <c r="AE32" s="189"/>
      <c r="AF32" s="189"/>
      <c r="AG32" s="189"/>
      <c r="AI32" s="190"/>
      <c r="AJ32" s="191"/>
      <c r="AK32" s="189"/>
      <c r="AL32" s="234"/>
      <c r="AM32" s="189"/>
    </row>
    <row r="33" spans="1:39" s="134" customFormat="1" ht="18">
      <c r="A33" s="232"/>
      <c r="E33" s="185"/>
      <c r="F33" s="185"/>
      <c r="I33" s="186"/>
      <c r="Q33" s="187"/>
      <c r="R33" s="188"/>
      <c r="S33" s="188"/>
      <c r="T33" s="188"/>
      <c r="U33" s="188"/>
      <c r="V33" s="188"/>
      <c r="W33" s="188"/>
      <c r="X33" s="188"/>
      <c r="Y33" s="188"/>
      <c r="Z33" s="189"/>
      <c r="AA33" s="189"/>
      <c r="AB33" s="189"/>
      <c r="AC33" s="189"/>
      <c r="AD33" s="189"/>
      <c r="AE33" s="189"/>
      <c r="AF33" s="189"/>
      <c r="AG33" s="189"/>
      <c r="AI33" s="190"/>
      <c r="AJ33" s="191"/>
      <c r="AK33" s="189"/>
      <c r="AL33" s="234"/>
      <c r="AM33" s="189"/>
    </row>
    <row r="34" spans="1:39" s="134" customFormat="1" ht="18">
      <c r="A34" s="232"/>
      <c r="E34" s="185"/>
      <c r="F34" s="185"/>
      <c r="I34" s="186"/>
      <c r="Q34" s="187"/>
      <c r="R34" s="188"/>
      <c r="S34" s="188"/>
      <c r="T34" s="188"/>
      <c r="U34" s="188"/>
      <c r="V34" s="188"/>
      <c r="W34" s="188"/>
      <c r="X34" s="188"/>
      <c r="Y34" s="188"/>
      <c r="Z34" s="189"/>
      <c r="AA34" s="189"/>
      <c r="AB34" s="189"/>
      <c r="AC34" s="189"/>
      <c r="AD34" s="189"/>
      <c r="AE34" s="189"/>
      <c r="AF34" s="189"/>
      <c r="AG34" s="189"/>
      <c r="AI34" s="190"/>
      <c r="AJ34" s="191"/>
      <c r="AK34" s="189"/>
      <c r="AL34" s="234"/>
      <c r="AM34" s="189"/>
    </row>
    <row r="35" spans="1:39" s="134" customFormat="1" ht="18">
      <c r="A35" s="232"/>
      <c r="E35" s="185"/>
      <c r="F35" s="185"/>
      <c r="I35" s="186"/>
      <c r="Q35" s="187"/>
      <c r="R35" s="188"/>
      <c r="S35" s="188"/>
      <c r="T35" s="188"/>
      <c r="U35" s="188"/>
      <c r="V35" s="188"/>
      <c r="W35" s="188"/>
      <c r="X35" s="188"/>
      <c r="Y35" s="188"/>
      <c r="Z35" s="189"/>
      <c r="AA35" s="189"/>
      <c r="AB35" s="189"/>
      <c r="AC35" s="189"/>
      <c r="AD35" s="189"/>
      <c r="AE35" s="189"/>
      <c r="AF35" s="189"/>
      <c r="AG35" s="189"/>
      <c r="AI35" s="190"/>
      <c r="AJ35" s="191"/>
      <c r="AK35" s="189"/>
      <c r="AL35" s="234"/>
      <c r="AM35" s="189"/>
    </row>
    <row r="36" spans="1:39" s="134" customFormat="1" ht="18">
      <c r="A36" s="232"/>
      <c r="E36" s="185"/>
      <c r="F36" s="185"/>
      <c r="I36" s="186"/>
      <c r="Q36" s="187"/>
      <c r="R36" s="188"/>
      <c r="S36" s="188"/>
      <c r="T36" s="188"/>
      <c r="U36" s="188"/>
      <c r="V36" s="188"/>
      <c r="W36" s="188"/>
      <c r="X36" s="188"/>
      <c r="Y36" s="188"/>
      <c r="Z36" s="189"/>
      <c r="AA36" s="189"/>
      <c r="AB36" s="189"/>
      <c r="AC36" s="189"/>
      <c r="AD36" s="189"/>
      <c r="AE36" s="189"/>
      <c r="AF36" s="189"/>
      <c r="AG36" s="189"/>
      <c r="AI36" s="190"/>
      <c r="AJ36" s="191"/>
      <c r="AK36" s="189"/>
      <c r="AL36" s="234"/>
      <c r="AM36" s="189"/>
    </row>
    <row r="37" spans="1:39" s="134" customFormat="1" ht="18">
      <c r="A37" s="232"/>
      <c r="E37" s="185"/>
      <c r="F37" s="185"/>
      <c r="I37" s="186"/>
      <c r="Q37" s="187"/>
      <c r="R37" s="188"/>
      <c r="S37" s="188"/>
      <c r="T37" s="188"/>
      <c r="U37" s="188"/>
      <c r="V37" s="188"/>
      <c r="W37" s="188"/>
      <c r="X37" s="188"/>
      <c r="Y37" s="188"/>
      <c r="Z37" s="189"/>
      <c r="AA37" s="189"/>
      <c r="AB37" s="189"/>
      <c r="AC37" s="189"/>
      <c r="AD37" s="189"/>
      <c r="AE37" s="189"/>
      <c r="AF37" s="189"/>
      <c r="AG37" s="189"/>
      <c r="AI37" s="190"/>
      <c r="AJ37" s="191"/>
      <c r="AK37" s="189"/>
      <c r="AL37" s="234"/>
      <c r="AM37" s="189"/>
    </row>
  </sheetData>
  <autoFilter ref="A2:AN2" xr:uid="{00000000-0001-0000-0C00-000000000000}">
    <filterColumn colId="17" showButton="0"/>
    <filterColumn colId="18" showButton="0"/>
    <filterColumn colId="19" showButton="0"/>
    <filterColumn colId="21" showButton="0"/>
    <filterColumn colId="22" showButton="0"/>
    <filterColumn colId="23" showButton="0"/>
    <filterColumn colId="25" showButton="0"/>
    <filterColumn colId="26" showButton="0"/>
    <filterColumn colId="27" showButton="0"/>
    <filterColumn colId="29" showButton="0"/>
    <filterColumn colId="30" showButton="0"/>
    <filterColumn colId="31" showButton="0"/>
    <sortState xmlns:xlrd2="http://schemas.microsoft.com/office/spreadsheetml/2017/richdata2" ref="A2:AN3">
      <sortCondition ref="AL2"/>
    </sortState>
  </autoFilter>
  <mergeCells count="24">
    <mergeCell ref="Z1:AC1"/>
    <mergeCell ref="AD1:AG1"/>
    <mergeCell ref="R2:U2"/>
    <mergeCell ref="V2:Y2"/>
    <mergeCell ref="Z2:AC2"/>
    <mergeCell ref="AD2:AG2"/>
    <mergeCell ref="Z9:AC9"/>
    <mergeCell ref="AD9:AG9"/>
    <mergeCell ref="R10:U10"/>
    <mergeCell ref="V10:Y10"/>
    <mergeCell ref="Z10:AC10"/>
    <mergeCell ref="AD10:AG10"/>
    <mergeCell ref="Z16:AC16"/>
    <mergeCell ref="AD16:AG16"/>
    <mergeCell ref="R17:U17"/>
    <mergeCell ref="V17:Y17"/>
    <mergeCell ref="Z17:AC17"/>
    <mergeCell ref="AD17:AG17"/>
    <mergeCell ref="Z24:AC24"/>
    <mergeCell ref="AD24:AG24"/>
    <mergeCell ref="R25:U25"/>
    <mergeCell ref="V25:Y25"/>
    <mergeCell ref="Z25:AC25"/>
    <mergeCell ref="AD25:AG25"/>
  </mergeCells>
  <hyperlinks>
    <hyperlink ref="H2" r:id="rId1" xr:uid="{0CE0D188-8E61-4105-9158-2786922DB6A3}"/>
    <hyperlink ref="H10" r:id="rId2" xr:uid="{7759CFFF-6B8A-477E-89EF-B0C709F9F76C}"/>
    <hyperlink ref="H17" r:id="rId3" xr:uid="{FDA74808-ABD9-48BC-BD54-A9484F6610CE}"/>
    <hyperlink ref="H25" r:id="rId4" xr:uid="{2FE73421-BAA6-44EB-BF72-C3A41D08AF64}"/>
  </hyperlinks>
  <pageMargins left="0.25" right="0.25" top="0.75" bottom="0.75" header="0.3" footer="0.3"/>
  <pageSetup paperSize="9" scale="54" orientation="landscape" verticalDpi="300" r:id="rId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5EB4B4-4DBF-4D67-BF07-160E173D74CB}">
  <sheetPr>
    <tabColor rgb="FF0070C0"/>
    <pageSetUpPr fitToPage="1"/>
  </sheetPr>
  <dimension ref="A1:AU37"/>
  <sheetViews>
    <sheetView topLeftCell="A5" zoomScale="70" zoomScaleNormal="70" workbookViewId="0"/>
  </sheetViews>
  <sheetFormatPr defaultColWidth="9" defaultRowHeight="13.8" outlineLevelCol="1"/>
  <cols>
    <col min="1" max="1" width="10.5546875" style="119" customWidth="1"/>
    <col min="2" max="4" width="5.88671875" style="54" customWidth="1"/>
    <col min="5" max="6" width="21.6640625" style="55" customWidth="1"/>
    <col min="7" max="7" width="5.5546875" style="54" customWidth="1"/>
    <col min="8" max="8" width="16.5546875" style="54" customWidth="1"/>
    <col min="9" max="9" width="20.6640625" style="58" customWidth="1"/>
    <col min="10" max="12" width="8.109375" style="54" customWidth="1"/>
    <col min="13" max="13" width="8.109375" style="54" hidden="1" customWidth="1" outlineLevel="1"/>
    <col min="14" max="14" width="12.33203125" style="54" hidden="1" customWidth="1" outlineLevel="1"/>
    <col min="15" max="15" width="8.5546875" style="54" bestFit="1" customWidth="1" collapsed="1"/>
    <col min="16" max="16" width="8.5546875" style="54" bestFit="1" customWidth="1"/>
    <col min="17" max="17" width="11.5546875" style="56" bestFit="1" customWidth="1"/>
    <col min="18" max="25" width="3.109375" style="59" hidden="1" customWidth="1" outlineLevel="1"/>
    <col min="26" max="33" width="3.109375" style="61" hidden="1" customWidth="1" outlineLevel="1"/>
    <col min="34" max="34" width="10.33203125" style="54" hidden="1" customWidth="1" outlineLevel="1"/>
    <col min="35" max="35" width="9.44140625" style="57" hidden="1" customWidth="1" outlineLevel="1"/>
    <col min="36" max="36" width="18" style="60" hidden="1" customWidth="1" outlineLevel="1"/>
    <col min="37" max="37" width="20.44140625" style="61" hidden="1" customWidth="1" outlineLevel="1"/>
    <col min="38" max="38" width="22.44140625" style="235" bestFit="1" customWidth="1" collapsed="1"/>
    <col min="39" max="39" width="20.44140625" style="61" hidden="1" customWidth="1" outlineLevel="1"/>
    <col min="40" max="40" width="16.33203125" style="54" hidden="1" customWidth="1" outlineLevel="1"/>
    <col min="41" max="41" width="9.44140625" style="54" hidden="1" customWidth="1" outlineLevel="1"/>
    <col min="42" max="42" width="9" style="54" collapsed="1"/>
    <col min="43" max="16384" width="9" style="54"/>
  </cols>
  <sheetData>
    <row r="1" spans="1:47" s="76" customFormat="1" ht="36.6" customHeight="1">
      <c r="A1" s="241" t="s">
        <v>1091</v>
      </c>
      <c r="E1" s="70"/>
      <c r="F1" s="70"/>
      <c r="I1" s="77" t="s">
        <v>525</v>
      </c>
      <c r="L1" s="76" t="s">
        <v>950</v>
      </c>
      <c r="Q1" s="74"/>
      <c r="R1" s="78"/>
      <c r="S1" s="78"/>
      <c r="T1" s="78"/>
      <c r="U1" s="78"/>
      <c r="V1" s="78"/>
      <c r="W1" s="78"/>
      <c r="X1" s="78"/>
      <c r="Y1" s="78"/>
      <c r="Z1" s="351" t="s">
        <v>531</v>
      </c>
      <c r="AA1" s="351"/>
      <c r="AB1" s="351"/>
      <c r="AC1" s="351"/>
      <c r="AD1" s="351" t="s">
        <v>531</v>
      </c>
      <c r="AE1" s="351"/>
      <c r="AF1" s="351"/>
      <c r="AG1" s="351"/>
      <c r="AI1" s="75"/>
      <c r="AJ1" s="79" t="s">
        <v>531</v>
      </c>
      <c r="AK1" s="79" t="s">
        <v>531</v>
      </c>
      <c r="AL1" s="106">
        <v>46075</v>
      </c>
      <c r="AM1" s="79" t="s">
        <v>531</v>
      </c>
      <c r="AN1" s="106"/>
      <c r="AU1" s="70" t="s">
        <v>1069</v>
      </c>
    </row>
    <row r="2" spans="1:47" s="69" customFormat="1" ht="33.75" customHeight="1">
      <c r="A2" s="120" t="s">
        <v>517</v>
      </c>
      <c r="B2" s="62" t="s">
        <v>556</v>
      </c>
      <c r="C2" s="62" t="s">
        <v>558</v>
      </c>
      <c r="D2" s="62" t="s">
        <v>557</v>
      </c>
      <c r="E2" s="62" t="s">
        <v>461</v>
      </c>
      <c r="F2" s="62" t="s">
        <v>518</v>
      </c>
      <c r="G2" s="62" t="s">
        <v>463</v>
      </c>
      <c r="H2" s="62" t="s">
        <v>528</v>
      </c>
      <c r="I2" s="63" t="s">
        <v>465</v>
      </c>
      <c r="J2" s="62" t="s">
        <v>519</v>
      </c>
      <c r="K2" s="62" t="s">
        <v>520</v>
      </c>
      <c r="L2" s="62" t="s">
        <v>680</v>
      </c>
      <c r="M2" s="62" t="s">
        <v>521</v>
      </c>
      <c r="N2" s="62" t="s">
        <v>522</v>
      </c>
      <c r="O2" s="80" t="s">
        <v>523</v>
      </c>
      <c r="P2" s="80" t="s">
        <v>524</v>
      </c>
      <c r="Q2" s="64" t="s">
        <v>525</v>
      </c>
      <c r="R2" s="355" t="s">
        <v>515</v>
      </c>
      <c r="S2" s="355"/>
      <c r="T2" s="355"/>
      <c r="U2" s="355"/>
      <c r="V2" s="355" t="s">
        <v>516</v>
      </c>
      <c r="W2" s="355"/>
      <c r="X2" s="355"/>
      <c r="Y2" s="355"/>
      <c r="Z2" s="356" t="s">
        <v>513</v>
      </c>
      <c r="AA2" s="356"/>
      <c r="AB2" s="356"/>
      <c r="AC2" s="356"/>
      <c r="AD2" s="356" t="s">
        <v>514</v>
      </c>
      <c r="AE2" s="356"/>
      <c r="AF2" s="356"/>
      <c r="AG2" s="356"/>
      <c r="AH2" s="65" t="s">
        <v>494</v>
      </c>
      <c r="AI2" s="66" t="s">
        <v>510</v>
      </c>
      <c r="AJ2" s="67"/>
      <c r="AK2" s="68"/>
      <c r="AL2" s="65" t="s">
        <v>526</v>
      </c>
      <c r="AM2" s="68"/>
      <c r="AN2" s="65" t="s">
        <v>527</v>
      </c>
      <c r="AO2" s="65" t="s">
        <v>529</v>
      </c>
    </row>
    <row r="3" spans="1:47" s="221" customFormat="1" ht="22.5" customHeight="1">
      <c r="A3" s="230" t="s">
        <v>574</v>
      </c>
      <c r="B3" s="221" t="str">
        <f>_xlfn.XLOOKUP($A3,Apuracão!$A:$A,Apuracão!B:B)</f>
        <v>25</v>
      </c>
      <c r="C3" s="221" t="str">
        <f>_xlfn.XLOOKUP($A3,Apuracão!$A:$A,Apuracão!C:C)</f>
        <v>02</v>
      </c>
      <c r="D3" s="221" t="str">
        <f>_xlfn.XLOOKUP($A3,Apuracão!$A:$A,Apuracão!D:D)</f>
        <v>07</v>
      </c>
      <c r="E3" s="222" t="str">
        <f>_xlfn.XLOOKUP($A3,Apuracão!$A:$A,Apuracão!E:E)</f>
        <v>YOSHIDA</v>
      </c>
      <c r="F3" s="222" t="str">
        <f>_xlfn.XLOOKUP($A3,Apuracão!$A:$A,Apuracão!F:F)</f>
        <v>AKIMITSU</v>
      </c>
      <c r="G3" s="221" t="str">
        <f>_xlfn.XLOOKUP($A3,Apuracão!$A:$A,Apuracão!G:G)</f>
        <v>M</v>
      </c>
      <c r="H3" s="221" t="str">
        <f>_xlfn.XLOOKUP($A3,Apuracão!$A:$A,Apuracão!H:H)</f>
        <v>11. NCC</v>
      </c>
      <c r="I3" s="223">
        <f>_xlfn.XLOOKUP($A3,Apuracão!$A:$A,Apuracão!I:I)</f>
        <v>16973</v>
      </c>
      <c r="J3" s="221">
        <f>_xlfn.XLOOKUP($A3,Apuracão!$A:$A,Apuracão!J:J)</f>
        <v>1</v>
      </c>
      <c r="K3" s="221" t="str">
        <f>_xlfn.XLOOKUP($A3,Apuracão!$A:$A,Apuracão!K:K)</f>
        <v>EX</v>
      </c>
      <c r="L3" s="221" t="str">
        <f>_xlfn.XLOOKUP($A3,Apuracão!$A:$A,Apuracão!L:L)</f>
        <v>SR</v>
      </c>
      <c r="M3" s="221" t="str">
        <f>_xlfn.XLOOKUP($A3,Apuracão!$A:$A,Apuracão!M:M)</f>
        <v>X</v>
      </c>
      <c r="N3" s="221" t="str">
        <f>_xlfn.XLOOKUP($A3,Apuracão!$A:$A,Apuracão!N:N)</f>
        <v>LIB2026</v>
      </c>
      <c r="O3" s="221">
        <f>_xlfn.XLOOKUP($A3,Apuracão!$A:$A,Apuracão!O:O)</f>
        <v>49</v>
      </c>
      <c r="P3" s="221">
        <f>_xlfn.XLOOKUP($A3,Apuracão!$A:$A,Apuracão!P:P)</f>
        <v>45</v>
      </c>
      <c r="Q3" s="224">
        <f>_xlfn.XLOOKUP($A3,Apuracão!$A:$A,Apuracão!Q:Q)</f>
        <v>94</v>
      </c>
      <c r="R3" s="225">
        <f>_xlfn.XLOOKUP($A3,Apuracão!$A:$A,Apuracão!R:R)</f>
        <v>0</v>
      </c>
      <c r="S3" s="225">
        <f>_xlfn.XLOOKUP($A3,Apuracão!$A:$A,Apuracão!S:S)</f>
        <v>0</v>
      </c>
      <c r="T3" s="225">
        <f>_xlfn.XLOOKUP($A3,Apuracão!$A:$A,Apuracão!T:T)</f>
        <v>0</v>
      </c>
      <c r="U3" s="225">
        <f>_xlfn.XLOOKUP($A3,Apuracão!$A:$A,Apuracão!U:U)</f>
        <v>0</v>
      </c>
      <c r="V3" s="225">
        <f>_xlfn.XLOOKUP($A3,Apuracão!$A:$A,Apuracão!V:V)</f>
        <v>0</v>
      </c>
      <c r="W3" s="225">
        <f>_xlfn.XLOOKUP($A3,Apuracão!$A:$A,Apuracão!W:W)</f>
        <v>0</v>
      </c>
      <c r="X3" s="225">
        <f>_xlfn.XLOOKUP($A3,Apuracão!$A:$A,Apuracão!X:X)</f>
        <v>0</v>
      </c>
      <c r="Y3" s="225">
        <f>_xlfn.XLOOKUP($A3,Apuracão!$A:$A,Apuracão!Y:Y)</f>
        <v>0</v>
      </c>
      <c r="Z3" s="226">
        <f>_xlfn.XLOOKUP($A3,Apuracão!$A:$A,Apuracão!Z:Z)</f>
        <v>0</v>
      </c>
      <c r="AA3" s="226">
        <f>_xlfn.XLOOKUP($A3,Apuracão!$A:$A,Apuracão!AA:AA)</f>
        <v>0</v>
      </c>
      <c r="AB3" s="226">
        <f>_xlfn.XLOOKUP($A3,Apuracão!$A:$A,Apuracão!AB:AB)</f>
        <v>0</v>
      </c>
      <c r="AC3" s="226">
        <f>_xlfn.XLOOKUP($A3,Apuracão!$A:$A,Apuracão!AC:AC)</f>
        <v>0</v>
      </c>
      <c r="AD3" s="226">
        <f>_xlfn.XLOOKUP($A3,Apuracão!$A:$A,Apuracão!AD:AD)</f>
        <v>0</v>
      </c>
      <c r="AE3" s="226">
        <f>_xlfn.XLOOKUP($A3,Apuracão!$A:$A,Apuracão!AE:AE)</f>
        <v>0</v>
      </c>
      <c r="AF3" s="226">
        <f>_xlfn.XLOOKUP($A3,Apuracão!$A:$A,Apuracão!AF:AF)</f>
        <v>0</v>
      </c>
      <c r="AG3" s="226">
        <f>_xlfn.XLOOKUP($A3,Apuracão!$A:$A,Apuracão!AG:AG)</f>
        <v>0</v>
      </c>
      <c r="AH3" s="221" t="str">
        <f>_xlfn.XLOOKUP($A3,Apuracão!$A:$A,Apuracão!AH:AH)</f>
        <v/>
      </c>
      <c r="AI3" s="227">
        <f>_xlfn.XLOOKUP($A3,Apuracão!$A:$A,Apuracão!AI:AI)</f>
        <v>92</v>
      </c>
      <c r="AJ3" s="228">
        <f>_xlfn.XLOOKUP($A3,Apuracão!$A:$A,Apuracão!AJ:AJ)</f>
        <v>16973</v>
      </c>
      <c r="AK3" s="226">
        <f>_xlfn.XLOOKUP($A3,Apuracão!$A:$A,Apuracão!AK:AK)</f>
        <v>906.00998202699998</v>
      </c>
      <c r="AL3" s="233">
        <f>_xlfn.XLOOKUP($A3,Apuracão!$A:$A,Apuracão!AL:AL)</f>
        <v>1</v>
      </c>
      <c r="AM3" s="226">
        <f>_xlfn.XLOOKUP($A3,Apuracão!$A:$A,Apuracão!AM:AM)</f>
        <v>908.10982926999998</v>
      </c>
      <c r="AN3" s="221">
        <f>_xlfn.XLOOKUP($A3,Apuracão!$A:$A,Apuracão!AN:AN)</f>
        <v>9</v>
      </c>
      <c r="AO3" s="221" t="str">
        <f>_xlfn.XLOOKUP($A3,Apuracão!$A:$A,Apuracão!AO:AO)</f>
        <v/>
      </c>
      <c r="AP3" s="276" t="s">
        <v>1192</v>
      </c>
    </row>
    <row r="4" spans="1:47" s="221" customFormat="1" ht="22.5" customHeight="1">
      <c r="A4" s="230" t="s">
        <v>284</v>
      </c>
      <c r="B4" s="221" t="str">
        <f>_xlfn.XLOOKUP($A4,Apuracão!$A:$A,Apuracão!B:B)</f>
        <v>34</v>
      </c>
      <c r="C4" s="221" t="str">
        <f>_xlfn.XLOOKUP($A4,Apuracão!$A:$A,Apuracão!C:C)</f>
        <v>02</v>
      </c>
      <c r="D4" s="221" t="str">
        <f>_xlfn.XLOOKUP($A4,Apuracão!$A:$A,Apuracão!D:D)</f>
        <v>16</v>
      </c>
      <c r="E4" s="222" t="str">
        <f>_xlfn.XLOOKUP($A4,Apuracão!$A:$A,Apuracão!E:E)</f>
        <v>YAMAKAWA</v>
      </c>
      <c r="F4" s="222" t="str">
        <f>_xlfn.XLOOKUP($A4,Apuracão!$A:$A,Apuracão!F:F)</f>
        <v>YOCHINOBU</v>
      </c>
      <c r="G4" s="221" t="str">
        <f>_xlfn.XLOOKUP($A4,Apuracão!$A:$A,Apuracão!G:G)</f>
        <v>M</v>
      </c>
      <c r="H4" s="221" t="str">
        <f>_xlfn.XLOOKUP($A4,Apuracão!$A:$A,Apuracão!H:H)</f>
        <v>11. NCC</v>
      </c>
      <c r="I4" s="223">
        <f>_xlfn.XLOOKUP($A4,Apuracão!$A:$A,Apuracão!I:I)</f>
        <v>17962</v>
      </c>
      <c r="J4" s="221">
        <f>_xlfn.XLOOKUP($A4,Apuracão!$A:$A,Apuracão!J:J)</f>
        <v>2</v>
      </c>
      <c r="K4" s="221" t="str">
        <f>_xlfn.XLOOKUP($A4,Apuracão!$A:$A,Apuracão!K:K)</f>
        <v>EX</v>
      </c>
      <c r="L4" s="221" t="str">
        <f>_xlfn.XLOOKUP($A4,Apuracão!$A:$A,Apuracão!L:L)</f>
        <v>SR</v>
      </c>
      <c r="M4" s="221" t="str">
        <f>_xlfn.XLOOKUP($A4,Apuracão!$A:$A,Apuracão!M:M)</f>
        <v/>
      </c>
      <c r="N4" s="221" t="str">
        <f>_xlfn.XLOOKUP($A4,Apuracão!$A:$A,Apuracão!N:N)</f>
        <v>LIB2026</v>
      </c>
      <c r="O4" s="221">
        <f>_xlfn.XLOOKUP($A4,Apuracão!$A:$A,Apuracão!O:O)</f>
        <v>53</v>
      </c>
      <c r="P4" s="221">
        <f>_xlfn.XLOOKUP($A4,Apuracão!$A:$A,Apuracão!P:P)</f>
        <v>48</v>
      </c>
      <c r="Q4" s="224">
        <f>_xlfn.XLOOKUP($A4,Apuracão!$A:$A,Apuracão!Q:Q)</f>
        <v>101</v>
      </c>
      <c r="R4" s="225">
        <f>_xlfn.XLOOKUP($A4,Apuracão!$A:$A,Apuracão!R:R)</f>
        <v>0</v>
      </c>
      <c r="S4" s="225">
        <f>_xlfn.XLOOKUP($A4,Apuracão!$A:$A,Apuracão!S:S)</f>
        <v>0</v>
      </c>
      <c r="T4" s="225">
        <f>_xlfn.XLOOKUP($A4,Apuracão!$A:$A,Apuracão!T:T)</f>
        <v>0</v>
      </c>
      <c r="U4" s="225">
        <f>_xlfn.XLOOKUP($A4,Apuracão!$A:$A,Apuracão!U:U)</f>
        <v>0</v>
      </c>
      <c r="V4" s="225">
        <f>_xlfn.XLOOKUP($A4,Apuracão!$A:$A,Apuracão!V:V)</f>
        <v>0</v>
      </c>
      <c r="W4" s="225">
        <f>_xlfn.XLOOKUP($A4,Apuracão!$A:$A,Apuracão!W:W)</f>
        <v>0</v>
      </c>
      <c r="X4" s="225">
        <f>_xlfn.XLOOKUP($A4,Apuracão!$A:$A,Apuracão!X:X)</f>
        <v>0</v>
      </c>
      <c r="Y4" s="225">
        <f>_xlfn.XLOOKUP($A4,Apuracão!$A:$A,Apuracão!Y:Y)</f>
        <v>0</v>
      </c>
      <c r="Z4" s="226">
        <f>_xlfn.XLOOKUP($A4,Apuracão!$A:$A,Apuracão!Z:Z)</f>
        <v>0</v>
      </c>
      <c r="AA4" s="226">
        <f>_xlfn.XLOOKUP($A4,Apuracão!$A:$A,Apuracão!AA:AA)</f>
        <v>0</v>
      </c>
      <c r="AB4" s="226">
        <f>_xlfn.XLOOKUP($A4,Apuracão!$A:$A,Apuracão!AB:AB)</f>
        <v>0</v>
      </c>
      <c r="AC4" s="226">
        <f>_xlfn.XLOOKUP($A4,Apuracão!$A:$A,Apuracão!AC:AC)</f>
        <v>0</v>
      </c>
      <c r="AD4" s="226">
        <f>_xlfn.XLOOKUP($A4,Apuracão!$A:$A,Apuracão!AD:AD)</f>
        <v>0</v>
      </c>
      <c r="AE4" s="226">
        <f>_xlfn.XLOOKUP($A4,Apuracão!$A:$A,Apuracão!AE:AE)</f>
        <v>0</v>
      </c>
      <c r="AF4" s="226">
        <f>_xlfn.XLOOKUP($A4,Apuracão!$A:$A,Apuracão!AF:AF)</f>
        <v>0</v>
      </c>
      <c r="AG4" s="226">
        <f>_xlfn.XLOOKUP($A4,Apuracão!$A:$A,Apuracão!AG:AG)</f>
        <v>0</v>
      </c>
      <c r="AH4" s="221" t="str">
        <f>_xlfn.XLOOKUP($A4,Apuracão!$A:$A,Apuracão!AH:AH)</f>
        <v/>
      </c>
      <c r="AI4" s="227">
        <f>_xlfn.XLOOKUP($A4,Apuracão!$A:$A,Apuracão!AI:AI)</f>
        <v>97</v>
      </c>
      <c r="AJ4" s="228">
        <f>_xlfn.XLOOKUP($A4,Apuracão!$A:$A,Apuracão!AJ:AJ)</f>
        <v>17962</v>
      </c>
      <c r="AK4" s="226">
        <f>_xlfn.XLOOKUP($A4,Apuracão!$A:$A,Apuracão!AK:AK)</f>
        <v>899.01998103799997</v>
      </c>
      <c r="AL4" s="233">
        <f>_xlfn.XLOOKUP($A4,Apuracão!$A:$A,Apuracão!AL:AL)</f>
        <v>11</v>
      </c>
      <c r="AM4" s="226">
        <f>_xlfn.XLOOKUP($A4,Apuracão!$A:$A,Apuracão!AM:AM)</f>
        <v>903.09981937999999</v>
      </c>
      <c r="AN4" s="221">
        <f>_xlfn.XLOOKUP($A4,Apuracão!$A:$A,Apuracão!AN:AN)</f>
        <v>41</v>
      </c>
      <c r="AO4" s="221" t="str">
        <f>_xlfn.XLOOKUP($A4,Apuracão!$A:$A,Apuracão!AO:AO)</f>
        <v/>
      </c>
      <c r="AP4" s="276" t="s">
        <v>1193</v>
      </c>
    </row>
    <row r="5" spans="1:47" s="221" customFormat="1" ht="22.5" customHeight="1">
      <c r="A5" s="230" t="s">
        <v>253</v>
      </c>
      <c r="B5" s="221" t="str">
        <f>_xlfn.XLOOKUP($A5,Apuracão!$A:$A,Apuracão!B:B)</f>
        <v>34</v>
      </c>
      <c r="C5" s="221" t="str">
        <f>_xlfn.XLOOKUP($A5,Apuracão!$A:$A,Apuracão!C:C)</f>
        <v>02</v>
      </c>
      <c r="D5" s="221" t="str">
        <f>_xlfn.XLOOKUP($A5,Apuracão!$A:$A,Apuracão!D:D)</f>
        <v>16</v>
      </c>
      <c r="E5" s="222" t="str">
        <f>_xlfn.XLOOKUP($A5,Apuracão!$A:$A,Apuracão!E:E)</f>
        <v>WATANABE</v>
      </c>
      <c r="F5" s="222" t="str">
        <f>_xlfn.XLOOKUP($A5,Apuracão!$A:$A,Apuracão!F:F)</f>
        <v>HIROMI</v>
      </c>
      <c r="G5" s="221" t="str">
        <f>_xlfn.XLOOKUP($A5,Apuracão!$A:$A,Apuracão!G:G)</f>
        <v>M</v>
      </c>
      <c r="H5" s="221" t="str">
        <f>_xlfn.XLOOKUP($A5,Apuracão!$A:$A,Apuracão!H:H)</f>
        <v>08. SMA</v>
      </c>
      <c r="I5" s="223">
        <f>_xlfn.XLOOKUP($A5,Apuracão!$A:$A,Apuracão!I:I)</f>
        <v>18070</v>
      </c>
      <c r="J5" s="221">
        <f>_xlfn.XLOOKUP($A5,Apuracão!$A:$A,Apuracão!J:J)</f>
        <v>0</v>
      </c>
      <c r="K5" s="221" t="str">
        <f>_xlfn.XLOOKUP($A5,Apuracão!$A:$A,Apuracão!K:K)</f>
        <v>EX</v>
      </c>
      <c r="L5" s="221" t="str">
        <f>_xlfn.XLOOKUP($A5,Apuracão!$A:$A,Apuracão!L:L)</f>
        <v>SR</v>
      </c>
      <c r="M5" s="221" t="str">
        <f>_xlfn.XLOOKUP($A5,Apuracão!$A:$A,Apuracão!M:M)</f>
        <v/>
      </c>
      <c r="N5" s="221" t="str">
        <f>_xlfn.XLOOKUP($A5,Apuracão!$A:$A,Apuracão!N:N)</f>
        <v>LIB2026</v>
      </c>
      <c r="O5" s="221">
        <f>_xlfn.XLOOKUP($A5,Apuracão!$A:$A,Apuracão!O:O)</f>
        <v>54</v>
      </c>
      <c r="P5" s="221">
        <f>_xlfn.XLOOKUP($A5,Apuracão!$A:$A,Apuracão!P:P)</f>
        <v>49</v>
      </c>
      <c r="Q5" s="224">
        <f>_xlfn.XLOOKUP($A5,Apuracão!$A:$A,Apuracão!Q:Q)</f>
        <v>103</v>
      </c>
      <c r="R5" s="225">
        <f>_xlfn.XLOOKUP($A5,Apuracão!$A:$A,Apuracão!R:R)</f>
        <v>0</v>
      </c>
      <c r="S5" s="225">
        <f>_xlfn.XLOOKUP($A5,Apuracão!$A:$A,Apuracão!S:S)</f>
        <v>0</v>
      </c>
      <c r="T5" s="225">
        <f>_xlfn.XLOOKUP($A5,Apuracão!$A:$A,Apuracão!T:T)</f>
        <v>0</v>
      </c>
      <c r="U5" s="225">
        <f>_xlfn.XLOOKUP($A5,Apuracão!$A:$A,Apuracão!U:U)</f>
        <v>0</v>
      </c>
      <c r="V5" s="225">
        <f>_xlfn.XLOOKUP($A5,Apuracão!$A:$A,Apuracão!V:V)</f>
        <v>0</v>
      </c>
      <c r="W5" s="225">
        <f>_xlfn.XLOOKUP($A5,Apuracão!$A:$A,Apuracão!W:W)</f>
        <v>0</v>
      </c>
      <c r="X5" s="225">
        <f>_xlfn.XLOOKUP($A5,Apuracão!$A:$A,Apuracão!X:X)</f>
        <v>0</v>
      </c>
      <c r="Y5" s="225">
        <f>_xlfn.XLOOKUP($A5,Apuracão!$A:$A,Apuracão!Y:Y)</f>
        <v>0</v>
      </c>
      <c r="Z5" s="226">
        <f>_xlfn.XLOOKUP($A5,Apuracão!$A:$A,Apuracão!Z:Z)</f>
        <v>0</v>
      </c>
      <c r="AA5" s="226">
        <f>_xlfn.XLOOKUP($A5,Apuracão!$A:$A,Apuracão!AA:AA)</f>
        <v>0</v>
      </c>
      <c r="AB5" s="226">
        <f>_xlfn.XLOOKUP($A5,Apuracão!$A:$A,Apuracão!AB:AB)</f>
        <v>0</v>
      </c>
      <c r="AC5" s="226">
        <f>_xlfn.XLOOKUP($A5,Apuracão!$A:$A,Apuracão!AC:AC)</f>
        <v>0</v>
      </c>
      <c r="AD5" s="226">
        <f>_xlfn.XLOOKUP($A5,Apuracão!$A:$A,Apuracão!AD:AD)</f>
        <v>0</v>
      </c>
      <c r="AE5" s="226">
        <f>_xlfn.XLOOKUP($A5,Apuracão!$A:$A,Apuracão!AE:AE)</f>
        <v>0</v>
      </c>
      <c r="AF5" s="226">
        <f>_xlfn.XLOOKUP($A5,Apuracão!$A:$A,Apuracão!AF:AF)</f>
        <v>0</v>
      </c>
      <c r="AG5" s="226">
        <f>_xlfn.XLOOKUP($A5,Apuracão!$A:$A,Apuracão!AG:AG)</f>
        <v>0</v>
      </c>
      <c r="AH5" s="221" t="str">
        <f>_xlfn.XLOOKUP($A5,Apuracão!$A:$A,Apuracão!AH:AH)</f>
        <v/>
      </c>
      <c r="AI5" s="227">
        <f>_xlfn.XLOOKUP($A5,Apuracão!$A:$A,Apuracão!AI:AI)</f>
        <v>103</v>
      </c>
      <c r="AJ5" s="228">
        <f>_xlfn.XLOOKUP($A5,Apuracão!$A:$A,Apuracão!AJ:AJ)</f>
        <v>18070</v>
      </c>
      <c r="AK5" s="226">
        <f>_xlfn.XLOOKUP($A5,Apuracão!$A:$A,Apuracão!AK:AK)</f>
        <v>896.99998092999999</v>
      </c>
      <c r="AL5" s="233">
        <f>_xlfn.XLOOKUP($A5,Apuracão!$A:$A,Apuracão!AL:AL)</f>
        <v>18</v>
      </c>
      <c r="AM5" s="226">
        <f>_xlfn.XLOOKUP($A5,Apuracão!$A:$A,Apuracão!AM:AM)</f>
        <v>897.11981830000002</v>
      </c>
      <c r="AN5" s="221">
        <f>_xlfn.XLOOKUP($A5,Apuracão!$A:$A,Apuracão!AN:AN)</f>
        <v>116</v>
      </c>
      <c r="AO5" s="221" t="str">
        <f>_xlfn.XLOOKUP($A5,Apuracão!$A:$A,Apuracão!AO:AO)</f>
        <v/>
      </c>
      <c r="AP5" s="276" t="s">
        <v>1194</v>
      </c>
    </row>
    <row r="6" spans="1:47" s="134" customFormat="1" ht="22.5" customHeight="1">
      <c r="A6" s="232"/>
      <c r="E6" s="185"/>
      <c r="F6" s="185"/>
      <c r="I6" s="186"/>
      <c r="Q6" s="187"/>
      <c r="R6" s="188"/>
      <c r="S6" s="188"/>
      <c r="T6" s="188"/>
      <c r="U6" s="188"/>
      <c r="V6" s="188"/>
      <c r="W6" s="188"/>
      <c r="X6" s="188"/>
      <c r="Y6" s="188"/>
      <c r="Z6" s="189"/>
      <c r="AA6" s="189"/>
      <c r="AB6" s="189"/>
      <c r="AC6" s="189"/>
      <c r="AD6" s="189"/>
      <c r="AE6" s="189"/>
      <c r="AF6" s="189"/>
      <c r="AG6" s="189"/>
      <c r="AI6" s="190"/>
      <c r="AJ6" s="191"/>
      <c r="AK6" s="189"/>
      <c r="AL6" s="234"/>
      <c r="AM6" s="189"/>
    </row>
    <row r="7" spans="1:47" s="134" customFormat="1" ht="22.5" customHeight="1">
      <c r="A7" s="232"/>
      <c r="E7" s="185"/>
      <c r="F7" s="185"/>
      <c r="I7" s="186"/>
      <c r="Q7" s="187"/>
      <c r="R7" s="188"/>
      <c r="S7" s="188"/>
      <c r="T7" s="188"/>
      <c r="U7" s="188"/>
      <c r="V7" s="188"/>
      <c r="W7" s="188"/>
      <c r="X7" s="188"/>
      <c r="Y7" s="188"/>
      <c r="Z7" s="189"/>
      <c r="AA7" s="189"/>
      <c r="AB7" s="189"/>
      <c r="AC7" s="189"/>
      <c r="AD7" s="189"/>
      <c r="AE7" s="189"/>
      <c r="AF7" s="189"/>
      <c r="AG7" s="189"/>
      <c r="AI7" s="190"/>
      <c r="AJ7" s="191"/>
      <c r="AK7" s="189"/>
      <c r="AL7" s="234"/>
      <c r="AM7" s="189"/>
    </row>
    <row r="8" spans="1:47" s="134" customFormat="1" ht="22.5" customHeight="1">
      <c r="A8" s="232"/>
      <c r="E8" s="185"/>
      <c r="F8" s="185"/>
      <c r="I8" s="186"/>
      <c r="Q8" s="187"/>
      <c r="R8" s="188"/>
      <c r="S8" s="188"/>
      <c r="T8" s="188"/>
      <c r="U8" s="188"/>
      <c r="V8" s="188"/>
      <c r="W8" s="188"/>
      <c r="X8" s="188"/>
      <c r="Y8" s="188"/>
      <c r="Z8" s="189"/>
      <c r="AA8" s="189"/>
      <c r="AB8" s="189"/>
      <c r="AC8" s="189"/>
      <c r="AD8" s="189"/>
      <c r="AE8" s="189"/>
      <c r="AF8" s="189"/>
      <c r="AG8" s="189"/>
      <c r="AI8" s="190"/>
      <c r="AJ8" s="191"/>
      <c r="AK8" s="189"/>
      <c r="AL8" s="234"/>
      <c r="AM8" s="189"/>
    </row>
    <row r="9" spans="1:47" ht="22.5" customHeight="1">
      <c r="A9" s="241" t="s">
        <v>1092</v>
      </c>
      <c r="B9" s="76"/>
      <c r="C9" s="76"/>
      <c r="D9" s="76"/>
      <c r="E9" s="70"/>
      <c r="F9" s="70"/>
      <c r="G9" s="76"/>
      <c r="H9" s="76"/>
      <c r="I9" s="77" t="s">
        <v>525</v>
      </c>
      <c r="J9" s="76"/>
      <c r="K9" s="76"/>
      <c r="L9" s="76"/>
      <c r="M9" s="76"/>
      <c r="N9" s="76"/>
      <c r="O9" s="76"/>
      <c r="P9" s="76"/>
      <c r="Q9" s="74"/>
      <c r="R9" s="78"/>
      <c r="S9" s="78"/>
      <c r="T9" s="78"/>
      <c r="U9" s="78"/>
      <c r="V9" s="78"/>
      <c r="W9" s="78"/>
      <c r="X9" s="78"/>
      <c r="Y9" s="78"/>
      <c r="Z9" s="351" t="s">
        <v>531</v>
      </c>
      <c r="AA9" s="351"/>
      <c r="AB9" s="351"/>
      <c r="AC9" s="351"/>
      <c r="AD9" s="351" t="s">
        <v>531</v>
      </c>
      <c r="AE9" s="351"/>
      <c r="AF9" s="351"/>
      <c r="AG9" s="351"/>
      <c r="AH9" s="76"/>
      <c r="AI9" s="75"/>
      <c r="AJ9" s="79" t="s">
        <v>531</v>
      </c>
      <c r="AK9" s="79" t="s">
        <v>531</v>
      </c>
      <c r="AL9" s="106">
        <f>$AL$1</f>
        <v>46075</v>
      </c>
      <c r="AM9" s="79" t="s">
        <v>531</v>
      </c>
      <c r="AN9" s="106"/>
      <c r="AO9" s="76"/>
    </row>
    <row r="10" spans="1:47" ht="22.5" customHeight="1">
      <c r="A10" s="120" t="s">
        <v>517</v>
      </c>
      <c r="B10" s="62" t="s">
        <v>556</v>
      </c>
      <c r="C10" s="62" t="s">
        <v>558</v>
      </c>
      <c r="D10" s="62" t="s">
        <v>557</v>
      </c>
      <c r="E10" s="62" t="s">
        <v>461</v>
      </c>
      <c r="F10" s="62" t="s">
        <v>518</v>
      </c>
      <c r="G10" s="62" t="s">
        <v>463</v>
      </c>
      <c r="H10" s="62" t="s">
        <v>528</v>
      </c>
      <c r="I10" s="63" t="s">
        <v>465</v>
      </c>
      <c r="J10" s="62" t="s">
        <v>519</v>
      </c>
      <c r="K10" s="62" t="s">
        <v>520</v>
      </c>
      <c r="L10" s="62" t="s">
        <v>680</v>
      </c>
      <c r="M10" s="62" t="s">
        <v>521</v>
      </c>
      <c r="N10" s="62" t="s">
        <v>522</v>
      </c>
      <c r="O10" s="80" t="s">
        <v>523</v>
      </c>
      <c r="P10" s="80" t="s">
        <v>524</v>
      </c>
      <c r="Q10" s="64" t="s">
        <v>525</v>
      </c>
      <c r="R10" s="355" t="s">
        <v>515</v>
      </c>
      <c r="S10" s="355"/>
      <c r="T10" s="355"/>
      <c r="U10" s="355"/>
      <c r="V10" s="355" t="s">
        <v>516</v>
      </c>
      <c r="W10" s="355"/>
      <c r="X10" s="355"/>
      <c r="Y10" s="355"/>
      <c r="Z10" s="356" t="s">
        <v>513</v>
      </c>
      <c r="AA10" s="356"/>
      <c r="AB10" s="356"/>
      <c r="AC10" s="356"/>
      <c r="AD10" s="356" t="s">
        <v>514</v>
      </c>
      <c r="AE10" s="356"/>
      <c r="AF10" s="356"/>
      <c r="AG10" s="356"/>
      <c r="AH10" s="65" t="s">
        <v>494</v>
      </c>
      <c r="AI10" s="66" t="s">
        <v>510</v>
      </c>
      <c r="AJ10" s="67"/>
      <c r="AK10" s="68"/>
      <c r="AL10" s="65" t="s">
        <v>526</v>
      </c>
      <c r="AM10" s="68"/>
      <c r="AN10" s="65" t="s">
        <v>527</v>
      </c>
      <c r="AO10" s="65" t="s">
        <v>529</v>
      </c>
    </row>
    <row r="11" spans="1:47" s="221" customFormat="1" ht="22.5" customHeight="1">
      <c r="A11" s="230" t="s">
        <v>562</v>
      </c>
      <c r="B11" s="221" t="str">
        <f>_xlfn.XLOOKUP($A11,Apuracão!$A:$A,Apuracão!B:B)</f>
        <v>07</v>
      </c>
      <c r="C11" s="221" t="str">
        <f>_xlfn.XLOOKUP($A11,Apuracão!$A:$A,Apuracão!C:C)</f>
        <v>01</v>
      </c>
      <c r="D11" s="221" t="str">
        <f>_xlfn.XLOOKUP($A11,Apuracão!$A:$A,Apuracão!D:D)</f>
        <v>07</v>
      </c>
      <c r="E11" s="222" t="str">
        <f>_xlfn.XLOOKUP($A11,Apuracão!$A:$A,Apuracão!E:E)</f>
        <v>KOJA</v>
      </c>
      <c r="F11" s="222" t="str">
        <f>_xlfn.XLOOKUP($A11,Apuracão!$A:$A,Apuracão!F:F)</f>
        <v>T.EDISON</v>
      </c>
      <c r="G11" s="221" t="str">
        <f>_xlfn.XLOOKUP($A11,Apuracão!$A:$A,Apuracão!G:G)</f>
        <v>M</v>
      </c>
      <c r="H11" s="221" t="str">
        <f>_xlfn.XLOOKUP($A11,Apuracão!$A:$A,Apuracão!H:H)</f>
        <v>11. NCC</v>
      </c>
      <c r="I11" s="223">
        <f>_xlfn.XLOOKUP($A11,Apuracão!$A:$A,Apuracão!I:I)</f>
        <v>17495</v>
      </c>
      <c r="J11" s="221">
        <f>_xlfn.XLOOKUP($A11,Apuracão!$A:$A,Apuracão!J:J)</f>
        <v>4</v>
      </c>
      <c r="K11" s="221" t="str">
        <f>_xlfn.XLOOKUP($A11,Apuracão!$A:$A,Apuracão!K:K)</f>
        <v>A</v>
      </c>
      <c r="L11" s="221" t="str">
        <f>_xlfn.XLOOKUP($A11,Apuracão!$A:$A,Apuracão!L:L)</f>
        <v>SR</v>
      </c>
      <c r="M11" s="221" t="str">
        <f>_xlfn.XLOOKUP($A11,Apuracão!$A:$A,Apuracão!M:M)</f>
        <v/>
      </c>
      <c r="N11" s="221" t="str">
        <f>_xlfn.XLOOKUP($A11,Apuracão!$A:$A,Apuracão!N:N)</f>
        <v>LIB2026</v>
      </c>
      <c r="O11" s="221">
        <f>_xlfn.XLOOKUP($A11,Apuracão!$A:$A,Apuracão!O:O)</f>
        <v>47</v>
      </c>
      <c r="P11" s="221">
        <f>_xlfn.XLOOKUP($A11,Apuracão!$A:$A,Apuracão!P:P)</f>
        <v>49</v>
      </c>
      <c r="Q11" s="224">
        <f>_xlfn.XLOOKUP($A11,Apuracão!$A:$A,Apuracão!Q:Q)</f>
        <v>96</v>
      </c>
      <c r="R11" s="225">
        <f>_xlfn.XLOOKUP($A11,Apuracão!$A:$A,Apuracão!R:R)</f>
        <v>0</v>
      </c>
      <c r="S11" s="225">
        <f>_xlfn.XLOOKUP($A11,Apuracão!$A:$A,Apuracão!S:S)</f>
        <v>0</v>
      </c>
      <c r="T11" s="225">
        <f>_xlfn.XLOOKUP($A11,Apuracão!$A:$A,Apuracão!T:T)</f>
        <v>0</v>
      </c>
      <c r="U11" s="225">
        <f>_xlfn.XLOOKUP($A11,Apuracão!$A:$A,Apuracão!U:U)</f>
        <v>0</v>
      </c>
      <c r="V11" s="225">
        <f>_xlfn.XLOOKUP($A11,Apuracão!$A:$A,Apuracão!V:V)</f>
        <v>0</v>
      </c>
      <c r="W11" s="225">
        <f>_xlfn.XLOOKUP($A11,Apuracão!$A:$A,Apuracão!W:W)</f>
        <v>0</v>
      </c>
      <c r="X11" s="225">
        <f>_xlfn.XLOOKUP($A11,Apuracão!$A:$A,Apuracão!X:X)</f>
        <v>0</v>
      </c>
      <c r="Y11" s="225">
        <f>_xlfn.XLOOKUP($A11,Apuracão!$A:$A,Apuracão!Y:Y)</f>
        <v>0</v>
      </c>
      <c r="Z11" s="226">
        <f>_xlfn.XLOOKUP($A11,Apuracão!$A:$A,Apuracão!Z:Z)</f>
        <v>0</v>
      </c>
      <c r="AA11" s="226">
        <f>_xlfn.XLOOKUP($A11,Apuracão!$A:$A,Apuracão!AA:AA)</f>
        <v>0</v>
      </c>
      <c r="AB11" s="226">
        <f>_xlfn.XLOOKUP($A11,Apuracão!$A:$A,Apuracão!AB:AB)</f>
        <v>0</v>
      </c>
      <c r="AC11" s="226">
        <f>_xlfn.XLOOKUP($A11,Apuracão!$A:$A,Apuracão!AC:AC)</f>
        <v>0</v>
      </c>
      <c r="AD11" s="226">
        <f>_xlfn.XLOOKUP($A11,Apuracão!$A:$A,Apuracão!AD:AD)</f>
        <v>0</v>
      </c>
      <c r="AE11" s="226">
        <f>_xlfn.XLOOKUP($A11,Apuracão!$A:$A,Apuracão!AE:AE)</f>
        <v>0</v>
      </c>
      <c r="AF11" s="226">
        <f>_xlfn.XLOOKUP($A11,Apuracão!$A:$A,Apuracão!AF:AF)</f>
        <v>0</v>
      </c>
      <c r="AG11" s="226">
        <f>_xlfn.XLOOKUP($A11,Apuracão!$A:$A,Apuracão!AG:AG)</f>
        <v>0</v>
      </c>
      <c r="AH11" s="221" t="str">
        <f>_xlfn.XLOOKUP($A11,Apuracão!$A:$A,Apuracão!AH:AH)</f>
        <v/>
      </c>
      <c r="AI11" s="227">
        <f>_xlfn.XLOOKUP($A11,Apuracão!$A:$A,Apuracão!AI:AI)</f>
        <v>88</v>
      </c>
      <c r="AJ11" s="228">
        <f>_xlfn.XLOOKUP($A11,Apuracão!$A:$A,Apuracão!AJ:AJ)</f>
        <v>17495</v>
      </c>
      <c r="AK11" s="226">
        <f>_xlfn.XLOOKUP($A11,Apuracão!$A:$A,Apuracão!AK:AK)</f>
        <v>904.03998150500001</v>
      </c>
      <c r="AL11" s="233">
        <f>_xlfn.XLOOKUP($A11,Apuracão!$A:$A,Apuracão!AL:AL)</f>
        <v>3</v>
      </c>
      <c r="AM11" s="226">
        <f>_xlfn.XLOOKUP($A11,Apuracão!$A:$A,Apuracão!AM:AM)</f>
        <v>912.07982405000007</v>
      </c>
      <c r="AN11" s="221">
        <f>_xlfn.XLOOKUP($A11,Apuracão!$A:$A,Apuracão!AN:AN)</f>
        <v>3</v>
      </c>
      <c r="AO11" s="221" t="str">
        <f>_xlfn.XLOOKUP($A11,Apuracão!$A:$A,Apuracão!AO:AO)</f>
        <v/>
      </c>
      <c r="AP11" s="276" t="s">
        <v>1192</v>
      </c>
    </row>
    <row r="12" spans="1:47" s="221" customFormat="1" ht="22.5" customHeight="1">
      <c r="A12" s="230" t="s">
        <v>119</v>
      </c>
      <c r="B12" s="221" t="str">
        <f>_xlfn.XLOOKUP($A12,Apuracão!$A:$A,Apuracão!B:B)</f>
        <v>03</v>
      </c>
      <c r="C12" s="221" t="str">
        <f>_xlfn.XLOOKUP($A12,Apuracão!$A:$A,Apuracão!C:C)</f>
        <v>01</v>
      </c>
      <c r="D12" s="221" t="str">
        <f>_xlfn.XLOOKUP($A12,Apuracão!$A:$A,Apuracão!D:D)</f>
        <v>03</v>
      </c>
      <c r="E12" s="222" t="str">
        <f>_xlfn.XLOOKUP($A12,Apuracão!$A:$A,Apuracão!E:E)</f>
        <v>YAMANO</v>
      </c>
      <c r="F12" s="222" t="str">
        <f>_xlfn.XLOOKUP($A12,Apuracão!$A:$A,Apuracão!F:F)</f>
        <v>MASSAKATSU</v>
      </c>
      <c r="G12" s="221" t="str">
        <f>_xlfn.XLOOKUP($A12,Apuracão!$A:$A,Apuracão!G:G)</f>
        <v>M</v>
      </c>
      <c r="H12" s="221" t="str">
        <f>_xlfn.XLOOKUP($A12,Apuracão!$A:$A,Apuracão!H:H)</f>
        <v>03. IBI</v>
      </c>
      <c r="I12" s="223">
        <f>_xlfn.XLOOKUP($A12,Apuracão!$A:$A,Apuracão!I:I)</f>
        <v>16365</v>
      </c>
      <c r="J12" s="221">
        <f>_xlfn.XLOOKUP($A12,Apuracão!$A:$A,Apuracão!J:J)</f>
        <v>5</v>
      </c>
      <c r="K12" s="221" t="str">
        <f>_xlfn.XLOOKUP($A12,Apuracão!$A:$A,Apuracão!K:K)</f>
        <v>A</v>
      </c>
      <c r="L12" s="221" t="str">
        <f>_xlfn.XLOOKUP($A12,Apuracão!$A:$A,Apuracão!L:L)</f>
        <v>SR</v>
      </c>
      <c r="M12" s="221" t="str">
        <f>_xlfn.XLOOKUP($A12,Apuracão!$A:$A,Apuracão!M:M)</f>
        <v>X</v>
      </c>
      <c r="N12" s="221" t="str">
        <f>_xlfn.XLOOKUP($A12,Apuracão!$A:$A,Apuracão!N:N)</f>
        <v>LIB2026</v>
      </c>
      <c r="O12" s="221">
        <f>_xlfn.XLOOKUP($A12,Apuracão!$A:$A,Apuracão!O:O)</f>
        <v>50</v>
      </c>
      <c r="P12" s="221">
        <f>_xlfn.XLOOKUP($A12,Apuracão!$A:$A,Apuracão!P:P)</f>
        <v>54</v>
      </c>
      <c r="Q12" s="224">
        <f>_xlfn.XLOOKUP($A12,Apuracão!$A:$A,Apuracão!Q:Q)</f>
        <v>104</v>
      </c>
      <c r="R12" s="225">
        <f>_xlfn.XLOOKUP($A12,Apuracão!$A:$A,Apuracão!R:R)</f>
        <v>0</v>
      </c>
      <c r="S12" s="225">
        <f>_xlfn.XLOOKUP($A12,Apuracão!$A:$A,Apuracão!S:S)</f>
        <v>0</v>
      </c>
      <c r="T12" s="225">
        <f>_xlfn.XLOOKUP($A12,Apuracão!$A:$A,Apuracão!T:T)</f>
        <v>0</v>
      </c>
      <c r="U12" s="225">
        <f>_xlfn.XLOOKUP($A12,Apuracão!$A:$A,Apuracão!U:U)</f>
        <v>0</v>
      </c>
      <c r="V12" s="225">
        <f>_xlfn.XLOOKUP($A12,Apuracão!$A:$A,Apuracão!V:V)</f>
        <v>0</v>
      </c>
      <c r="W12" s="225">
        <f>_xlfn.XLOOKUP($A12,Apuracão!$A:$A,Apuracão!W:W)</f>
        <v>0</v>
      </c>
      <c r="X12" s="225">
        <f>_xlfn.XLOOKUP($A12,Apuracão!$A:$A,Apuracão!X:X)</f>
        <v>0</v>
      </c>
      <c r="Y12" s="225">
        <f>_xlfn.XLOOKUP($A12,Apuracão!$A:$A,Apuracão!Y:Y)</f>
        <v>0</v>
      </c>
      <c r="Z12" s="226">
        <f>_xlfn.XLOOKUP($A12,Apuracão!$A:$A,Apuracão!Z:Z)</f>
        <v>0</v>
      </c>
      <c r="AA12" s="226">
        <f>_xlfn.XLOOKUP($A12,Apuracão!$A:$A,Apuracão!AA:AA)</f>
        <v>0</v>
      </c>
      <c r="AB12" s="226">
        <f>_xlfn.XLOOKUP($A12,Apuracão!$A:$A,Apuracão!AB:AB)</f>
        <v>0</v>
      </c>
      <c r="AC12" s="226">
        <f>_xlfn.XLOOKUP($A12,Apuracão!$A:$A,Apuracão!AC:AC)</f>
        <v>0</v>
      </c>
      <c r="AD12" s="226">
        <f>_xlfn.XLOOKUP($A12,Apuracão!$A:$A,Apuracão!AD:AD)</f>
        <v>0</v>
      </c>
      <c r="AE12" s="226">
        <f>_xlfn.XLOOKUP($A12,Apuracão!$A:$A,Apuracão!AE:AE)</f>
        <v>0</v>
      </c>
      <c r="AF12" s="226">
        <f>_xlfn.XLOOKUP($A12,Apuracão!$A:$A,Apuracão!AF:AF)</f>
        <v>0</v>
      </c>
      <c r="AG12" s="226">
        <f>_xlfn.XLOOKUP($A12,Apuracão!$A:$A,Apuracão!AG:AG)</f>
        <v>0</v>
      </c>
      <c r="AH12" s="221" t="str">
        <f>_xlfn.XLOOKUP($A12,Apuracão!$A:$A,Apuracão!AH:AH)</f>
        <v/>
      </c>
      <c r="AI12" s="227">
        <f>_xlfn.XLOOKUP($A12,Apuracão!$A:$A,Apuracão!AI:AI)</f>
        <v>94</v>
      </c>
      <c r="AJ12" s="228">
        <f>_xlfn.XLOOKUP($A12,Apuracão!$A:$A,Apuracão!AJ:AJ)</f>
        <v>16365</v>
      </c>
      <c r="AK12" s="226">
        <f>_xlfn.XLOOKUP($A12,Apuracão!$A:$A,Apuracão!AK:AK)</f>
        <v>896.04998263499999</v>
      </c>
      <c r="AL12" s="233">
        <f>_xlfn.XLOOKUP($A12,Apuracão!$A:$A,Apuracão!AL:AL)</f>
        <v>21</v>
      </c>
      <c r="AM12" s="226">
        <f>_xlfn.XLOOKUP($A12,Apuracão!$A:$A,Apuracão!AM:AM)</f>
        <v>906.06983535000006</v>
      </c>
      <c r="AN12" s="221">
        <f>_xlfn.XLOOKUP($A12,Apuracão!$A:$A,Apuracão!AN:AN)</f>
        <v>21</v>
      </c>
      <c r="AO12" s="221" t="str">
        <f>_xlfn.XLOOKUP($A12,Apuracão!$A:$A,Apuracão!AO:AO)</f>
        <v/>
      </c>
      <c r="AP12" s="276" t="s">
        <v>1193</v>
      </c>
    </row>
    <row r="13" spans="1:47" s="221" customFormat="1" ht="22.5" customHeight="1">
      <c r="A13" s="230" t="s">
        <v>671</v>
      </c>
      <c r="B13" s="221" t="str">
        <f>_xlfn.XLOOKUP($A13,Apuracão!$A:$A,Apuracão!B:B)</f>
        <v>05</v>
      </c>
      <c r="C13" s="221" t="str">
        <f>_xlfn.XLOOKUP($A13,Apuracão!$A:$A,Apuracão!C:C)</f>
        <v>01</v>
      </c>
      <c r="D13" s="221" t="str">
        <f>_xlfn.XLOOKUP($A13,Apuracão!$A:$A,Apuracão!D:D)</f>
        <v>05</v>
      </c>
      <c r="E13" s="222" t="str">
        <f>_xlfn.XLOOKUP($A13,Apuracão!$A:$A,Apuracão!E:E)</f>
        <v>TSUTSUMI</v>
      </c>
      <c r="F13" s="222" t="str">
        <f>_xlfn.XLOOKUP($A13,Apuracão!$A:$A,Apuracão!F:F)</f>
        <v>HIROSHI</v>
      </c>
      <c r="G13" s="221" t="str">
        <f>_xlfn.XLOOKUP($A13,Apuracão!$A:$A,Apuracão!G:G)</f>
        <v>M</v>
      </c>
      <c r="H13" s="221" t="str">
        <f>_xlfn.XLOOKUP($A13,Apuracão!$A:$A,Apuracão!H:H)</f>
        <v>15. BIR</v>
      </c>
      <c r="I13" s="223">
        <f>_xlfn.XLOOKUP($A13,Apuracão!$A:$A,Apuracão!I:I)</f>
        <v>17992</v>
      </c>
      <c r="J13" s="221">
        <f>_xlfn.XLOOKUP($A13,Apuracão!$A:$A,Apuracão!J:J)</f>
        <v>6</v>
      </c>
      <c r="K13" s="221" t="str">
        <f>_xlfn.XLOOKUP($A13,Apuracão!$A:$A,Apuracão!K:K)</f>
        <v>A</v>
      </c>
      <c r="L13" s="221" t="str">
        <f>_xlfn.XLOOKUP($A13,Apuracão!$A:$A,Apuracão!L:L)</f>
        <v>SR</v>
      </c>
      <c r="M13" s="221" t="str">
        <f>_xlfn.XLOOKUP($A13,Apuracão!$A:$A,Apuracão!M:M)</f>
        <v>X</v>
      </c>
      <c r="N13" s="221" t="str">
        <f>_xlfn.XLOOKUP($A13,Apuracão!$A:$A,Apuracão!N:N)</f>
        <v>LIB2026</v>
      </c>
      <c r="O13" s="221">
        <f>_xlfn.XLOOKUP($A13,Apuracão!$A:$A,Apuracão!O:O)</f>
        <v>53</v>
      </c>
      <c r="P13" s="221">
        <f>_xlfn.XLOOKUP($A13,Apuracão!$A:$A,Apuracão!P:P)</f>
        <v>54</v>
      </c>
      <c r="Q13" s="224">
        <f>_xlfn.XLOOKUP($A13,Apuracão!$A:$A,Apuracão!Q:Q)</f>
        <v>107</v>
      </c>
      <c r="R13" s="225">
        <f>_xlfn.XLOOKUP($A13,Apuracão!$A:$A,Apuracão!R:R)</f>
        <v>0</v>
      </c>
      <c r="S13" s="225">
        <f>_xlfn.XLOOKUP($A13,Apuracão!$A:$A,Apuracão!S:S)</f>
        <v>0</v>
      </c>
      <c r="T13" s="225">
        <f>_xlfn.XLOOKUP($A13,Apuracão!$A:$A,Apuracão!T:T)</f>
        <v>0</v>
      </c>
      <c r="U13" s="225">
        <f>_xlfn.XLOOKUP($A13,Apuracão!$A:$A,Apuracão!U:U)</f>
        <v>0</v>
      </c>
      <c r="V13" s="225">
        <f>_xlfn.XLOOKUP($A13,Apuracão!$A:$A,Apuracão!V:V)</f>
        <v>0</v>
      </c>
      <c r="W13" s="225">
        <f>_xlfn.XLOOKUP($A13,Apuracão!$A:$A,Apuracão!W:W)</f>
        <v>0</v>
      </c>
      <c r="X13" s="225">
        <f>_xlfn.XLOOKUP($A13,Apuracão!$A:$A,Apuracão!X:X)</f>
        <v>0</v>
      </c>
      <c r="Y13" s="225">
        <f>_xlfn.XLOOKUP($A13,Apuracão!$A:$A,Apuracão!Y:Y)</f>
        <v>0</v>
      </c>
      <c r="Z13" s="226">
        <f>_xlfn.XLOOKUP($A13,Apuracão!$A:$A,Apuracão!Z:Z)</f>
        <v>0</v>
      </c>
      <c r="AA13" s="226">
        <f>_xlfn.XLOOKUP($A13,Apuracão!$A:$A,Apuracão!AA:AA)</f>
        <v>0</v>
      </c>
      <c r="AB13" s="226">
        <f>_xlfn.XLOOKUP($A13,Apuracão!$A:$A,Apuracão!AB:AB)</f>
        <v>0</v>
      </c>
      <c r="AC13" s="226">
        <f>_xlfn.XLOOKUP($A13,Apuracão!$A:$A,Apuracão!AC:AC)</f>
        <v>0</v>
      </c>
      <c r="AD13" s="226">
        <f>_xlfn.XLOOKUP($A13,Apuracão!$A:$A,Apuracão!AD:AD)</f>
        <v>0</v>
      </c>
      <c r="AE13" s="226">
        <f>_xlfn.XLOOKUP($A13,Apuracão!$A:$A,Apuracão!AE:AE)</f>
        <v>0</v>
      </c>
      <c r="AF13" s="226">
        <f>_xlfn.XLOOKUP($A13,Apuracão!$A:$A,Apuracão!AF:AF)</f>
        <v>0</v>
      </c>
      <c r="AG13" s="226">
        <f>_xlfn.XLOOKUP($A13,Apuracão!$A:$A,Apuracão!AG:AG)</f>
        <v>0</v>
      </c>
      <c r="AH13" s="221" t="str">
        <f>_xlfn.XLOOKUP($A13,Apuracão!$A:$A,Apuracão!AH:AH)</f>
        <v/>
      </c>
      <c r="AI13" s="227">
        <f>_xlfn.XLOOKUP($A13,Apuracão!$A:$A,Apuracão!AI:AI)</f>
        <v>95</v>
      </c>
      <c r="AJ13" s="228">
        <f>_xlfn.XLOOKUP($A13,Apuracão!$A:$A,Apuracão!AJ:AJ)</f>
        <v>17992</v>
      </c>
      <c r="AK13" s="226">
        <f>_xlfn.XLOOKUP($A13,Apuracão!$A:$A,Apuracão!AK:AK)</f>
        <v>893.05998100799991</v>
      </c>
      <c r="AL13" s="233">
        <f>_xlfn.XLOOKUP($A13,Apuracão!$A:$A,Apuracão!AL:AL)</f>
        <v>40</v>
      </c>
      <c r="AM13" s="226">
        <f>_xlfn.XLOOKUP($A13,Apuracão!$A:$A,Apuracão!AM:AM)</f>
        <v>905.0598190799999</v>
      </c>
      <c r="AN13" s="221">
        <f>_xlfn.XLOOKUP($A13,Apuracão!$A:$A,Apuracão!AN:AN)</f>
        <v>24</v>
      </c>
      <c r="AO13" s="221" t="str">
        <f>_xlfn.XLOOKUP($A13,Apuracão!$A:$A,Apuracão!AO:AO)</f>
        <v/>
      </c>
      <c r="AP13" s="276" t="s">
        <v>1194</v>
      </c>
    </row>
    <row r="14" spans="1:47" s="134" customFormat="1" ht="22.5" customHeight="1">
      <c r="A14" s="232"/>
      <c r="E14" s="185"/>
      <c r="F14" s="185"/>
      <c r="I14" s="186"/>
      <c r="Q14" s="187"/>
      <c r="R14" s="188"/>
      <c r="S14" s="188"/>
      <c r="T14" s="188"/>
      <c r="U14" s="188"/>
      <c r="V14" s="188"/>
      <c r="W14" s="188"/>
      <c r="X14" s="188"/>
      <c r="Y14" s="188"/>
      <c r="Z14" s="189"/>
      <c r="AA14" s="189"/>
      <c r="AB14" s="189"/>
      <c r="AC14" s="189"/>
      <c r="AD14" s="189"/>
      <c r="AE14" s="189"/>
      <c r="AF14" s="189"/>
      <c r="AG14" s="189"/>
      <c r="AI14" s="190"/>
      <c r="AJ14" s="191"/>
      <c r="AK14" s="189"/>
      <c r="AL14" s="234"/>
      <c r="AM14" s="189"/>
    </row>
    <row r="15" spans="1:47" s="134" customFormat="1" ht="22.5" customHeight="1">
      <c r="A15" s="232"/>
      <c r="E15" s="185"/>
      <c r="F15" s="185"/>
      <c r="I15" s="186"/>
      <c r="Q15" s="187"/>
      <c r="R15" s="188"/>
      <c r="S15" s="188"/>
      <c r="T15" s="188"/>
      <c r="U15" s="188"/>
      <c r="V15" s="188"/>
      <c r="W15" s="188"/>
      <c r="X15" s="188"/>
      <c r="Y15" s="188"/>
      <c r="Z15" s="189"/>
      <c r="AA15" s="189"/>
      <c r="AB15" s="189"/>
      <c r="AC15" s="189"/>
      <c r="AD15" s="189"/>
      <c r="AE15" s="189"/>
      <c r="AF15" s="189"/>
      <c r="AG15" s="189"/>
      <c r="AI15" s="190"/>
      <c r="AJ15" s="191"/>
      <c r="AK15" s="189"/>
      <c r="AL15" s="234"/>
      <c r="AM15" s="189"/>
    </row>
    <row r="16" spans="1:47" ht="22.5" customHeight="1">
      <c r="A16" s="241" t="s">
        <v>1093</v>
      </c>
      <c r="B16" s="76"/>
      <c r="C16" s="76"/>
      <c r="D16" s="76"/>
      <c r="E16" s="70"/>
      <c r="F16" s="70"/>
      <c r="G16" s="76"/>
      <c r="H16" s="76"/>
      <c r="I16" s="77" t="s">
        <v>525</v>
      </c>
      <c r="J16" s="76"/>
      <c r="K16" s="76"/>
      <c r="L16" s="76"/>
      <c r="M16" s="76"/>
      <c r="N16" s="76"/>
      <c r="O16" s="76"/>
      <c r="P16" s="76"/>
      <c r="Q16" s="74"/>
      <c r="R16" s="78"/>
      <c r="S16" s="78"/>
      <c r="T16" s="78"/>
      <c r="U16" s="78"/>
      <c r="V16" s="78"/>
      <c r="W16" s="78"/>
      <c r="X16" s="78"/>
      <c r="Y16" s="78"/>
      <c r="Z16" s="351" t="s">
        <v>531</v>
      </c>
      <c r="AA16" s="351"/>
      <c r="AB16" s="351"/>
      <c r="AC16" s="351"/>
      <c r="AD16" s="351" t="s">
        <v>531</v>
      </c>
      <c r="AE16" s="351"/>
      <c r="AF16" s="351"/>
      <c r="AG16" s="351"/>
      <c r="AH16" s="76"/>
      <c r="AI16" s="75"/>
      <c r="AJ16" s="79" t="s">
        <v>531</v>
      </c>
      <c r="AK16" s="79" t="s">
        <v>531</v>
      </c>
      <c r="AL16" s="106">
        <f>$AL$1</f>
        <v>46075</v>
      </c>
      <c r="AM16" s="79" t="s">
        <v>531</v>
      </c>
      <c r="AN16" s="106"/>
      <c r="AO16" s="76"/>
    </row>
    <row r="17" spans="1:42" ht="27.6">
      <c r="A17" s="120" t="s">
        <v>517</v>
      </c>
      <c r="B17" s="62" t="s">
        <v>556</v>
      </c>
      <c r="C17" s="62" t="s">
        <v>558</v>
      </c>
      <c r="D17" s="62" t="s">
        <v>557</v>
      </c>
      <c r="E17" s="62" t="s">
        <v>461</v>
      </c>
      <c r="F17" s="62" t="s">
        <v>518</v>
      </c>
      <c r="G17" s="62" t="s">
        <v>463</v>
      </c>
      <c r="H17" s="62" t="s">
        <v>528</v>
      </c>
      <c r="I17" s="63" t="s">
        <v>465</v>
      </c>
      <c r="J17" s="62" t="s">
        <v>519</v>
      </c>
      <c r="K17" s="62" t="s">
        <v>520</v>
      </c>
      <c r="L17" s="62" t="s">
        <v>680</v>
      </c>
      <c r="M17" s="62" t="s">
        <v>521</v>
      </c>
      <c r="N17" s="62" t="s">
        <v>522</v>
      </c>
      <c r="O17" s="80" t="s">
        <v>523</v>
      </c>
      <c r="P17" s="80" t="s">
        <v>524</v>
      </c>
      <c r="Q17" s="64" t="s">
        <v>525</v>
      </c>
      <c r="R17" s="355" t="s">
        <v>515</v>
      </c>
      <c r="S17" s="355"/>
      <c r="T17" s="355"/>
      <c r="U17" s="355"/>
      <c r="V17" s="355" t="s">
        <v>516</v>
      </c>
      <c r="W17" s="355"/>
      <c r="X17" s="355"/>
      <c r="Y17" s="355"/>
      <c r="Z17" s="356" t="s">
        <v>513</v>
      </c>
      <c r="AA17" s="356"/>
      <c r="AB17" s="356"/>
      <c r="AC17" s="356"/>
      <c r="AD17" s="356" t="s">
        <v>514</v>
      </c>
      <c r="AE17" s="356"/>
      <c r="AF17" s="356"/>
      <c r="AG17" s="356"/>
      <c r="AH17" s="65" t="s">
        <v>494</v>
      </c>
      <c r="AI17" s="66" t="s">
        <v>510</v>
      </c>
      <c r="AJ17" s="67"/>
      <c r="AK17" s="68"/>
      <c r="AL17" s="65" t="s">
        <v>526</v>
      </c>
      <c r="AM17" s="68"/>
      <c r="AN17" s="65" t="s">
        <v>527</v>
      </c>
      <c r="AO17" s="65" t="s">
        <v>529</v>
      </c>
    </row>
    <row r="18" spans="1:42" s="221" customFormat="1" ht="22.5" customHeight="1">
      <c r="A18" s="230" t="s">
        <v>333</v>
      </c>
      <c r="B18" s="221" t="str">
        <f>_xlfn.XLOOKUP($A18,Apuracão!$A:$A,Apuracão!B:B)</f>
        <v>38</v>
      </c>
      <c r="C18" s="221" t="str">
        <f>_xlfn.XLOOKUP($A18,Apuracão!$A:$A,Apuracão!C:C)</f>
        <v>01</v>
      </c>
      <c r="D18" s="221" t="str">
        <f>_xlfn.XLOOKUP($A18,Apuracão!$A:$A,Apuracão!D:D)</f>
        <v>06</v>
      </c>
      <c r="E18" s="222" t="str">
        <f>_xlfn.XLOOKUP($A18,Apuracão!$A:$A,Apuracão!E:E)</f>
        <v>AZEVEDO</v>
      </c>
      <c r="F18" s="222" t="str">
        <f>_xlfn.XLOOKUP($A18,Apuracão!$A:$A,Apuracão!F:F)</f>
        <v>IDELSON</v>
      </c>
      <c r="G18" s="221" t="str">
        <f>_xlfn.XLOOKUP($A18,Apuracão!$A:$A,Apuracão!G:G)</f>
        <v>M</v>
      </c>
      <c r="H18" s="221" t="str">
        <f>_xlfn.XLOOKUP($A18,Apuracão!$A:$A,Apuracão!H:H)</f>
        <v>11. NCC</v>
      </c>
      <c r="I18" s="223">
        <f>_xlfn.XLOOKUP($A18,Apuracão!$A:$A,Apuracão!I:I)</f>
        <v>16509</v>
      </c>
      <c r="J18" s="221">
        <f>_xlfn.XLOOKUP($A18,Apuracão!$A:$A,Apuracão!J:J)</f>
        <v>8</v>
      </c>
      <c r="K18" s="221" t="str">
        <f>_xlfn.XLOOKUP($A18,Apuracão!$A:$A,Apuracão!K:K)</f>
        <v>B</v>
      </c>
      <c r="L18" s="221" t="str">
        <f>_xlfn.XLOOKUP($A18,Apuracão!$A:$A,Apuracão!L:L)</f>
        <v>SR</v>
      </c>
      <c r="M18" s="221" t="str">
        <f>_xlfn.XLOOKUP($A18,Apuracão!$A:$A,Apuracão!M:M)</f>
        <v>X</v>
      </c>
      <c r="N18" s="221" t="str">
        <f>_xlfn.XLOOKUP($A18,Apuracão!$A:$A,Apuracão!N:N)</f>
        <v>LIB2026</v>
      </c>
      <c r="O18" s="221">
        <f>_xlfn.XLOOKUP($A18,Apuracão!$A:$A,Apuracão!O:O)</f>
        <v>54</v>
      </c>
      <c r="P18" s="221">
        <f>_xlfn.XLOOKUP($A18,Apuracão!$A:$A,Apuracão!P:P)</f>
        <v>50</v>
      </c>
      <c r="Q18" s="224">
        <f>_xlfn.XLOOKUP($A18,Apuracão!$A:$A,Apuracão!Q:Q)</f>
        <v>104</v>
      </c>
      <c r="R18" s="225">
        <f>_xlfn.XLOOKUP($A18,Apuracão!$A:$A,Apuracão!R:R)</f>
        <v>1</v>
      </c>
      <c r="S18" s="225">
        <f>_xlfn.XLOOKUP($A18,Apuracão!$A:$A,Apuracão!S:S)</f>
        <v>0</v>
      </c>
      <c r="T18" s="225">
        <f>_xlfn.XLOOKUP($A18,Apuracão!$A:$A,Apuracão!T:T)</f>
        <v>0</v>
      </c>
      <c r="U18" s="225">
        <f>_xlfn.XLOOKUP($A18,Apuracão!$A:$A,Apuracão!U:U)</f>
        <v>0</v>
      </c>
      <c r="V18" s="225">
        <f>_xlfn.XLOOKUP($A18,Apuracão!$A:$A,Apuracão!V:V)</f>
        <v>0</v>
      </c>
      <c r="W18" s="225">
        <f>_xlfn.XLOOKUP($A18,Apuracão!$A:$A,Apuracão!W:W)</f>
        <v>0</v>
      </c>
      <c r="X18" s="225">
        <f>_xlfn.XLOOKUP($A18,Apuracão!$A:$A,Apuracão!X:X)</f>
        <v>0</v>
      </c>
      <c r="Y18" s="225">
        <f>_xlfn.XLOOKUP($A18,Apuracão!$A:$A,Apuracão!Y:Y)</f>
        <v>0</v>
      </c>
      <c r="Z18" s="226">
        <f>_xlfn.XLOOKUP($A18,Apuracão!$A:$A,Apuracão!Z:Z)</f>
        <v>26</v>
      </c>
      <c r="AA18" s="226">
        <f>_xlfn.XLOOKUP($A18,Apuracão!$A:$A,Apuracão!AA:AA)</f>
        <v>0</v>
      </c>
      <c r="AB18" s="226">
        <f>_xlfn.XLOOKUP($A18,Apuracão!$A:$A,Apuracão!AB:AB)</f>
        <v>0</v>
      </c>
      <c r="AC18" s="226">
        <f>_xlfn.XLOOKUP($A18,Apuracão!$A:$A,Apuracão!AC:AC)</f>
        <v>0</v>
      </c>
      <c r="AD18" s="226">
        <f>_xlfn.XLOOKUP($A18,Apuracão!$A:$A,Apuracão!AD:AD)</f>
        <v>0</v>
      </c>
      <c r="AE18" s="226">
        <f>_xlfn.XLOOKUP($A18,Apuracão!$A:$A,Apuracão!AE:AE)</f>
        <v>0</v>
      </c>
      <c r="AF18" s="226">
        <f>_xlfn.XLOOKUP($A18,Apuracão!$A:$A,Apuracão!AF:AF)</f>
        <v>0</v>
      </c>
      <c r="AG18" s="226">
        <f>_xlfn.XLOOKUP($A18,Apuracão!$A:$A,Apuracão!AG:AG)</f>
        <v>0</v>
      </c>
      <c r="AH18" s="221">
        <f>_xlfn.XLOOKUP($A18,Apuracão!$A:$A,Apuracão!AH:AH)</f>
        <v>26</v>
      </c>
      <c r="AI18" s="227">
        <f>_xlfn.XLOOKUP($A18,Apuracão!$A:$A,Apuracão!AI:AI)</f>
        <v>88</v>
      </c>
      <c r="AJ18" s="228">
        <f>_xlfn.XLOOKUP($A18,Apuracão!$A:$A,Apuracão!AJ:AJ)</f>
        <v>16509</v>
      </c>
      <c r="AK18" s="226">
        <f>_xlfn.XLOOKUP($A18,Apuracão!$A:$A,Apuracão!AK:AK)</f>
        <v>896.07998249100001</v>
      </c>
      <c r="AL18" s="233">
        <f>_xlfn.XLOOKUP($A18,Apuracão!$A:$A,Apuracão!AL:AL)</f>
        <v>19</v>
      </c>
      <c r="AM18" s="226">
        <f>_xlfn.XLOOKUP($A18,Apuracão!$A:$A,Apuracão!AM:AM)</f>
        <v>912.03983390999997</v>
      </c>
      <c r="AN18" s="221">
        <f>_xlfn.XLOOKUP($A18,Apuracão!$A:$A,Apuracão!AN:AN)</f>
        <v>4</v>
      </c>
      <c r="AO18" s="221">
        <f>_xlfn.XLOOKUP($A18,Apuracão!$A:$A,Apuracão!AO:AO)</f>
        <v>1</v>
      </c>
      <c r="AP18" s="276" t="s">
        <v>1192</v>
      </c>
    </row>
    <row r="19" spans="1:42" s="221" customFormat="1" ht="22.5" customHeight="1">
      <c r="A19" s="230" t="s">
        <v>729</v>
      </c>
      <c r="B19" s="221" t="str">
        <f>_xlfn.XLOOKUP($A19,Apuracão!$A:$A,Apuracão!B:B)</f>
        <v>21</v>
      </c>
      <c r="C19" s="221" t="str">
        <f>_xlfn.XLOOKUP($A19,Apuracão!$A:$A,Apuracão!C:C)</f>
        <v>02</v>
      </c>
      <c r="D19" s="221" t="str">
        <f>_xlfn.XLOOKUP($A19,Apuracão!$A:$A,Apuracão!D:D)</f>
        <v>03</v>
      </c>
      <c r="E19" s="222" t="str">
        <f>_xlfn.XLOOKUP($A19,Apuracão!$A:$A,Apuracão!E:E)</f>
        <v>KOJA</v>
      </c>
      <c r="F19" s="222" t="str">
        <f>_xlfn.XLOOKUP($A19,Apuracão!$A:$A,Apuracão!F:F)</f>
        <v>MARIO</v>
      </c>
      <c r="G19" s="221" t="str">
        <f>_xlfn.XLOOKUP($A19,Apuracão!$A:$A,Apuracão!G:G)</f>
        <v>M</v>
      </c>
      <c r="H19" s="221" t="str">
        <f>_xlfn.XLOOKUP($A19,Apuracão!$A:$A,Apuracão!H:H)</f>
        <v>11. NCC</v>
      </c>
      <c r="I19" s="223">
        <f>_xlfn.XLOOKUP($A19,Apuracão!$A:$A,Apuracão!I:I)</f>
        <v>18155</v>
      </c>
      <c r="J19" s="221">
        <f>_xlfn.XLOOKUP($A19,Apuracão!$A:$A,Apuracão!J:J)</f>
        <v>9</v>
      </c>
      <c r="K19" s="221" t="str">
        <f>_xlfn.XLOOKUP($A19,Apuracão!$A:$A,Apuracão!K:K)</f>
        <v>B</v>
      </c>
      <c r="L19" s="221" t="str">
        <f>_xlfn.XLOOKUP($A19,Apuracão!$A:$A,Apuracão!L:L)</f>
        <v>SR</v>
      </c>
      <c r="M19" s="221" t="str">
        <f>_xlfn.XLOOKUP($A19,Apuracão!$A:$A,Apuracão!M:M)</f>
        <v/>
      </c>
      <c r="N19" s="221" t="str">
        <f>_xlfn.XLOOKUP($A19,Apuracão!$A:$A,Apuracão!N:N)</f>
        <v>LIB2026</v>
      </c>
      <c r="O19" s="221">
        <f>_xlfn.XLOOKUP($A19,Apuracão!$A:$A,Apuracão!O:O)</f>
        <v>54</v>
      </c>
      <c r="P19" s="221">
        <f>_xlfn.XLOOKUP($A19,Apuracão!$A:$A,Apuracão!P:P)</f>
        <v>55</v>
      </c>
      <c r="Q19" s="224">
        <f>_xlfn.XLOOKUP($A19,Apuracão!$A:$A,Apuracão!Q:Q)</f>
        <v>109</v>
      </c>
      <c r="R19" s="225">
        <f>_xlfn.XLOOKUP($A19,Apuracão!$A:$A,Apuracão!R:R)</f>
        <v>0</v>
      </c>
      <c r="S19" s="225">
        <f>_xlfn.XLOOKUP($A19,Apuracão!$A:$A,Apuracão!S:S)</f>
        <v>0</v>
      </c>
      <c r="T19" s="225">
        <f>_xlfn.XLOOKUP($A19,Apuracão!$A:$A,Apuracão!T:T)</f>
        <v>0</v>
      </c>
      <c r="U19" s="225">
        <f>_xlfn.XLOOKUP($A19,Apuracão!$A:$A,Apuracão!U:U)</f>
        <v>0</v>
      </c>
      <c r="V19" s="225">
        <f>_xlfn.XLOOKUP($A19,Apuracão!$A:$A,Apuracão!V:V)</f>
        <v>0</v>
      </c>
      <c r="W19" s="225">
        <f>_xlfn.XLOOKUP($A19,Apuracão!$A:$A,Apuracão!W:W)</f>
        <v>0</v>
      </c>
      <c r="X19" s="225">
        <f>_xlfn.XLOOKUP($A19,Apuracão!$A:$A,Apuracão!X:X)</f>
        <v>0</v>
      </c>
      <c r="Y19" s="225">
        <f>_xlfn.XLOOKUP($A19,Apuracão!$A:$A,Apuracão!Y:Y)</f>
        <v>0</v>
      </c>
      <c r="Z19" s="226">
        <f>_xlfn.XLOOKUP($A19,Apuracão!$A:$A,Apuracão!Z:Z)</f>
        <v>0</v>
      </c>
      <c r="AA19" s="226">
        <f>_xlfn.XLOOKUP($A19,Apuracão!$A:$A,Apuracão!AA:AA)</f>
        <v>0</v>
      </c>
      <c r="AB19" s="226">
        <f>_xlfn.XLOOKUP($A19,Apuracão!$A:$A,Apuracão!AB:AB)</f>
        <v>0</v>
      </c>
      <c r="AC19" s="226">
        <f>_xlfn.XLOOKUP($A19,Apuracão!$A:$A,Apuracão!AC:AC)</f>
        <v>0</v>
      </c>
      <c r="AD19" s="226">
        <f>_xlfn.XLOOKUP($A19,Apuracão!$A:$A,Apuracão!AD:AD)</f>
        <v>0</v>
      </c>
      <c r="AE19" s="226">
        <f>_xlfn.XLOOKUP($A19,Apuracão!$A:$A,Apuracão!AE:AE)</f>
        <v>0</v>
      </c>
      <c r="AF19" s="226">
        <f>_xlfn.XLOOKUP($A19,Apuracão!$A:$A,Apuracão!AF:AF)</f>
        <v>0</v>
      </c>
      <c r="AG19" s="226">
        <f>_xlfn.XLOOKUP($A19,Apuracão!$A:$A,Apuracão!AG:AG)</f>
        <v>0</v>
      </c>
      <c r="AH19" s="221" t="str">
        <f>_xlfn.XLOOKUP($A19,Apuracão!$A:$A,Apuracão!AH:AH)</f>
        <v/>
      </c>
      <c r="AI19" s="227">
        <f>_xlfn.XLOOKUP($A19,Apuracão!$A:$A,Apuracão!AI:AI)</f>
        <v>91</v>
      </c>
      <c r="AJ19" s="228">
        <f>_xlfn.XLOOKUP($A19,Apuracão!$A:$A,Apuracão!AJ:AJ)</f>
        <v>18155</v>
      </c>
      <c r="AK19" s="226">
        <f>_xlfn.XLOOKUP($A19,Apuracão!$A:$A,Apuracão!AK:AK)</f>
        <v>891.08998084500001</v>
      </c>
      <c r="AL19" s="233">
        <f>_xlfn.XLOOKUP($A19,Apuracão!$A:$A,Apuracão!AL:AL)</f>
        <v>48</v>
      </c>
      <c r="AM19" s="226">
        <f>_xlfn.XLOOKUP($A19,Apuracão!$A:$A,Apuracão!AM:AM)</f>
        <v>909.02981745</v>
      </c>
      <c r="AN19" s="221">
        <f>_xlfn.XLOOKUP($A19,Apuracão!$A:$A,Apuracão!AN:AN)</f>
        <v>7</v>
      </c>
      <c r="AO19" s="221" t="str">
        <f>_xlfn.XLOOKUP($A19,Apuracão!$A:$A,Apuracão!AO:AO)</f>
        <v/>
      </c>
      <c r="AP19" s="276" t="s">
        <v>1193</v>
      </c>
    </row>
    <row r="20" spans="1:42" s="221" customFormat="1" ht="22.5" customHeight="1">
      <c r="A20" s="230" t="s">
        <v>759</v>
      </c>
      <c r="B20" s="221" t="str">
        <f>_xlfn.XLOOKUP($A20,Apuracão!$A:$A,Apuracão!B:B)</f>
        <v>51</v>
      </c>
      <c r="C20" s="221" t="str">
        <f>_xlfn.XLOOKUP($A20,Apuracão!$A:$A,Apuracão!C:C)</f>
        <v>02</v>
      </c>
      <c r="D20" s="221" t="str">
        <f>_xlfn.XLOOKUP($A20,Apuracão!$A:$A,Apuracão!D:D)</f>
        <v>15</v>
      </c>
      <c r="E20" s="222" t="str">
        <f>_xlfn.XLOOKUP($A20,Apuracão!$A:$A,Apuracão!E:E)</f>
        <v xml:space="preserve">KODA </v>
      </c>
      <c r="F20" s="222" t="str">
        <f>_xlfn.XLOOKUP($A20,Apuracão!$A:$A,Apuracão!F:F)</f>
        <v>MASAO</v>
      </c>
      <c r="G20" s="221" t="str">
        <f>_xlfn.XLOOKUP($A20,Apuracão!$A:$A,Apuracão!G:G)</f>
        <v>M</v>
      </c>
      <c r="H20" s="221" t="str">
        <f>_xlfn.XLOOKUP($A20,Apuracão!$A:$A,Apuracão!H:H)</f>
        <v>12. COO</v>
      </c>
      <c r="I20" s="223">
        <f>_xlfn.XLOOKUP($A20,Apuracão!$A:$A,Apuracão!I:I)</f>
        <v>16228</v>
      </c>
      <c r="J20" s="221">
        <f>_xlfn.XLOOKUP($A20,Apuracão!$A:$A,Apuracão!J:J)</f>
        <v>7</v>
      </c>
      <c r="K20" s="221" t="str">
        <f>_xlfn.XLOOKUP($A20,Apuracão!$A:$A,Apuracão!K:K)</f>
        <v>B</v>
      </c>
      <c r="L20" s="221" t="str">
        <f>_xlfn.XLOOKUP($A20,Apuracão!$A:$A,Apuracão!L:L)</f>
        <v>SR</v>
      </c>
      <c r="M20" s="221" t="str">
        <f>_xlfn.XLOOKUP($A20,Apuracão!$A:$A,Apuracão!M:M)</f>
        <v>X</v>
      </c>
      <c r="N20" s="221" t="str">
        <f>_xlfn.XLOOKUP($A20,Apuracão!$A:$A,Apuracão!N:N)</f>
        <v>LIB2026</v>
      </c>
      <c r="O20" s="221">
        <f>_xlfn.XLOOKUP($A20,Apuracão!$A:$A,Apuracão!O:O)</f>
        <v>56</v>
      </c>
      <c r="P20" s="221">
        <f>_xlfn.XLOOKUP($A20,Apuracão!$A:$A,Apuracão!P:P)</f>
        <v>54</v>
      </c>
      <c r="Q20" s="224">
        <f>_xlfn.XLOOKUP($A20,Apuracão!$A:$A,Apuracão!Q:Q)</f>
        <v>110</v>
      </c>
      <c r="R20" s="225">
        <f>_xlfn.XLOOKUP($A20,Apuracão!$A:$A,Apuracão!R:R)</f>
        <v>0</v>
      </c>
      <c r="S20" s="225">
        <f>_xlfn.XLOOKUP($A20,Apuracão!$A:$A,Apuracão!S:S)</f>
        <v>0</v>
      </c>
      <c r="T20" s="225">
        <f>_xlfn.XLOOKUP($A20,Apuracão!$A:$A,Apuracão!T:T)</f>
        <v>0</v>
      </c>
      <c r="U20" s="225">
        <f>_xlfn.XLOOKUP($A20,Apuracão!$A:$A,Apuracão!U:U)</f>
        <v>0</v>
      </c>
      <c r="V20" s="225">
        <f>_xlfn.XLOOKUP($A20,Apuracão!$A:$A,Apuracão!V:V)</f>
        <v>0</v>
      </c>
      <c r="W20" s="225">
        <f>_xlfn.XLOOKUP($A20,Apuracão!$A:$A,Apuracão!W:W)</f>
        <v>0</v>
      </c>
      <c r="X20" s="225">
        <f>_xlfn.XLOOKUP($A20,Apuracão!$A:$A,Apuracão!X:X)</f>
        <v>0</v>
      </c>
      <c r="Y20" s="225">
        <f>_xlfn.XLOOKUP($A20,Apuracão!$A:$A,Apuracão!Y:Y)</f>
        <v>0</v>
      </c>
      <c r="Z20" s="226">
        <f>_xlfn.XLOOKUP($A20,Apuracão!$A:$A,Apuracão!Z:Z)</f>
        <v>0</v>
      </c>
      <c r="AA20" s="226">
        <f>_xlfn.XLOOKUP($A20,Apuracão!$A:$A,Apuracão!AA:AA)</f>
        <v>0</v>
      </c>
      <c r="AB20" s="226">
        <f>_xlfn.XLOOKUP($A20,Apuracão!$A:$A,Apuracão!AB:AB)</f>
        <v>0</v>
      </c>
      <c r="AC20" s="226">
        <f>_xlfn.XLOOKUP($A20,Apuracão!$A:$A,Apuracão!AC:AC)</f>
        <v>0</v>
      </c>
      <c r="AD20" s="226">
        <f>_xlfn.XLOOKUP($A20,Apuracão!$A:$A,Apuracão!AD:AD)</f>
        <v>0</v>
      </c>
      <c r="AE20" s="226">
        <f>_xlfn.XLOOKUP($A20,Apuracão!$A:$A,Apuracão!AE:AE)</f>
        <v>0</v>
      </c>
      <c r="AF20" s="226">
        <f>_xlfn.XLOOKUP($A20,Apuracão!$A:$A,Apuracão!AF:AF)</f>
        <v>0</v>
      </c>
      <c r="AG20" s="226">
        <f>_xlfn.XLOOKUP($A20,Apuracão!$A:$A,Apuracão!AG:AG)</f>
        <v>0</v>
      </c>
      <c r="AH20" s="221" t="str">
        <f>_xlfn.XLOOKUP($A20,Apuracão!$A:$A,Apuracão!AH:AH)</f>
        <v/>
      </c>
      <c r="AI20" s="227">
        <f>_xlfn.XLOOKUP($A20,Apuracão!$A:$A,Apuracão!AI:AI)</f>
        <v>96</v>
      </c>
      <c r="AJ20" s="228">
        <f>_xlfn.XLOOKUP($A20,Apuracão!$A:$A,Apuracão!AJ:AJ)</f>
        <v>16228</v>
      </c>
      <c r="AK20" s="226">
        <f>_xlfn.XLOOKUP($A20,Apuracão!$A:$A,Apuracão!AK:AK)</f>
        <v>890.069982772</v>
      </c>
      <c r="AL20" s="233">
        <f>_xlfn.XLOOKUP($A20,Apuracão!$A:$A,Apuracão!AL:AL)</f>
        <v>60</v>
      </c>
      <c r="AM20" s="226">
        <f>_xlfn.XLOOKUP($A20,Apuracão!$A:$A,Apuracão!AM:AM)</f>
        <v>904.04983671999992</v>
      </c>
      <c r="AN20" s="221">
        <f>_xlfn.XLOOKUP($A20,Apuracão!$A:$A,Apuracão!AN:AN)</f>
        <v>31</v>
      </c>
      <c r="AO20" s="221" t="str">
        <f>_xlfn.XLOOKUP($A20,Apuracão!$A:$A,Apuracão!AO:AO)</f>
        <v/>
      </c>
      <c r="AP20" s="276" t="s">
        <v>1194</v>
      </c>
    </row>
    <row r="21" spans="1:42" s="134" customFormat="1" ht="22.5" customHeight="1">
      <c r="A21" s="232"/>
      <c r="E21" s="185"/>
      <c r="F21" s="185"/>
      <c r="I21" s="186"/>
      <c r="Q21" s="187"/>
      <c r="R21" s="188"/>
      <c r="S21" s="188"/>
      <c r="T21" s="188"/>
      <c r="U21" s="188"/>
      <c r="V21" s="188"/>
      <c r="W21" s="188"/>
      <c r="X21" s="188"/>
      <c r="Y21" s="188"/>
      <c r="Z21" s="189"/>
      <c r="AA21" s="189"/>
      <c r="AB21" s="189"/>
      <c r="AC21" s="189"/>
      <c r="AD21" s="189"/>
      <c r="AE21" s="189"/>
      <c r="AF21" s="189"/>
      <c r="AG21" s="189"/>
      <c r="AI21" s="190"/>
      <c r="AJ21" s="191"/>
      <c r="AK21" s="189"/>
      <c r="AL21" s="234"/>
      <c r="AM21" s="189"/>
    </row>
    <row r="22" spans="1:42" s="134" customFormat="1" ht="22.5" customHeight="1">
      <c r="A22" s="232"/>
      <c r="E22" s="185"/>
      <c r="F22" s="185"/>
      <c r="I22" s="186"/>
      <c r="Q22" s="187"/>
      <c r="R22" s="188"/>
      <c r="S22" s="188"/>
      <c r="T22" s="188"/>
      <c r="U22" s="188"/>
      <c r="V22" s="188"/>
      <c r="W22" s="188"/>
      <c r="X22" s="188"/>
      <c r="Y22" s="188"/>
      <c r="Z22" s="189"/>
      <c r="AA22" s="189"/>
      <c r="AB22" s="189"/>
      <c r="AC22" s="189"/>
      <c r="AD22" s="189"/>
      <c r="AE22" s="189"/>
      <c r="AF22" s="189"/>
      <c r="AG22" s="189"/>
      <c r="AI22" s="190"/>
      <c r="AJ22" s="191"/>
      <c r="AK22" s="189"/>
      <c r="AL22" s="234"/>
      <c r="AM22" s="189"/>
    </row>
    <row r="23" spans="1:42" s="134" customFormat="1" ht="22.5" customHeight="1">
      <c r="A23" s="232"/>
      <c r="E23" s="185"/>
      <c r="F23" s="185"/>
      <c r="I23" s="186"/>
      <c r="Q23" s="187"/>
      <c r="R23" s="188"/>
      <c r="S23" s="188"/>
      <c r="T23" s="188"/>
      <c r="U23" s="188"/>
      <c r="V23" s="188"/>
      <c r="W23" s="188"/>
      <c r="X23" s="188"/>
      <c r="Y23" s="188"/>
      <c r="Z23" s="189"/>
      <c r="AA23" s="189"/>
      <c r="AB23" s="189"/>
      <c r="AC23" s="189"/>
      <c r="AD23" s="189"/>
      <c r="AE23" s="189"/>
      <c r="AF23" s="189"/>
      <c r="AG23" s="189"/>
      <c r="AI23" s="190"/>
      <c r="AJ23" s="191"/>
      <c r="AK23" s="189"/>
      <c r="AL23" s="234"/>
      <c r="AM23" s="189"/>
    </row>
    <row r="24" spans="1:42" ht="25.8">
      <c r="A24" s="241" t="s">
        <v>1094</v>
      </c>
      <c r="B24" s="76"/>
      <c r="C24" s="76"/>
      <c r="D24" s="76"/>
      <c r="E24" s="70"/>
      <c r="F24" s="70"/>
      <c r="G24" s="76"/>
      <c r="H24" s="76"/>
      <c r="I24" s="77" t="s">
        <v>525</v>
      </c>
      <c r="J24" s="76"/>
      <c r="K24" s="76"/>
      <c r="L24" s="76"/>
      <c r="M24" s="76"/>
      <c r="N24" s="76"/>
      <c r="O24" s="76"/>
      <c r="P24" s="76"/>
      <c r="Q24" s="74"/>
      <c r="R24" s="78"/>
      <c r="S24" s="78"/>
      <c r="T24" s="78"/>
      <c r="U24" s="78"/>
      <c r="V24" s="78"/>
      <c r="W24" s="78"/>
      <c r="X24" s="78"/>
      <c r="Y24" s="78"/>
      <c r="Z24" s="351" t="s">
        <v>531</v>
      </c>
      <c r="AA24" s="351"/>
      <c r="AB24" s="351"/>
      <c r="AC24" s="351"/>
      <c r="AD24" s="351" t="s">
        <v>531</v>
      </c>
      <c r="AE24" s="351"/>
      <c r="AF24" s="351"/>
      <c r="AG24" s="351"/>
      <c r="AH24" s="76"/>
      <c r="AI24" s="75"/>
      <c r="AJ24" s="79" t="s">
        <v>531</v>
      </c>
      <c r="AK24" s="79" t="s">
        <v>531</v>
      </c>
      <c r="AL24" s="106">
        <f>$AL$1</f>
        <v>46075</v>
      </c>
      <c r="AM24" s="79" t="s">
        <v>531</v>
      </c>
      <c r="AN24" s="106"/>
      <c r="AO24" s="76"/>
    </row>
    <row r="25" spans="1:42" ht="22.5" customHeight="1">
      <c r="A25" s="120" t="s">
        <v>517</v>
      </c>
      <c r="B25" s="62" t="s">
        <v>556</v>
      </c>
      <c r="C25" s="62" t="s">
        <v>558</v>
      </c>
      <c r="D25" s="62" t="s">
        <v>557</v>
      </c>
      <c r="E25" s="62" t="s">
        <v>461</v>
      </c>
      <c r="F25" s="62" t="s">
        <v>518</v>
      </c>
      <c r="G25" s="62" t="s">
        <v>463</v>
      </c>
      <c r="H25" s="62" t="s">
        <v>528</v>
      </c>
      <c r="I25" s="63" t="s">
        <v>465</v>
      </c>
      <c r="J25" s="62" t="s">
        <v>519</v>
      </c>
      <c r="K25" s="62" t="s">
        <v>520</v>
      </c>
      <c r="L25" s="62" t="s">
        <v>680</v>
      </c>
      <c r="M25" s="62" t="s">
        <v>521</v>
      </c>
      <c r="N25" s="62" t="s">
        <v>522</v>
      </c>
      <c r="O25" s="80" t="s">
        <v>523</v>
      </c>
      <c r="P25" s="80" t="s">
        <v>524</v>
      </c>
      <c r="Q25" s="64" t="s">
        <v>525</v>
      </c>
      <c r="R25" s="355" t="s">
        <v>515</v>
      </c>
      <c r="S25" s="355"/>
      <c r="T25" s="355"/>
      <c r="U25" s="355"/>
      <c r="V25" s="355" t="s">
        <v>516</v>
      </c>
      <c r="W25" s="355"/>
      <c r="X25" s="355"/>
      <c r="Y25" s="355"/>
      <c r="Z25" s="356" t="s">
        <v>513</v>
      </c>
      <c r="AA25" s="356"/>
      <c r="AB25" s="356"/>
      <c r="AC25" s="356"/>
      <c r="AD25" s="356" t="s">
        <v>514</v>
      </c>
      <c r="AE25" s="356"/>
      <c r="AF25" s="356"/>
      <c r="AG25" s="356"/>
      <c r="AH25" s="65" t="s">
        <v>494</v>
      </c>
      <c r="AI25" s="66" t="s">
        <v>510</v>
      </c>
      <c r="AJ25" s="67"/>
      <c r="AK25" s="68"/>
      <c r="AL25" s="65" t="s">
        <v>526</v>
      </c>
      <c r="AM25" s="68"/>
      <c r="AN25" s="65" t="s">
        <v>527</v>
      </c>
      <c r="AO25" s="65" t="s">
        <v>529</v>
      </c>
    </row>
    <row r="26" spans="1:42" s="221" customFormat="1" ht="22.5" customHeight="1">
      <c r="A26" s="230" t="s">
        <v>627</v>
      </c>
      <c r="B26" s="221" t="str">
        <f>_xlfn.XLOOKUP($A26,Apuracão!$A:$A,Apuracão!B:B)</f>
        <v>42</v>
      </c>
      <c r="C26" s="221" t="str">
        <f>_xlfn.XLOOKUP($A26,Apuracão!$A:$A,Apuracão!C:C)</f>
        <v>01</v>
      </c>
      <c r="D26" s="221" t="str">
        <f>_xlfn.XLOOKUP($A26,Apuracão!$A:$A,Apuracão!D:D)</f>
        <v>15</v>
      </c>
      <c r="E26" s="222" t="str">
        <f>_xlfn.XLOOKUP($A26,Apuracão!$A:$A,Apuracão!E:E)</f>
        <v>SATO</v>
      </c>
      <c r="F26" s="222" t="str">
        <f>_xlfn.XLOOKUP($A26,Apuracão!$A:$A,Apuracão!F:F)</f>
        <v>EDSON ATUSHI</v>
      </c>
      <c r="G26" s="221" t="str">
        <f>_xlfn.XLOOKUP($A26,Apuracão!$A:$A,Apuracão!G:G)</f>
        <v>M</v>
      </c>
      <c r="H26" s="221" t="str">
        <f>_xlfn.XLOOKUP($A26,Apuracão!$A:$A,Apuracão!H:H)</f>
        <v>11. NCC</v>
      </c>
      <c r="I26" s="223">
        <f>_xlfn.XLOOKUP($A26,Apuracão!$A:$A,Apuracão!I:I)</f>
        <v>15912</v>
      </c>
      <c r="J26" s="221">
        <f>_xlfn.XLOOKUP($A26,Apuracão!$A:$A,Apuracão!J:J)</f>
        <v>12</v>
      </c>
      <c r="K26" s="221" t="str">
        <f>_xlfn.XLOOKUP($A26,Apuracão!$A:$A,Apuracão!K:K)</f>
        <v>C</v>
      </c>
      <c r="L26" s="221" t="str">
        <f>_xlfn.XLOOKUP($A26,Apuracão!$A:$A,Apuracão!L:L)</f>
        <v>SR</v>
      </c>
      <c r="M26" s="221" t="str">
        <f>_xlfn.XLOOKUP($A26,Apuracão!$A:$A,Apuracão!M:M)</f>
        <v>X</v>
      </c>
      <c r="N26" s="221" t="str">
        <f>_xlfn.XLOOKUP($A26,Apuracão!$A:$A,Apuracão!N:N)</f>
        <v>LIB2026</v>
      </c>
      <c r="O26" s="221">
        <f>_xlfn.XLOOKUP($A26,Apuracão!$A:$A,Apuracão!O:O)</f>
        <v>54</v>
      </c>
      <c r="P26" s="221">
        <f>_xlfn.XLOOKUP($A26,Apuracão!$A:$A,Apuracão!P:P)</f>
        <v>55</v>
      </c>
      <c r="Q26" s="224">
        <f>_xlfn.XLOOKUP($A26,Apuracão!$A:$A,Apuracão!Q:Q)</f>
        <v>109</v>
      </c>
      <c r="R26" s="225">
        <f>_xlfn.XLOOKUP($A26,Apuracão!$A:$A,Apuracão!R:R)</f>
        <v>0</v>
      </c>
      <c r="S26" s="225">
        <f>_xlfn.XLOOKUP($A26,Apuracão!$A:$A,Apuracão!S:S)</f>
        <v>0</v>
      </c>
      <c r="T26" s="225">
        <f>_xlfn.XLOOKUP($A26,Apuracão!$A:$A,Apuracão!T:T)</f>
        <v>0</v>
      </c>
      <c r="U26" s="225">
        <f>_xlfn.XLOOKUP($A26,Apuracão!$A:$A,Apuracão!U:U)</f>
        <v>0</v>
      </c>
      <c r="V26" s="225">
        <f>_xlfn.XLOOKUP($A26,Apuracão!$A:$A,Apuracão!V:V)</f>
        <v>0</v>
      </c>
      <c r="W26" s="225">
        <f>_xlfn.XLOOKUP($A26,Apuracão!$A:$A,Apuracão!W:W)</f>
        <v>0</v>
      </c>
      <c r="X26" s="225">
        <f>_xlfn.XLOOKUP($A26,Apuracão!$A:$A,Apuracão!X:X)</f>
        <v>0</v>
      </c>
      <c r="Y26" s="225">
        <f>_xlfn.XLOOKUP($A26,Apuracão!$A:$A,Apuracão!Y:Y)</f>
        <v>0</v>
      </c>
      <c r="Z26" s="226">
        <f>_xlfn.XLOOKUP($A26,Apuracão!$A:$A,Apuracão!Z:Z)</f>
        <v>0</v>
      </c>
      <c r="AA26" s="226">
        <f>_xlfn.XLOOKUP($A26,Apuracão!$A:$A,Apuracão!AA:AA)</f>
        <v>0</v>
      </c>
      <c r="AB26" s="226">
        <f>_xlfn.XLOOKUP($A26,Apuracão!$A:$A,Apuracão!AB:AB)</f>
        <v>0</v>
      </c>
      <c r="AC26" s="226">
        <f>_xlfn.XLOOKUP($A26,Apuracão!$A:$A,Apuracão!AC:AC)</f>
        <v>0</v>
      </c>
      <c r="AD26" s="226">
        <f>_xlfn.XLOOKUP($A26,Apuracão!$A:$A,Apuracão!AD:AD)</f>
        <v>0</v>
      </c>
      <c r="AE26" s="226">
        <f>_xlfn.XLOOKUP($A26,Apuracão!$A:$A,Apuracão!AE:AE)</f>
        <v>0</v>
      </c>
      <c r="AF26" s="226">
        <f>_xlfn.XLOOKUP($A26,Apuracão!$A:$A,Apuracão!AF:AF)</f>
        <v>0</v>
      </c>
      <c r="AG26" s="226">
        <f>_xlfn.XLOOKUP($A26,Apuracão!$A:$A,Apuracão!AG:AG)</f>
        <v>0</v>
      </c>
      <c r="AH26" s="221" t="str">
        <f>_xlfn.XLOOKUP($A26,Apuracão!$A:$A,Apuracão!AH:AH)</f>
        <v/>
      </c>
      <c r="AI26" s="227">
        <f>_xlfn.XLOOKUP($A26,Apuracão!$A:$A,Apuracão!AI:AI)</f>
        <v>85</v>
      </c>
      <c r="AJ26" s="228">
        <f>_xlfn.XLOOKUP($A26,Apuracão!$A:$A,Apuracão!AJ:AJ)</f>
        <v>15912</v>
      </c>
      <c r="AK26" s="226">
        <f>_xlfn.XLOOKUP($A26,Apuracão!$A:$A,Apuracão!AK:AK)</f>
        <v>891.11998308800003</v>
      </c>
      <c r="AL26" s="233">
        <f>_xlfn.XLOOKUP($A26,Apuracão!$A:$A,Apuracão!AL:AL)</f>
        <v>47</v>
      </c>
      <c r="AM26" s="226">
        <f>_xlfn.XLOOKUP($A26,Apuracão!$A:$A,Apuracão!AM:AM)</f>
        <v>914.99983987999997</v>
      </c>
      <c r="AN26" s="221">
        <f>_xlfn.XLOOKUP($A26,Apuracão!$A:$A,Apuracão!AN:AN)</f>
        <v>2</v>
      </c>
      <c r="AO26" s="221" t="str">
        <f>_xlfn.XLOOKUP($A26,Apuracão!$A:$A,Apuracão!AO:AO)</f>
        <v/>
      </c>
      <c r="AP26" s="276" t="s">
        <v>1192</v>
      </c>
    </row>
    <row r="27" spans="1:42" s="221" customFormat="1" ht="22.5" customHeight="1">
      <c r="A27" s="230" t="s">
        <v>425</v>
      </c>
      <c r="B27" s="221" t="str">
        <f>_xlfn.XLOOKUP($A27,Apuracão!$A:$A,Apuracão!B:B)</f>
        <v>39</v>
      </c>
      <c r="C27" s="221" t="str">
        <f>_xlfn.XLOOKUP($A27,Apuracão!$A:$A,Apuracão!C:C)</f>
        <v>01</v>
      </c>
      <c r="D27" s="221" t="str">
        <f>_xlfn.XLOOKUP($A27,Apuracão!$A:$A,Apuracão!D:D)</f>
        <v>09</v>
      </c>
      <c r="E27" s="222" t="str">
        <f>_xlfn.XLOOKUP($A27,Apuracão!$A:$A,Apuracão!E:E)</f>
        <v>SAITO</v>
      </c>
      <c r="F27" s="222" t="str">
        <f>_xlfn.XLOOKUP($A27,Apuracão!$A:$A,Apuracão!F:F)</f>
        <v>YOLANDO TOSHIO</v>
      </c>
      <c r="G27" s="221" t="str">
        <f>_xlfn.XLOOKUP($A27,Apuracão!$A:$A,Apuracão!G:G)</f>
        <v>M</v>
      </c>
      <c r="H27" s="221" t="str">
        <f>_xlfn.XLOOKUP($A27,Apuracão!$A:$A,Apuracão!H:H)</f>
        <v>12. COO</v>
      </c>
      <c r="I27" s="223">
        <f>_xlfn.XLOOKUP($A27,Apuracão!$A:$A,Apuracão!I:I)</f>
        <v>18875</v>
      </c>
      <c r="J27" s="221">
        <f>_xlfn.XLOOKUP($A27,Apuracão!$A:$A,Apuracão!J:J)</f>
        <v>12</v>
      </c>
      <c r="K27" s="221" t="str">
        <f>_xlfn.XLOOKUP($A27,Apuracão!$A:$A,Apuracão!K:K)</f>
        <v>C</v>
      </c>
      <c r="L27" s="221" t="str">
        <f>_xlfn.XLOOKUP($A27,Apuracão!$A:$A,Apuracão!L:L)</f>
        <v>SR</v>
      </c>
      <c r="M27" s="221" t="str">
        <f>_xlfn.XLOOKUP($A27,Apuracão!$A:$A,Apuracão!M:M)</f>
        <v/>
      </c>
      <c r="N27" s="221" t="str">
        <f>_xlfn.XLOOKUP($A27,Apuracão!$A:$A,Apuracão!N:N)</f>
        <v>LIB2026</v>
      </c>
      <c r="O27" s="221">
        <f>_xlfn.XLOOKUP($A27,Apuracão!$A:$A,Apuracão!O:O)</f>
        <v>64</v>
      </c>
      <c r="P27" s="221">
        <f>_xlfn.XLOOKUP($A27,Apuracão!$A:$A,Apuracão!P:P)</f>
        <v>59</v>
      </c>
      <c r="Q27" s="224">
        <f>_xlfn.XLOOKUP($A27,Apuracão!$A:$A,Apuracão!Q:Q)</f>
        <v>123</v>
      </c>
      <c r="R27" s="225">
        <f>_xlfn.XLOOKUP($A27,Apuracão!$A:$A,Apuracão!R:R)</f>
        <v>0</v>
      </c>
      <c r="S27" s="225">
        <f>_xlfn.XLOOKUP($A27,Apuracão!$A:$A,Apuracão!S:S)</f>
        <v>0</v>
      </c>
      <c r="T27" s="225">
        <f>_xlfn.XLOOKUP($A27,Apuracão!$A:$A,Apuracão!T:T)</f>
        <v>0</v>
      </c>
      <c r="U27" s="225">
        <f>_xlfn.XLOOKUP($A27,Apuracão!$A:$A,Apuracão!U:U)</f>
        <v>0</v>
      </c>
      <c r="V27" s="225">
        <f>_xlfn.XLOOKUP($A27,Apuracão!$A:$A,Apuracão!V:V)</f>
        <v>0</v>
      </c>
      <c r="W27" s="225">
        <f>_xlfn.XLOOKUP($A27,Apuracão!$A:$A,Apuracão!W:W)</f>
        <v>0</v>
      </c>
      <c r="X27" s="225">
        <f>_xlfn.XLOOKUP($A27,Apuracão!$A:$A,Apuracão!X:X)</f>
        <v>0</v>
      </c>
      <c r="Y27" s="225">
        <f>_xlfn.XLOOKUP($A27,Apuracão!$A:$A,Apuracão!Y:Y)</f>
        <v>0</v>
      </c>
      <c r="Z27" s="226">
        <f>_xlfn.XLOOKUP($A27,Apuracão!$A:$A,Apuracão!Z:Z)</f>
        <v>0</v>
      </c>
      <c r="AA27" s="226">
        <f>_xlfn.XLOOKUP($A27,Apuracão!$A:$A,Apuracão!AA:AA)</f>
        <v>0</v>
      </c>
      <c r="AB27" s="226">
        <f>_xlfn.XLOOKUP($A27,Apuracão!$A:$A,Apuracão!AB:AB)</f>
        <v>0</v>
      </c>
      <c r="AC27" s="226">
        <f>_xlfn.XLOOKUP($A27,Apuracão!$A:$A,Apuracão!AC:AC)</f>
        <v>0</v>
      </c>
      <c r="AD27" s="226">
        <f>_xlfn.XLOOKUP($A27,Apuracão!$A:$A,Apuracão!AD:AD)</f>
        <v>0</v>
      </c>
      <c r="AE27" s="226">
        <f>_xlfn.XLOOKUP($A27,Apuracão!$A:$A,Apuracão!AE:AE)</f>
        <v>0</v>
      </c>
      <c r="AF27" s="226">
        <f>_xlfn.XLOOKUP($A27,Apuracão!$A:$A,Apuracão!AF:AF)</f>
        <v>0</v>
      </c>
      <c r="AG27" s="226">
        <f>_xlfn.XLOOKUP($A27,Apuracão!$A:$A,Apuracão!AG:AG)</f>
        <v>0</v>
      </c>
      <c r="AH27" s="221" t="str">
        <f>_xlfn.XLOOKUP($A27,Apuracão!$A:$A,Apuracão!AH:AH)</f>
        <v/>
      </c>
      <c r="AI27" s="227">
        <f>_xlfn.XLOOKUP($A27,Apuracão!$A:$A,Apuracão!AI:AI)</f>
        <v>99</v>
      </c>
      <c r="AJ27" s="228">
        <f>_xlfn.XLOOKUP($A27,Apuracão!$A:$A,Apuracão!AJ:AJ)</f>
        <v>18875</v>
      </c>
      <c r="AK27" s="226">
        <f>_xlfn.XLOOKUP($A27,Apuracão!$A:$A,Apuracão!AK:AK)</f>
        <v>877.11998012499998</v>
      </c>
      <c r="AL27" s="233">
        <f>_xlfn.XLOOKUP($A27,Apuracão!$A:$A,Apuracão!AL:AL)</f>
        <v>141</v>
      </c>
      <c r="AM27" s="226">
        <f>_xlfn.XLOOKUP($A27,Apuracão!$A:$A,Apuracão!AM:AM)</f>
        <v>900.99981025</v>
      </c>
      <c r="AN27" s="221">
        <f>_xlfn.XLOOKUP($A27,Apuracão!$A:$A,Apuracão!AN:AN)</f>
        <v>72</v>
      </c>
      <c r="AO27" s="221" t="str">
        <f>_xlfn.XLOOKUP($A27,Apuracão!$A:$A,Apuracão!AO:AO)</f>
        <v/>
      </c>
      <c r="AP27" s="276" t="s">
        <v>1193</v>
      </c>
    </row>
    <row r="28" spans="1:42" s="221" customFormat="1" ht="22.5" customHeight="1">
      <c r="A28" s="230" t="s">
        <v>374</v>
      </c>
      <c r="B28" s="221" t="str">
        <f>_xlfn.XLOOKUP($A28,Apuracão!$A:$A,Apuracão!B:B)</f>
        <v>26</v>
      </c>
      <c r="C28" s="221" t="str">
        <f>_xlfn.XLOOKUP($A28,Apuracão!$A:$A,Apuracão!C:C)</f>
        <v>02</v>
      </c>
      <c r="D28" s="221" t="str">
        <f>_xlfn.XLOOKUP($A28,Apuracão!$A:$A,Apuracão!D:D)</f>
        <v>08</v>
      </c>
      <c r="E28" s="222" t="str">
        <f>_xlfn.XLOOKUP($A28,Apuracão!$A:$A,Apuracão!E:E)</f>
        <v>ANZAI</v>
      </c>
      <c r="F28" s="222" t="str">
        <f>_xlfn.XLOOKUP($A28,Apuracão!$A:$A,Apuracão!F:F)</f>
        <v>YOSHIO</v>
      </c>
      <c r="G28" s="221" t="str">
        <f>_xlfn.XLOOKUP($A28,Apuracão!$A:$A,Apuracão!G:G)</f>
        <v>M</v>
      </c>
      <c r="H28" s="221" t="str">
        <f>_xlfn.XLOOKUP($A28,Apuracão!$A:$A,Apuracão!H:H)</f>
        <v>12. COO</v>
      </c>
      <c r="I28" s="223">
        <f>_xlfn.XLOOKUP($A28,Apuracão!$A:$A,Apuracão!I:I)</f>
        <v>17424</v>
      </c>
      <c r="J28" s="221">
        <f>_xlfn.XLOOKUP($A28,Apuracão!$A:$A,Apuracão!J:J)</f>
        <v>12</v>
      </c>
      <c r="K28" s="221" t="str">
        <f>_xlfn.XLOOKUP($A28,Apuracão!$A:$A,Apuracão!K:K)</f>
        <v>C</v>
      </c>
      <c r="L28" s="221" t="str">
        <f>_xlfn.XLOOKUP($A28,Apuracão!$A:$A,Apuracão!L:L)</f>
        <v>SR</v>
      </c>
      <c r="M28" s="221" t="str">
        <f>_xlfn.XLOOKUP($A28,Apuracão!$A:$A,Apuracão!M:M)</f>
        <v/>
      </c>
      <c r="N28" s="221" t="str">
        <f>_xlfn.XLOOKUP($A28,Apuracão!$A:$A,Apuracão!N:N)</f>
        <v>LIB2026</v>
      </c>
      <c r="O28" s="221">
        <f>_xlfn.XLOOKUP($A28,Apuracão!$A:$A,Apuracão!O:O)</f>
        <v>63</v>
      </c>
      <c r="P28" s="221">
        <f>_xlfn.XLOOKUP($A28,Apuracão!$A:$A,Apuracão!P:P)</f>
        <v>62</v>
      </c>
      <c r="Q28" s="224">
        <f>_xlfn.XLOOKUP($A28,Apuracão!$A:$A,Apuracão!Q:Q)</f>
        <v>125</v>
      </c>
      <c r="R28" s="225">
        <f>_xlfn.XLOOKUP($A28,Apuracão!$A:$A,Apuracão!R:R)</f>
        <v>0</v>
      </c>
      <c r="S28" s="225">
        <f>_xlfn.XLOOKUP($A28,Apuracão!$A:$A,Apuracão!S:S)</f>
        <v>0</v>
      </c>
      <c r="T28" s="225">
        <f>_xlfn.XLOOKUP($A28,Apuracão!$A:$A,Apuracão!T:T)</f>
        <v>0</v>
      </c>
      <c r="U28" s="225">
        <f>_xlfn.XLOOKUP($A28,Apuracão!$A:$A,Apuracão!U:U)</f>
        <v>0</v>
      </c>
      <c r="V28" s="225">
        <f>_xlfn.XLOOKUP($A28,Apuracão!$A:$A,Apuracão!V:V)</f>
        <v>0</v>
      </c>
      <c r="W28" s="225">
        <f>_xlfn.XLOOKUP($A28,Apuracão!$A:$A,Apuracão!W:W)</f>
        <v>0</v>
      </c>
      <c r="X28" s="225">
        <f>_xlfn.XLOOKUP($A28,Apuracão!$A:$A,Apuracão!X:X)</f>
        <v>0</v>
      </c>
      <c r="Y28" s="225">
        <f>_xlfn.XLOOKUP($A28,Apuracão!$A:$A,Apuracão!Y:Y)</f>
        <v>0</v>
      </c>
      <c r="Z28" s="226">
        <f>_xlfn.XLOOKUP($A28,Apuracão!$A:$A,Apuracão!Z:Z)</f>
        <v>0</v>
      </c>
      <c r="AA28" s="226">
        <f>_xlfn.XLOOKUP($A28,Apuracão!$A:$A,Apuracão!AA:AA)</f>
        <v>0</v>
      </c>
      <c r="AB28" s="226">
        <f>_xlfn.XLOOKUP($A28,Apuracão!$A:$A,Apuracão!AB:AB)</f>
        <v>0</v>
      </c>
      <c r="AC28" s="226">
        <f>_xlfn.XLOOKUP($A28,Apuracão!$A:$A,Apuracão!AC:AC)</f>
        <v>0</v>
      </c>
      <c r="AD28" s="226">
        <f>_xlfn.XLOOKUP($A28,Apuracão!$A:$A,Apuracão!AD:AD)</f>
        <v>0</v>
      </c>
      <c r="AE28" s="226">
        <f>_xlfn.XLOOKUP($A28,Apuracão!$A:$A,Apuracão!AE:AE)</f>
        <v>0</v>
      </c>
      <c r="AF28" s="226">
        <f>_xlfn.XLOOKUP($A28,Apuracão!$A:$A,Apuracão!AF:AF)</f>
        <v>0</v>
      </c>
      <c r="AG28" s="226">
        <f>_xlfn.XLOOKUP($A28,Apuracão!$A:$A,Apuracão!AG:AG)</f>
        <v>0</v>
      </c>
      <c r="AH28" s="221" t="str">
        <f>_xlfn.XLOOKUP($A28,Apuracão!$A:$A,Apuracão!AH:AH)</f>
        <v/>
      </c>
      <c r="AI28" s="227">
        <f>_xlfn.XLOOKUP($A28,Apuracão!$A:$A,Apuracão!AI:AI)</f>
        <v>101</v>
      </c>
      <c r="AJ28" s="228">
        <f>_xlfn.XLOOKUP($A28,Apuracão!$A:$A,Apuracão!AJ:AJ)</f>
        <v>17424</v>
      </c>
      <c r="AK28" s="226">
        <f>_xlfn.XLOOKUP($A28,Apuracão!$A:$A,Apuracão!AK:AK)</f>
        <v>875.11998157599999</v>
      </c>
      <c r="AL28" s="233">
        <f>_xlfn.XLOOKUP($A28,Apuracão!$A:$A,Apuracão!AL:AL)</f>
        <v>148</v>
      </c>
      <c r="AM28" s="226">
        <f>_xlfn.XLOOKUP($A28,Apuracão!$A:$A,Apuracão!AM:AM)</f>
        <v>898.99982476000002</v>
      </c>
      <c r="AN28" s="221">
        <f>_xlfn.XLOOKUP($A28,Apuracão!$A:$A,Apuracão!AN:AN)</f>
        <v>105</v>
      </c>
      <c r="AO28" s="221" t="str">
        <f>_xlfn.XLOOKUP($A28,Apuracão!$A:$A,Apuracão!AO:AO)</f>
        <v/>
      </c>
      <c r="AP28" s="276" t="s">
        <v>1194</v>
      </c>
    </row>
    <row r="29" spans="1:42" s="134" customFormat="1" ht="22.5" customHeight="1">
      <c r="A29" s="232"/>
      <c r="E29" s="185"/>
      <c r="F29" s="185"/>
      <c r="I29" s="186"/>
      <c r="Q29" s="187"/>
      <c r="R29" s="188"/>
      <c r="S29" s="188"/>
      <c r="T29" s="188"/>
      <c r="U29" s="188"/>
      <c r="V29" s="188"/>
      <c r="W29" s="188"/>
      <c r="X29" s="188"/>
      <c r="Y29" s="188"/>
      <c r="Z29" s="189"/>
      <c r="AA29" s="189"/>
      <c r="AB29" s="189"/>
      <c r="AC29" s="189"/>
      <c r="AD29" s="189"/>
      <c r="AE29" s="189"/>
      <c r="AF29" s="189"/>
      <c r="AG29" s="189"/>
      <c r="AI29" s="190"/>
      <c r="AJ29" s="191"/>
      <c r="AK29" s="189"/>
      <c r="AL29" s="234"/>
      <c r="AM29" s="189"/>
    </row>
    <row r="30" spans="1:42" s="134" customFormat="1" ht="18">
      <c r="A30" s="232"/>
      <c r="E30" s="185"/>
      <c r="F30" s="185"/>
      <c r="I30" s="186"/>
      <c r="Q30" s="187"/>
      <c r="R30" s="188"/>
      <c r="S30" s="188"/>
      <c r="T30" s="188"/>
      <c r="U30" s="188"/>
      <c r="V30" s="188"/>
      <c r="W30" s="188"/>
      <c r="X30" s="188"/>
      <c r="Y30" s="188"/>
      <c r="Z30" s="189"/>
      <c r="AA30" s="189"/>
      <c r="AB30" s="189"/>
      <c r="AC30" s="189"/>
      <c r="AD30" s="189"/>
      <c r="AE30" s="189"/>
      <c r="AF30" s="189"/>
      <c r="AG30" s="189"/>
      <c r="AI30" s="190"/>
      <c r="AJ30" s="191"/>
      <c r="AK30" s="189"/>
      <c r="AL30" s="234"/>
      <c r="AM30" s="189"/>
    </row>
    <row r="31" spans="1:42" s="134" customFormat="1" ht="18">
      <c r="A31" s="232"/>
      <c r="E31" s="185"/>
      <c r="F31" s="185"/>
      <c r="I31" s="186"/>
      <c r="Q31" s="187"/>
      <c r="R31" s="188"/>
      <c r="S31" s="188"/>
      <c r="T31" s="188"/>
      <c r="U31" s="188"/>
      <c r="V31" s="188"/>
      <c r="W31" s="188"/>
      <c r="X31" s="188"/>
      <c r="Y31" s="188"/>
      <c r="Z31" s="189"/>
      <c r="AA31" s="189"/>
      <c r="AB31" s="189"/>
      <c r="AC31" s="189"/>
      <c r="AD31" s="189"/>
      <c r="AE31" s="189"/>
      <c r="AF31" s="189"/>
      <c r="AG31" s="189"/>
      <c r="AI31" s="190"/>
      <c r="AJ31" s="191"/>
      <c r="AK31" s="189"/>
      <c r="AL31" s="234"/>
      <c r="AM31" s="189"/>
    </row>
    <row r="32" spans="1:42" s="134" customFormat="1" ht="18">
      <c r="A32" s="232"/>
      <c r="E32" s="185"/>
      <c r="F32" s="185"/>
      <c r="I32" s="186"/>
      <c r="Q32" s="187"/>
      <c r="R32" s="188"/>
      <c r="S32" s="188"/>
      <c r="T32" s="188"/>
      <c r="U32" s="188"/>
      <c r="V32" s="188"/>
      <c r="W32" s="188"/>
      <c r="X32" s="188"/>
      <c r="Y32" s="188"/>
      <c r="Z32" s="189"/>
      <c r="AA32" s="189"/>
      <c r="AB32" s="189"/>
      <c r="AC32" s="189"/>
      <c r="AD32" s="189"/>
      <c r="AE32" s="189"/>
      <c r="AF32" s="189"/>
      <c r="AG32" s="189"/>
      <c r="AI32" s="190"/>
      <c r="AJ32" s="191"/>
      <c r="AK32" s="189"/>
      <c r="AL32" s="234"/>
      <c r="AM32" s="189"/>
    </row>
    <row r="33" spans="1:39" s="134" customFormat="1" ht="18">
      <c r="A33" s="232"/>
      <c r="E33" s="185"/>
      <c r="F33" s="185"/>
      <c r="I33" s="186"/>
      <c r="Q33" s="187"/>
      <c r="R33" s="188"/>
      <c r="S33" s="188"/>
      <c r="T33" s="188"/>
      <c r="U33" s="188"/>
      <c r="V33" s="188"/>
      <c r="W33" s="188"/>
      <c r="X33" s="188"/>
      <c r="Y33" s="188"/>
      <c r="Z33" s="189"/>
      <c r="AA33" s="189"/>
      <c r="AB33" s="189"/>
      <c r="AC33" s="189"/>
      <c r="AD33" s="189"/>
      <c r="AE33" s="189"/>
      <c r="AF33" s="189"/>
      <c r="AG33" s="189"/>
      <c r="AI33" s="190"/>
      <c r="AJ33" s="191"/>
      <c r="AK33" s="189"/>
      <c r="AL33" s="234"/>
      <c r="AM33" s="189"/>
    </row>
    <row r="34" spans="1:39" s="134" customFormat="1" ht="18">
      <c r="A34" s="232"/>
      <c r="E34" s="185"/>
      <c r="F34" s="185"/>
      <c r="I34" s="186"/>
      <c r="Q34" s="187"/>
      <c r="R34" s="188"/>
      <c r="S34" s="188"/>
      <c r="T34" s="188"/>
      <c r="U34" s="188"/>
      <c r="V34" s="188"/>
      <c r="W34" s="188"/>
      <c r="X34" s="188"/>
      <c r="Y34" s="188"/>
      <c r="Z34" s="189"/>
      <c r="AA34" s="189"/>
      <c r="AB34" s="189"/>
      <c r="AC34" s="189"/>
      <c r="AD34" s="189"/>
      <c r="AE34" s="189"/>
      <c r="AF34" s="189"/>
      <c r="AG34" s="189"/>
      <c r="AI34" s="190"/>
      <c r="AJ34" s="191"/>
      <c r="AK34" s="189"/>
      <c r="AL34" s="234"/>
      <c r="AM34" s="189"/>
    </row>
    <row r="35" spans="1:39" s="134" customFormat="1" ht="18">
      <c r="A35" s="232"/>
      <c r="E35" s="185"/>
      <c r="F35" s="185"/>
      <c r="I35" s="186"/>
      <c r="Q35" s="187"/>
      <c r="R35" s="188"/>
      <c r="S35" s="188"/>
      <c r="T35" s="188"/>
      <c r="U35" s="188"/>
      <c r="V35" s="188"/>
      <c r="W35" s="188"/>
      <c r="X35" s="188"/>
      <c r="Y35" s="188"/>
      <c r="Z35" s="189"/>
      <c r="AA35" s="189"/>
      <c r="AB35" s="189"/>
      <c r="AC35" s="189"/>
      <c r="AD35" s="189"/>
      <c r="AE35" s="189"/>
      <c r="AF35" s="189"/>
      <c r="AG35" s="189"/>
      <c r="AI35" s="190"/>
      <c r="AJ35" s="191"/>
      <c r="AK35" s="189"/>
      <c r="AL35" s="234"/>
      <c r="AM35" s="189"/>
    </row>
    <row r="36" spans="1:39" s="134" customFormat="1" ht="18">
      <c r="A36" s="232"/>
      <c r="E36" s="185"/>
      <c r="F36" s="185"/>
      <c r="I36" s="186"/>
      <c r="Q36" s="187"/>
      <c r="R36" s="188"/>
      <c r="S36" s="188"/>
      <c r="T36" s="188"/>
      <c r="U36" s="188"/>
      <c r="V36" s="188"/>
      <c r="W36" s="188"/>
      <c r="X36" s="188"/>
      <c r="Y36" s="188"/>
      <c r="Z36" s="189"/>
      <c r="AA36" s="189"/>
      <c r="AB36" s="189"/>
      <c r="AC36" s="189"/>
      <c r="AD36" s="189"/>
      <c r="AE36" s="189"/>
      <c r="AF36" s="189"/>
      <c r="AG36" s="189"/>
      <c r="AI36" s="190"/>
      <c r="AJ36" s="191"/>
      <c r="AK36" s="189"/>
      <c r="AL36" s="234"/>
      <c r="AM36" s="189"/>
    </row>
    <row r="37" spans="1:39" s="134" customFormat="1" ht="18">
      <c r="A37" s="232"/>
      <c r="E37" s="185"/>
      <c r="F37" s="185"/>
      <c r="I37" s="186"/>
      <c r="Q37" s="187"/>
      <c r="R37" s="188"/>
      <c r="S37" s="188"/>
      <c r="T37" s="188"/>
      <c r="U37" s="188"/>
      <c r="V37" s="188"/>
      <c r="W37" s="188"/>
      <c r="X37" s="188"/>
      <c r="Y37" s="188"/>
      <c r="Z37" s="189"/>
      <c r="AA37" s="189"/>
      <c r="AB37" s="189"/>
      <c r="AC37" s="189"/>
      <c r="AD37" s="189"/>
      <c r="AE37" s="189"/>
      <c r="AF37" s="189"/>
      <c r="AG37" s="189"/>
      <c r="AI37" s="190"/>
      <c r="AJ37" s="191"/>
      <c r="AK37" s="189"/>
      <c r="AL37" s="234"/>
      <c r="AM37" s="189"/>
    </row>
  </sheetData>
  <autoFilter ref="A2:AN2" xr:uid="{00000000-0001-0000-0C00-000000000000}">
    <filterColumn colId="17" showButton="0"/>
    <filterColumn colId="18" showButton="0"/>
    <filterColumn colId="19" showButton="0"/>
    <filterColumn colId="21" showButton="0"/>
    <filterColumn colId="22" showButton="0"/>
    <filterColumn colId="23" showButton="0"/>
    <filterColumn colId="25" showButton="0"/>
    <filterColumn colId="26" showButton="0"/>
    <filterColumn colId="27" showButton="0"/>
    <filterColumn colId="29" showButton="0"/>
    <filterColumn colId="30" showButton="0"/>
    <filterColumn colId="31" showButton="0"/>
    <sortState xmlns:xlrd2="http://schemas.microsoft.com/office/spreadsheetml/2017/richdata2" ref="A2:AN3">
      <sortCondition ref="AL2"/>
    </sortState>
  </autoFilter>
  <mergeCells count="24">
    <mergeCell ref="Z1:AC1"/>
    <mergeCell ref="AD1:AG1"/>
    <mergeCell ref="R2:U2"/>
    <mergeCell ref="V2:Y2"/>
    <mergeCell ref="Z2:AC2"/>
    <mergeCell ref="AD2:AG2"/>
    <mergeCell ref="Z9:AC9"/>
    <mergeCell ref="AD9:AG9"/>
    <mergeCell ref="R10:U10"/>
    <mergeCell ref="V10:Y10"/>
    <mergeCell ref="Z10:AC10"/>
    <mergeCell ref="AD10:AG10"/>
    <mergeCell ref="Z16:AC16"/>
    <mergeCell ref="AD16:AG16"/>
    <mergeCell ref="R17:U17"/>
    <mergeCell ref="V17:Y17"/>
    <mergeCell ref="Z17:AC17"/>
    <mergeCell ref="AD17:AG17"/>
    <mergeCell ref="Z24:AC24"/>
    <mergeCell ref="AD24:AG24"/>
    <mergeCell ref="R25:U25"/>
    <mergeCell ref="V25:Y25"/>
    <mergeCell ref="Z25:AC25"/>
    <mergeCell ref="AD25:AG25"/>
  </mergeCells>
  <hyperlinks>
    <hyperlink ref="H2" r:id="rId1" xr:uid="{6D70C778-6E2E-4D2E-89FA-EED95E65F1D3}"/>
    <hyperlink ref="H10" r:id="rId2" xr:uid="{26C47CA1-D694-4521-952F-1E1F7D0FCB21}"/>
    <hyperlink ref="H17" r:id="rId3" xr:uid="{6759E483-C4AA-43B0-ACC0-E2864F33D295}"/>
    <hyperlink ref="H25" r:id="rId4" xr:uid="{09B4B95B-0EE8-4071-A4B6-6C1B31029B3E}"/>
  </hyperlinks>
  <pageMargins left="0.25" right="0.25" top="0.75" bottom="0.75" header="0.3" footer="0.3"/>
  <pageSetup paperSize="9" scale="54" orientation="landscape" verticalDpi="300" r:id="rId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C48FEB-5D46-4040-A81D-C0F9831972A5}">
  <sheetPr>
    <tabColor rgb="FF0070C0"/>
    <pageSetUpPr fitToPage="1"/>
  </sheetPr>
  <dimension ref="A1:AU37"/>
  <sheetViews>
    <sheetView zoomScale="70" zoomScaleNormal="70" workbookViewId="0"/>
  </sheetViews>
  <sheetFormatPr defaultColWidth="9" defaultRowHeight="13.8" outlineLevelCol="1"/>
  <cols>
    <col min="1" max="1" width="10.5546875" style="119" customWidth="1"/>
    <col min="2" max="4" width="5.88671875" style="54" customWidth="1"/>
    <col min="5" max="6" width="21.6640625" style="55" customWidth="1"/>
    <col min="7" max="7" width="5.5546875" style="54" customWidth="1"/>
    <col min="8" max="8" width="16.5546875" style="54" customWidth="1"/>
    <col min="9" max="9" width="20.6640625" style="58" customWidth="1"/>
    <col min="10" max="12" width="8.109375" style="54" customWidth="1"/>
    <col min="13" max="13" width="8.109375" style="54" hidden="1" customWidth="1" outlineLevel="1"/>
    <col min="14" max="14" width="12.33203125" style="54" hidden="1" customWidth="1" outlineLevel="1"/>
    <col min="15" max="15" width="8.5546875" style="54" bestFit="1" customWidth="1" collapsed="1"/>
    <col min="16" max="16" width="8.5546875" style="54" bestFit="1" customWidth="1"/>
    <col min="17" max="17" width="11.5546875" style="56" bestFit="1" customWidth="1"/>
    <col min="18" max="25" width="3.109375" style="59" hidden="1" customWidth="1" outlineLevel="1"/>
    <col min="26" max="33" width="3.109375" style="61" hidden="1" customWidth="1" outlineLevel="1"/>
    <col min="34" max="34" width="10.33203125" style="54" hidden="1" customWidth="1" outlineLevel="1"/>
    <col min="35" max="35" width="9.44140625" style="57" hidden="1" customWidth="1" outlineLevel="1"/>
    <col min="36" max="36" width="18" style="60" hidden="1" customWidth="1" outlineLevel="1"/>
    <col min="37" max="37" width="20.44140625" style="61" hidden="1" customWidth="1" outlineLevel="1"/>
    <col min="38" max="38" width="22.44140625" style="235" bestFit="1" customWidth="1" collapsed="1"/>
    <col min="39" max="39" width="20.44140625" style="61" hidden="1" customWidth="1" outlineLevel="1"/>
    <col min="40" max="40" width="16.33203125" style="54" hidden="1" customWidth="1" outlineLevel="1"/>
    <col min="41" max="41" width="9.44140625" style="54" hidden="1" customWidth="1" outlineLevel="1"/>
    <col min="42" max="42" width="9" style="54" collapsed="1"/>
    <col min="43" max="16384" width="9" style="54"/>
  </cols>
  <sheetData>
    <row r="1" spans="1:47" s="76" customFormat="1" ht="36.6" customHeight="1">
      <c r="A1" s="241" t="s">
        <v>1087</v>
      </c>
      <c r="E1" s="70"/>
      <c r="F1" s="70"/>
      <c r="I1" s="77" t="s">
        <v>525</v>
      </c>
      <c r="L1" s="76" t="s">
        <v>1209</v>
      </c>
      <c r="Q1" s="74"/>
      <c r="R1" s="78"/>
      <c r="S1" s="78"/>
      <c r="T1" s="78"/>
      <c r="U1" s="78"/>
      <c r="V1" s="78"/>
      <c r="W1" s="78"/>
      <c r="X1" s="78"/>
      <c r="Y1" s="78"/>
      <c r="Z1" s="351" t="s">
        <v>531</v>
      </c>
      <c r="AA1" s="351"/>
      <c r="AB1" s="351"/>
      <c r="AC1" s="351"/>
      <c r="AD1" s="351" t="s">
        <v>531</v>
      </c>
      <c r="AE1" s="351"/>
      <c r="AF1" s="351"/>
      <c r="AG1" s="351"/>
      <c r="AI1" s="75"/>
      <c r="AJ1" s="79" t="s">
        <v>531</v>
      </c>
      <c r="AK1" s="79" t="s">
        <v>531</v>
      </c>
      <c r="AL1" s="106">
        <v>46075</v>
      </c>
      <c r="AM1" s="79" t="s">
        <v>531</v>
      </c>
      <c r="AN1" s="106"/>
      <c r="AU1" s="70" t="s">
        <v>1069</v>
      </c>
    </row>
    <row r="2" spans="1:47" s="69" customFormat="1" ht="33.75" customHeight="1">
      <c r="A2" s="120" t="s">
        <v>517</v>
      </c>
      <c r="B2" s="62" t="s">
        <v>556</v>
      </c>
      <c r="C2" s="62" t="s">
        <v>558</v>
      </c>
      <c r="D2" s="62" t="s">
        <v>557</v>
      </c>
      <c r="E2" s="62" t="s">
        <v>461</v>
      </c>
      <c r="F2" s="62" t="s">
        <v>518</v>
      </c>
      <c r="G2" s="62" t="s">
        <v>463</v>
      </c>
      <c r="H2" s="62" t="s">
        <v>528</v>
      </c>
      <c r="I2" s="63" t="s">
        <v>465</v>
      </c>
      <c r="J2" s="62" t="s">
        <v>519</v>
      </c>
      <c r="K2" s="62" t="s">
        <v>520</v>
      </c>
      <c r="L2" s="62" t="s">
        <v>680</v>
      </c>
      <c r="M2" s="62" t="s">
        <v>521</v>
      </c>
      <c r="N2" s="62" t="s">
        <v>522</v>
      </c>
      <c r="O2" s="80" t="s">
        <v>523</v>
      </c>
      <c r="P2" s="80" t="s">
        <v>524</v>
      </c>
      <c r="Q2" s="64" t="s">
        <v>525</v>
      </c>
      <c r="R2" s="355" t="s">
        <v>515</v>
      </c>
      <c r="S2" s="355"/>
      <c r="T2" s="355"/>
      <c r="U2" s="355"/>
      <c r="V2" s="355" t="s">
        <v>516</v>
      </c>
      <c r="W2" s="355"/>
      <c r="X2" s="355"/>
      <c r="Y2" s="355"/>
      <c r="Z2" s="356" t="s">
        <v>513</v>
      </c>
      <c r="AA2" s="356"/>
      <c r="AB2" s="356"/>
      <c r="AC2" s="356"/>
      <c r="AD2" s="356" t="s">
        <v>514</v>
      </c>
      <c r="AE2" s="356"/>
      <c r="AF2" s="356"/>
      <c r="AG2" s="356"/>
      <c r="AH2" s="65" t="s">
        <v>494</v>
      </c>
      <c r="AI2" s="66" t="s">
        <v>510</v>
      </c>
      <c r="AJ2" s="67"/>
      <c r="AK2" s="68"/>
      <c r="AL2" s="65" t="s">
        <v>526</v>
      </c>
      <c r="AM2" s="68"/>
      <c r="AN2" s="65" t="s">
        <v>527</v>
      </c>
      <c r="AO2" s="65" t="s">
        <v>529</v>
      </c>
    </row>
    <row r="3" spans="1:47" s="221" customFormat="1" ht="22.5" customHeight="1">
      <c r="A3" s="230" t="s">
        <v>413</v>
      </c>
      <c r="B3" s="221" t="str">
        <f>_xlfn.XLOOKUP($A3,Apuracão!$A:$A,Apuracão!B:B)</f>
        <v>01</v>
      </c>
      <c r="C3" s="221" t="str">
        <f>_xlfn.XLOOKUP($A3,Apuracão!$A:$A,Apuracão!C:C)</f>
        <v>01</v>
      </c>
      <c r="D3" s="221" t="str">
        <f>_xlfn.XLOOKUP($A3,Apuracão!$A:$A,Apuracão!D:D)</f>
        <v>01</v>
      </c>
      <c r="E3" s="222" t="str">
        <f>_xlfn.XLOOKUP($A3,Apuracão!$A:$A,Apuracão!E:E)</f>
        <v>TANIGUTI</v>
      </c>
      <c r="F3" s="222" t="str">
        <f>_xlfn.XLOOKUP($A3,Apuracão!$A:$A,Apuracão!F:F)</f>
        <v>PAULO HIDEAKI</v>
      </c>
      <c r="G3" s="221" t="str">
        <f>_xlfn.XLOOKUP($A3,Apuracão!$A:$A,Apuracão!G:G)</f>
        <v>M</v>
      </c>
      <c r="H3" s="221" t="str">
        <f>_xlfn.XLOOKUP($A3,Apuracão!$A:$A,Apuracão!H:H)</f>
        <v>16. SUM</v>
      </c>
      <c r="I3" s="223">
        <f>_xlfn.XLOOKUP($A3,Apuracão!$A:$A,Apuracão!I:I)</f>
        <v>19749</v>
      </c>
      <c r="J3" s="221">
        <f>_xlfn.XLOOKUP($A3,Apuracão!$A:$A,Apuracão!J:J)</f>
        <v>1</v>
      </c>
      <c r="K3" s="221" t="str">
        <f>_xlfn.XLOOKUP($A3,Apuracão!$A:$A,Apuracão!K:K)</f>
        <v>EX</v>
      </c>
      <c r="L3" s="221" t="str">
        <f>_xlfn.XLOOKUP($A3,Apuracão!$A:$A,Apuracão!L:L)</f>
        <v>NSR</v>
      </c>
      <c r="M3" s="221" t="str">
        <f>_xlfn.XLOOKUP($A3,Apuracão!$A:$A,Apuracão!M:M)</f>
        <v/>
      </c>
      <c r="N3" s="221" t="str">
        <f>_xlfn.XLOOKUP($A3,Apuracão!$A:$A,Apuracão!N:N)</f>
        <v>LIB2026</v>
      </c>
      <c r="O3" s="221">
        <f>_xlfn.XLOOKUP($A3,Apuracão!$A:$A,Apuracão!O:O)</f>
        <v>51</v>
      </c>
      <c r="P3" s="221">
        <f>_xlfn.XLOOKUP($A3,Apuracão!$A:$A,Apuracão!P:P)</f>
        <v>43</v>
      </c>
      <c r="Q3" s="224">
        <f>_xlfn.XLOOKUP($A3,Apuracão!$A:$A,Apuracão!Q:Q)</f>
        <v>94</v>
      </c>
      <c r="R3" s="225">
        <f>_xlfn.XLOOKUP($A3,Apuracão!$A:$A,Apuracão!R:R)</f>
        <v>0</v>
      </c>
      <c r="S3" s="225">
        <f>_xlfn.XLOOKUP($A3,Apuracão!$A:$A,Apuracão!S:S)</f>
        <v>0</v>
      </c>
      <c r="T3" s="225">
        <f>_xlfn.XLOOKUP($A3,Apuracão!$A:$A,Apuracão!T:T)</f>
        <v>0</v>
      </c>
      <c r="U3" s="225">
        <f>_xlfn.XLOOKUP($A3,Apuracão!$A:$A,Apuracão!U:U)</f>
        <v>0</v>
      </c>
      <c r="V3" s="225">
        <f>_xlfn.XLOOKUP($A3,Apuracão!$A:$A,Apuracão!V:V)</f>
        <v>4</v>
      </c>
      <c r="W3" s="225">
        <f>_xlfn.XLOOKUP($A3,Apuracão!$A:$A,Apuracão!W:W)</f>
        <v>0</v>
      </c>
      <c r="X3" s="225">
        <f>_xlfn.XLOOKUP($A3,Apuracão!$A:$A,Apuracão!X:X)</f>
        <v>0</v>
      </c>
      <c r="Y3" s="225">
        <f>_xlfn.XLOOKUP($A3,Apuracão!$A:$A,Apuracão!Y:Y)</f>
        <v>0</v>
      </c>
      <c r="Z3" s="226">
        <f>_xlfn.XLOOKUP($A3,Apuracão!$A:$A,Apuracão!Z:Z)</f>
        <v>0</v>
      </c>
      <c r="AA3" s="226">
        <f>_xlfn.XLOOKUP($A3,Apuracão!$A:$A,Apuracão!AA:AA)</f>
        <v>0</v>
      </c>
      <c r="AB3" s="226">
        <f>_xlfn.XLOOKUP($A3,Apuracão!$A:$A,Apuracão!AB:AB)</f>
        <v>0</v>
      </c>
      <c r="AC3" s="226">
        <f>_xlfn.XLOOKUP($A3,Apuracão!$A:$A,Apuracão!AC:AC)</f>
        <v>0</v>
      </c>
      <c r="AD3" s="226">
        <f>_xlfn.XLOOKUP($A3,Apuracão!$A:$A,Apuracão!AD:AD)</f>
        <v>3</v>
      </c>
      <c r="AE3" s="226">
        <f>_xlfn.XLOOKUP($A3,Apuracão!$A:$A,Apuracão!AE:AE)</f>
        <v>0</v>
      </c>
      <c r="AF3" s="226">
        <f>_xlfn.XLOOKUP($A3,Apuracão!$A:$A,Apuracão!AF:AF)</f>
        <v>0</v>
      </c>
      <c r="AG3" s="226">
        <f>_xlfn.XLOOKUP($A3,Apuracão!$A:$A,Apuracão!AG:AG)</f>
        <v>0</v>
      </c>
      <c r="AH3" s="221">
        <f>_xlfn.XLOOKUP($A3,Apuracão!$A:$A,Apuracão!AH:AH)</f>
        <v>3</v>
      </c>
      <c r="AI3" s="227">
        <f>_xlfn.XLOOKUP($A3,Apuracão!$A:$A,Apuracão!AI:AI)</f>
        <v>92</v>
      </c>
      <c r="AJ3" s="228">
        <f>_xlfn.XLOOKUP($A3,Apuracão!$A:$A,Apuracão!AJ:AJ)</f>
        <v>19749</v>
      </c>
      <c r="AK3" s="226">
        <f>_xlfn.XLOOKUP($A3,Apuracão!$A:$A,Apuracão!AK:AK)</f>
        <v>906.009979251</v>
      </c>
      <c r="AL3" s="233">
        <f>_xlfn.XLOOKUP($A3,Apuracão!$A:$A,Apuracão!AL:AL)</f>
        <v>2</v>
      </c>
      <c r="AM3" s="226">
        <f>_xlfn.XLOOKUP($A3,Apuracão!$A:$A,Apuracão!AM:AM)</f>
        <v>908.10980151000001</v>
      </c>
      <c r="AN3" s="221">
        <f>_xlfn.XLOOKUP($A3,Apuracão!$A:$A,Apuracão!AN:AN)</f>
        <v>10</v>
      </c>
      <c r="AO3" s="221">
        <f>_xlfn.XLOOKUP($A3,Apuracão!$A:$A,Apuracão!AO:AO)</f>
        <v>1</v>
      </c>
      <c r="AP3" s="276" t="s">
        <v>1192</v>
      </c>
    </row>
    <row r="4" spans="1:47" s="221" customFormat="1" ht="22.5" customHeight="1">
      <c r="A4" s="230" t="s">
        <v>270</v>
      </c>
      <c r="B4" s="221" t="str">
        <f>_xlfn.XLOOKUP($A4,Apuracão!$A:$A,Apuracão!B:B)</f>
        <v>05</v>
      </c>
      <c r="C4" s="221" t="str">
        <f>_xlfn.XLOOKUP($A4,Apuracão!$A:$A,Apuracão!C:C)</f>
        <v>01</v>
      </c>
      <c r="D4" s="221" t="str">
        <f>_xlfn.XLOOKUP($A4,Apuracão!$A:$A,Apuracão!D:D)</f>
        <v>05</v>
      </c>
      <c r="E4" s="222" t="str">
        <f>_xlfn.XLOOKUP($A4,Apuracão!$A:$A,Apuracão!E:E)</f>
        <v>ADATI</v>
      </c>
      <c r="F4" s="222" t="str">
        <f>_xlfn.XLOOKUP($A4,Apuracão!$A:$A,Apuracão!F:F)</f>
        <v>MARCIO SHIGUEO</v>
      </c>
      <c r="G4" s="221" t="str">
        <f>_xlfn.XLOOKUP($A4,Apuracão!$A:$A,Apuracão!G:G)</f>
        <v>M</v>
      </c>
      <c r="H4" s="221" t="str">
        <f>_xlfn.XLOOKUP($A4,Apuracão!$A:$A,Apuracão!H:H)</f>
        <v>10. ITA</v>
      </c>
      <c r="I4" s="223">
        <f>_xlfn.XLOOKUP($A4,Apuracão!$A:$A,Apuracão!I:I)</f>
        <v>21219</v>
      </c>
      <c r="J4" s="221">
        <f>_xlfn.XLOOKUP($A4,Apuracão!$A:$A,Apuracão!J:J)</f>
        <v>2</v>
      </c>
      <c r="K4" s="221" t="str">
        <f>_xlfn.XLOOKUP($A4,Apuracão!$A:$A,Apuracão!K:K)</f>
        <v>EX</v>
      </c>
      <c r="L4" s="221" t="str">
        <f>_xlfn.XLOOKUP($A4,Apuracão!$A:$A,Apuracão!L:L)</f>
        <v>NSR</v>
      </c>
      <c r="M4" s="221" t="str">
        <f>_xlfn.XLOOKUP($A4,Apuracão!$A:$A,Apuracão!M:M)</f>
        <v>X</v>
      </c>
      <c r="N4" s="221" t="str">
        <f>_xlfn.XLOOKUP($A4,Apuracão!$A:$A,Apuracão!N:N)</f>
        <v>LIB2026</v>
      </c>
      <c r="O4" s="221">
        <f>_xlfn.XLOOKUP($A4,Apuracão!$A:$A,Apuracão!O:O)</f>
        <v>50</v>
      </c>
      <c r="P4" s="221">
        <f>_xlfn.XLOOKUP($A4,Apuracão!$A:$A,Apuracão!P:P)</f>
        <v>47</v>
      </c>
      <c r="Q4" s="224">
        <f>_xlfn.XLOOKUP($A4,Apuracão!$A:$A,Apuracão!Q:Q)</f>
        <v>97</v>
      </c>
      <c r="R4" s="225">
        <f>_xlfn.XLOOKUP($A4,Apuracão!$A:$A,Apuracão!R:R)</f>
        <v>0</v>
      </c>
      <c r="S4" s="225">
        <f>_xlfn.XLOOKUP($A4,Apuracão!$A:$A,Apuracão!S:S)</f>
        <v>0</v>
      </c>
      <c r="T4" s="225">
        <f>_xlfn.XLOOKUP($A4,Apuracão!$A:$A,Apuracão!T:T)</f>
        <v>0</v>
      </c>
      <c r="U4" s="225">
        <f>_xlfn.XLOOKUP($A4,Apuracão!$A:$A,Apuracão!U:U)</f>
        <v>0</v>
      </c>
      <c r="V4" s="225">
        <f>_xlfn.XLOOKUP($A4,Apuracão!$A:$A,Apuracão!V:V)</f>
        <v>0</v>
      </c>
      <c r="W4" s="225">
        <f>_xlfn.XLOOKUP($A4,Apuracão!$A:$A,Apuracão!W:W)</f>
        <v>0</v>
      </c>
      <c r="X4" s="225">
        <f>_xlfn.XLOOKUP($A4,Apuracão!$A:$A,Apuracão!X:X)</f>
        <v>0</v>
      </c>
      <c r="Y4" s="225">
        <f>_xlfn.XLOOKUP($A4,Apuracão!$A:$A,Apuracão!Y:Y)</f>
        <v>0</v>
      </c>
      <c r="Z4" s="226">
        <f>_xlfn.XLOOKUP($A4,Apuracão!$A:$A,Apuracão!Z:Z)</f>
        <v>0</v>
      </c>
      <c r="AA4" s="226">
        <f>_xlfn.XLOOKUP($A4,Apuracão!$A:$A,Apuracão!AA:AA)</f>
        <v>0</v>
      </c>
      <c r="AB4" s="226">
        <f>_xlfn.XLOOKUP($A4,Apuracão!$A:$A,Apuracão!AB:AB)</f>
        <v>0</v>
      </c>
      <c r="AC4" s="226">
        <f>_xlfn.XLOOKUP($A4,Apuracão!$A:$A,Apuracão!AC:AC)</f>
        <v>0</v>
      </c>
      <c r="AD4" s="226">
        <f>_xlfn.XLOOKUP($A4,Apuracão!$A:$A,Apuracão!AD:AD)</f>
        <v>0</v>
      </c>
      <c r="AE4" s="226">
        <f>_xlfn.XLOOKUP($A4,Apuracão!$A:$A,Apuracão!AE:AE)</f>
        <v>0</v>
      </c>
      <c r="AF4" s="226">
        <f>_xlfn.XLOOKUP($A4,Apuracão!$A:$A,Apuracão!AF:AF)</f>
        <v>0</v>
      </c>
      <c r="AG4" s="226">
        <f>_xlfn.XLOOKUP($A4,Apuracão!$A:$A,Apuracão!AG:AG)</f>
        <v>0</v>
      </c>
      <c r="AH4" s="221" t="str">
        <f>_xlfn.XLOOKUP($A4,Apuracão!$A:$A,Apuracão!AH:AH)</f>
        <v/>
      </c>
      <c r="AI4" s="227">
        <f>_xlfn.XLOOKUP($A4,Apuracão!$A:$A,Apuracão!AI:AI)</f>
        <v>93</v>
      </c>
      <c r="AJ4" s="228">
        <f>_xlfn.XLOOKUP($A4,Apuracão!$A:$A,Apuracão!AJ:AJ)</f>
        <v>21219</v>
      </c>
      <c r="AK4" s="226">
        <f>_xlfn.XLOOKUP($A4,Apuracão!$A:$A,Apuracão!AK:AK)</f>
        <v>903.01997778099997</v>
      </c>
      <c r="AL4" s="233">
        <f>_xlfn.XLOOKUP($A4,Apuracão!$A:$A,Apuracão!AL:AL)</f>
        <v>6</v>
      </c>
      <c r="AM4" s="226">
        <f>_xlfn.XLOOKUP($A4,Apuracão!$A:$A,Apuracão!AM:AM)</f>
        <v>907.09978681000007</v>
      </c>
      <c r="AN4" s="221">
        <f>_xlfn.XLOOKUP($A4,Apuracão!$A:$A,Apuracão!AN:AN)</f>
        <v>15</v>
      </c>
      <c r="AO4" s="221" t="str">
        <f>_xlfn.XLOOKUP($A4,Apuracão!$A:$A,Apuracão!AO:AO)</f>
        <v/>
      </c>
      <c r="AP4" s="276" t="s">
        <v>1193</v>
      </c>
    </row>
    <row r="5" spans="1:47" s="221" customFormat="1" ht="22.5" customHeight="1">
      <c r="A5" s="230" t="s">
        <v>717</v>
      </c>
      <c r="B5" s="221" t="str">
        <f>_xlfn.XLOOKUP($A5,Apuracão!$A:$A,Apuracão!B:B)</f>
        <v>18</v>
      </c>
      <c r="C5" s="221" t="str">
        <f>_xlfn.XLOOKUP($A5,Apuracão!$A:$A,Apuracão!C:C)</f>
        <v>01</v>
      </c>
      <c r="D5" s="221" t="str">
        <f>_xlfn.XLOOKUP($A5,Apuracão!$A:$A,Apuracão!D:D)</f>
        <v>18</v>
      </c>
      <c r="E5" s="222" t="str">
        <f>_xlfn.XLOOKUP($A5,Apuracão!$A:$A,Apuracão!E:E)</f>
        <v>FIUZA DE OLIVEIRA</v>
      </c>
      <c r="F5" s="222" t="str">
        <f>_xlfn.XLOOKUP($A5,Apuracão!$A:$A,Apuracão!F:F)</f>
        <v>IVAN</v>
      </c>
      <c r="G5" s="221" t="str">
        <f>_xlfn.XLOOKUP($A5,Apuracão!$A:$A,Apuracão!G:G)</f>
        <v>M</v>
      </c>
      <c r="H5" s="221" t="str">
        <f>_xlfn.XLOOKUP($A5,Apuracão!$A:$A,Apuracão!H:H)</f>
        <v>03. IBI</v>
      </c>
      <c r="I5" s="223">
        <f>_xlfn.XLOOKUP($A5,Apuracão!$A:$A,Apuracão!I:I)</f>
        <v>29849</v>
      </c>
      <c r="J5" s="221">
        <f>_xlfn.XLOOKUP($A5,Apuracão!$A:$A,Apuracão!J:J)</f>
        <v>2</v>
      </c>
      <c r="K5" s="221" t="str">
        <f>_xlfn.XLOOKUP($A5,Apuracão!$A:$A,Apuracão!K:K)</f>
        <v>EX</v>
      </c>
      <c r="L5" s="221" t="str">
        <f>_xlfn.XLOOKUP($A5,Apuracão!$A:$A,Apuracão!L:L)</f>
        <v>NSR</v>
      </c>
      <c r="M5" s="221" t="str">
        <f>_xlfn.XLOOKUP($A5,Apuracão!$A:$A,Apuracão!M:M)</f>
        <v>X</v>
      </c>
      <c r="N5" s="221" t="str">
        <f>_xlfn.XLOOKUP($A5,Apuracão!$A:$A,Apuracão!N:N)</f>
        <v>LIB2026</v>
      </c>
      <c r="O5" s="221">
        <f>_xlfn.XLOOKUP($A5,Apuracão!$A:$A,Apuracão!O:O)</f>
        <v>46</v>
      </c>
      <c r="P5" s="221">
        <f>_xlfn.XLOOKUP($A5,Apuracão!$A:$A,Apuracão!P:P)</f>
        <v>52</v>
      </c>
      <c r="Q5" s="224">
        <f>_xlfn.XLOOKUP($A5,Apuracão!$A:$A,Apuracão!Q:Q)</f>
        <v>98</v>
      </c>
      <c r="R5" s="225">
        <f>_xlfn.XLOOKUP($A5,Apuracão!$A:$A,Apuracão!R:R)</f>
        <v>0</v>
      </c>
      <c r="S5" s="225">
        <f>_xlfn.XLOOKUP($A5,Apuracão!$A:$A,Apuracão!S:S)</f>
        <v>0</v>
      </c>
      <c r="T5" s="225">
        <f>_xlfn.XLOOKUP($A5,Apuracão!$A:$A,Apuracão!T:T)</f>
        <v>0</v>
      </c>
      <c r="U5" s="225">
        <f>_xlfn.XLOOKUP($A5,Apuracão!$A:$A,Apuracão!U:U)</f>
        <v>0</v>
      </c>
      <c r="V5" s="225">
        <f>_xlfn.XLOOKUP($A5,Apuracão!$A:$A,Apuracão!V:V)</f>
        <v>0</v>
      </c>
      <c r="W5" s="225">
        <f>_xlfn.XLOOKUP($A5,Apuracão!$A:$A,Apuracão!W:W)</f>
        <v>0</v>
      </c>
      <c r="X5" s="225">
        <f>_xlfn.XLOOKUP($A5,Apuracão!$A:$A,Apuracão!X:X)</f>
        <v>0</v>
      </c>
      <c r="Y5" s="225">
        <f>_xlfn.XLOOKUP($A5,Apuracão!$A:$A,Apuracão!Y:Y)</f>
        <v>0</v>
      </c>
      <c r="Z5" s="226">
        <f>_xlfn.XLOOKUP($A5,Apuracão!$A:$A,Apuracão!Z:Z)</f>
        <v>0</v>
      </c>
      <c r="AA5" s="226">
        <f>_xlfn.XLOOKUP($A5,Apuracão!$A:$A,Apuracão!AA:AA)</f>
        <v>0</v>
      </c>
      <c r="AB5" s="226">
        <f>_xlfn.XLOOKUP($A5,Apuracão!$A:$A,Apuracão!AB:AB)</f>
        <v>0</v>
      </c>
      <c r="AC5" s="226">
        <f>_xlfn.XLOOKUP($A5,Apuracão!$A:$A,Apuracão!AC:AC)</f>
        <v>0</v>
      </c>
      <c r="AD5" s="226">
        <f>_xlfn.XLOOKUP($A5,Apuracão!$A:$A,Apuracão!AD:AD)</f>
        <v>0</v>
      </c>
      <c r="AE5" s="226">
        <f>_xlfn.XLOOKUP($A5,Apuracão!$A:$A,Apuracão!AE:AE)</f>
        <v>0</v>
      </c>
      <c r="AF5" s="226">
        <f>_xlfn.XLOOKUP($A5,Apuracão!$A:$A,Apuracão!AF:AF)</f>
        <v>0</v>
      </c>
      <c r="AG5" s="226">
        <f>_xlfn.XLOOKUP($A5,Apuracão!$A:$A,Apuracão!AG:AG)</f>
        <v>0</v>
      </c>
      <c r="AH5" s="221" t="str">
        <f>_xlfn.XLOOKUP($A5,Apuracão!$A:$A,Apuracão!AH:AH)</f>
        <v/>
      </c>
      <c r="AI5" s="227">
        <f>_xlfn.XLOOKUP($A5,Apuracão!$A:$A,Apuracão!AI:AI)</f>
        <v>94</v>
      </c>
      <c r="AJ5" s="228">
        <f>_xlfn.XLOOKUP($A5,Apuracão!$A:$A,Apuracão!AJ:AJ)</f>
        <v>29849</v>
      </c>
      <c r="AK5" s="226">
        <f>_xlfn.XLOOKUP($A5,Apuracão!$A:$A,Apuracão!AK:AK)</f>
        <v>902.01996915099994</v>
      </c>
      <c r="AL5" s="233">
        <f>_xlfn.XLOOKUP($A5,Apuracão!$A:$A,Apuracão!AL:AL)</f>
        <v>7</v>
      </c>
      <c r="AM5" s="226">
        <f>_xlfn.XLOOKUP($A5,Apuracão!$A:$A,Apuracão!AM:AM)</f>
        <v>906.09970051000005</v>
      </c>
      <c r="AN5" s="221">
        <f>_xlfn.XLOOKUP($A5,Apuracão!$A:$A,Apuracão!AN:AN)</f>
        <v>20</v>
      </c>
      <c r="AO5" s="221" t="str">
        <f>_xlfn.XLOOKUP($A5,Apuracão!$A:$A,Apuracão!AO:AO)</f>
        <v/>
      </c>
      <c r="AP5" s="276" t="s">
        <v>1194</v>
      </c>
    </row>
    <row r="6" spans="1:47" s="221" customFormat="1" ht="22.5" customHeight="1">
      <c r="A6" s="231"/>
      <c r="E6" s="222"/>
      <c r="F6" s="222"/>
      <c r="I6" s="223"/>
      <c r="Q6" s="224"/>
      <c r="R6" s="225"/>
      <c r="S6" s="225"/>
      <c r="T6" s="225"/>
      <c r="U6" s="225"/>
      <c r="V6" s="225"/>
      <c r="W6" s="225"/>
      <c r="X6" s="225"/>
      <c r="Y6" s="225"/>
      <c r="Z6" s="226"/>
      <c r="AA6" s="226"/>
      <c r="AB6" s="226"/>
      <c r="AC6" s="226"/>
      <c r="AD6" s="226"/>
      <c r="AE6" s="226"/>
      <c r="AF6" s="226"/>
      <c r="AG6" s="226"/>
      <c r="AI6" s="227"/>
      <c r="AJ6" s="228"/>
      <c r="AK6" s="226"/>
      <c r="AL6" s="233"/>
      <c r="AM6" s="226"/>
      <c r="AP6" s="134"/>
    </row>
    <row r="7" spans="1:47" s="221" customFormat="1" ht="22.5" customHeight="1">
      <c r="A7" s="231"/>
      <c r="E7" s="222"/>
      <c r="F7" s="222"/>
      <c r="I7" s="223"/>
      <c r="Q7" s="224"/>
      <c r="R7" s="225"/>
      <c r="S7" s="225"/>
      <c r="T7" s="225"/>
      <c r="U7" s="225"/>
      <c r="V7" s="225"/>
      <c r="W7" s="225"/>
      <c r="X7" s="225"/>
      <c r="Y7" s="225"/>
      <c r="Z7" s="226"/>
      <c r="AA7" s="226"/>
      <c r="AB7" s="226"/>
      <c r="AC7" s="226"/>
      <c r="AD7" s="226"/>
      <c r="AE7" s="226"/>
      <c r="AF7" s="226"/>
      <c r="AG7" s="226"/>
      <c r="AI7" s="227"/>
      <c r="AJ7" s="228"/>
      <c r="AK7" s="226"/>
      <c r="AL7" s="233"/>
      <c r="AM7" s="226"/>
      <c r="AP7" s="134"/>
    </row>
    <row r="8" spans="1:47" s="221" customFormat="1" ht="22.5" customHeight="1">
      <c r="A8" s="231"/>
      <c r="E8" s="222"/>
      <c r="F8" s="222"/>
      <c r="I8" s="223"/>
      <c r="Q8" s="224"/>
      <c r="R8" s="225"/>
      <c r="S8" s="225"/>
      <c r="T8" s="225"/>
      <c r="U8" s="225"/>
      <c r="V8" s="225"/>
      <c r="W8" s="225"/>
      <c r="X8" s="225"/>
      <c r="Y8" s="225"/>
      <c r="Z8" s="226"/>
      <c r="AA8" s="226"/>
      <c r="AB8" s="226"/>
      <c r="AC8" s="226"/>
      <c r="AD8" s="226"/>
      <c r="AE8" s="226"/>
      <c r="AF8" s="226"/>
      <c r="AG8" s="226"/>
      <c r="AI8" s="227"/>
      <c r="AJ8" s="228"/>
      <c r="AK8" s="226"/>
      <c r="AL8" s="233"/>
      <c r="AM8" s="226"/>
      <c r="AP8" s="134"/>
    </row>
    <row r="9" spans="1:47" ht="22.5" customHeight="1">
      <c r="A9" s="241" t="s">
        <v>1088</v>
      </c>
      <c r="B9" s="76"/>
      <c r="C9" s="76"/>
      <c r="D9" s="76"/>
      <c r="E9" s="70"/>
      <c r="F9" s="70"/>
      <c r="G9" s="76"/>
      <c r="H9" s="76"/>
      <c r="I9" s="77" t="s">
        <v>525</v>
      </c>
      <c r="J9" s="76"/>
      <c r="K9" s="76"/>
      <c r="L9" s="76"/>
      <c r="M9" s="76"/>
      <c r="N9" s="76"/>
      <c r="O9" s="76"/>
      <c r="P9" s="76"/>
      <c r="Q9" s="74"/>
      <c r="R9" s="78"/>
      <c r="S9" s="78"/>
      <c r="T9" s="78"/>
      <c r="U9" s="78"/>
      <c r="V9" s="78"/>
      <c r="W9" s="78"/>
      <c r="X9" s="78"/>
      <c r="Y9" s="78"/>
      <c r="Z9" s="351" t="s">
        <v>531</v>
      </c>
      <c r="AA9" s="351"/>
      <c r="AB9" s="351"/>
      <c r="AC9" s="351"/>
      <c r="AD9" s="351" t="s">
        <v>531</v>
      </c>
      <c r="AE9" s="351"/>
      <c r="AF9" s="351"/>
      <c r="AG9" s="351"/>
      <c r="AH9" s="76"/>
      <c r="AI9" s="75"/>
      <c r="AJ9" s="79" t="s">
        <v>531</v>
      </c>
      <c r="AK9" s="79" t="s">
        <v>531</v>
      </c>
      <c r="AL9" s="106">
        <f>$AL$1</f>
        <v>46075</v>
      </c>
      <c r="AM9" s="79" t="s">
        <v>531</v>
      </c>
      <c r="AN9" s="106"/>
      <c r="AO9" s="76"/>
    </row>
    <row r="10" spans="1:47" ht="22.5" customHeight="1">
      <c r="A10" s="120" t="s">
        <v>517</v>
      </c>
      <c r="B10" s="62" t="s">
        <v>556</v>
      </c>
      <c r="C10" s="62" t="s">
        <v>558</v>
      </c>
      <c r="D10" s="62" t="s">
        <v>557</v>
      </c>
      <c r="E10" s="62" t="s">
        <v>461</v>
      </c>
      <c r="F10" s="62" t="s">
        <v>518</v>
      </c>
      <c r="G10" s="62" t="s">
        <v>463</v>
      </c>
      <c r="H10" s="62" t="s">
        <v>528</v>
      </c>
      <c r="I10" s="63" t="s">
        <v>465</v>
      </c>
      <c r="J10" s="62" t="s">
        <v>519</v>
      </c>
      <c r="K10" s="62" t="s">
        <v>520</v>
      </c>
      <c r="L10" s="62" t="s">
        <v>680</v>
      </c>
      <c r="M10" s="62" t="s">
        <v>521</v>
      </c>
      <c r="N10" s="62" t="s">
        <v>522</v>
      </c>
      <c r="O10" s="80" t="s">
        <v>523</v>
      </c>
      <c r="P10" s="80" t="s">
        <v>524</v>
      </c>
      <c r="Q10" s="64" t="s">
        <v>525</v>
      </c>
      <c r="R10" s="355" t="s">
        <v>515</v>
      </c>
      <c r="S10" s="355"/>
      <c r="T10" s="355"/>
      <c r="U10" s="355"/>
      <c r="V10" s="355" t="s">
        <v>516</v>
      </c>
      <c r="W10" s="355"/>
      <c r="X10" s="355"/>
      <c r="Y10" s="355"/>
      <c r="Z10" s="356" t="s">
        <v>513</v>
      </c>
      <c r="AA10" s="356"/>
      <c r="AB10" s="356"/>
      <c r="AC10" s="356"/>
      <c r="AD10" s="356" t="s">
        <v>514</v>
      </c>
      <c r="AE10" s="356"/>
      <c r="AF10" s="356"/>
      <c r="AG10" s="356"/>
      <c r="AH10" s="65" t="s">
        <v>494</v>
      </c>
      <c r="AI10" s="66" t="s">
        <v>510</v>
      </c>
      <c r="AJ10" s="67"/>
      <c r="AK10" s="68"/>
      <c r="AL10" s="65" t="s">
        <v>526</v>
      </c>
      <c r="AM10" s="68"/>
      <c r="AN10" s="65" t="s">
        <v>527</v>
      </c>
      <c r="AO10" s="65" t="s">
        <v>529</v>
      </c>
    </row>
    <row r="11" spans="1:47" s="134" customFormat="1" ht="22.5" customHeight="1">
      <c r="A11" s="230" t="s">
        <v>3</v>
      </c>
      <c r="B11" s="221" t="str">
        <f>_xlfn.XLOOKUP($A11,Apuracão!$A:$A,Apuracão!B:B)</f>
        <v>33</v>
      </c>
      <c r="C11" s="221" t="str">
        <f>_xlfn.XLOOKUP($A11,Apuracão!$A:$A,Apuracão!C:C)</f>
        <v>02</v>
      </c>
      <c r="D11" s="221" t="str">
        <f>_xlfn.XLOOKUP($A11,Apuracão!$A:$A,Apuracão!D:D)</f>
        <v>15</v>
      </c>
      <c r="E11" s="222" t="str">
        <f>_xlfn.XLOOKUP($A11,Apuracão!$A:$A,Apuracão!E:E)</f>
        <v>IBUSUKI</v>
      </c>
      <c r="F11" s="222" t="str">
        <f>_xlfn.XLOOKUP($A11,Apuracão!$A:$A,Apuracão!F:F)</f>
        <v>FUMIYOSHI</v>
      </c>
      <c r="G11" s="221" t="str">
        <f>_xlfn.XLOOKUP($A11,Apuracão!$A:$A,Apuracão!G:G)</f>
        <v>M</v>
      </c>
      <c r="H11" s="221" t="str">
        <f>_xlfn.XLOOKUP($A11,Apuracão!$A:$A,Apuracão!H:H)</f>
        <v>01. PIE</v>
      </c>
      <c r="I11" s="223">
        <f>_xlfn.XLOOKUP($A11,Apuracão!$A:$A,Apuracão!I:I)</f>
        <v>24985</v>
      </c>
      <c r="J11" s="221">
        <f>_xlfn.XLOOKUP($A11,Apuracão!$A:$A,Apuracão!J:J)</f>
        <v>4</v>
      </c>
      <c r="K11" s="221" t="str">
        <f>_xlfn.XLOOKUP($A11,Apuracão!$A:$A,Apuracão!K:K)</f>
        <v>A</v>
      </c>
      <c r="L11" s="221" t="str">
        <f>_xlfn.XLOOKUP($A11,Apuracão!$A:$A,Apuracão!L:L)</f>
        <v>NSR</v>
      </c>
      <c r="M11" s="221" t="str">
        <f>_xlfn.XLOOKUP($A11,Apuracão!$A:$A,Apuracão!M:M)</f>
        <v/>
      </c>
      <c r="N11" s="221" t="str">
        <f>_xlfn.XLOOKUP($A11,Apuracão!$A:$A,Apuracão!N:N)</f>
        <v>LIB2026</v>
      </c>
      <c r="O11" s="221">
        <f>_xlfn.XLOOKUP($A11,Apuracão!$A:$A,Apuracão!O:O)</f>
        <v>47</v>
      </c>
      <c r="P11" s="221">
        <f>_xlfn.XLOOKUP($A11,Apuracão!$A:$A,Apuracão!P:P)</f>
        <v>50</v>
      </c>
      <c r="Q11" s="224">
        <f>_xlfn.XLOOKUP($A11,Apuracão!$A:$A,Apuracão!Q:Q)</f>
        <v>97</v>
      </c>
      <c r="R11" s="225">
        <f>_xlfn.XLOOKUP($A11,Apuracão!$A:$A,Apuracão!R:R)</f>
        <v>0</v>
      </c>
      <c r="S11" s="225">
        <f>_xlfn.XLOOKUP($A11,Apuracão!$A:$A,Apuracão!S:S)</f>
        <v>0</v>
      </c>
      <c r="T11" s="225">
        <f>_xlfn.XLOOKUP($A11,Apuracão!$A:$A,Apuracão!T:T)</f>
        <v>0</v>
      </c>
      <c r="U11" s="225">
        <f>_xlfn.XLOOKUP($A11,Apuracão!$A:$A,Apuracão!U:U)</f>
        <v>0</v>
      </c>
      <c r="V11" s="225">
        <f>_xlfn.XLOOKUP($A11,Apuracão!$A:$A,Apuracão!V:V)</f>
        <v>0</v>
      </c>
      <c r="W11" s="225">
        <f>_xlfn.XLOOKUP($A11,Apuracão!$A:$A,Apuracão!W:W)</f>
        <v>0</v>
      </c>
      <c r="X11" s="225">
        <f>_xlfn.XLOOKUP($A11,Apuracão!$A:$A,Apuracão!X:X)</f>
        <v>0</v>
      </c>
      <c r="Y11" s="225">
        <f>_xlfn.XLOOKUP($A11,Apuracão!$A:$A,Apuracão!Y:Y)</f>
        <v>0</v>
      </c>
      <c r="Z11" s="226">
        <f>_xlfn.XLOOKUP($A11,Apuracão!$A:$A,Apuracão!Z:Z)</f>
        <v>0</v>
      </c>
      <c r="AA11" s="226">
        <f>_xlfn.XLOOKUP($A11,Apuracão!$A:$A,Apuracão!AA:AA)</f>
        <v>0</v>
      </c>
      <c r="AB11" s="226">
        <f>_xlfn.XLOOKUP($A11,Apuracão!$A:$A,Apuracão!AB:AB)</f>
        <v>0</v>
      </c>
      <c r="AC11" s="226">
        <f>_xlfn.XLOOKUP($A11,Apuracão!$A:$A,Apuracão!AC:AC)</f>
        <v>0</v>
      </c>
      <c r="AD11" s="226">
        <f>_xlfn.XLOOKUP($A11,Apuracão!$A:$A,Apuracão!AD:AD)</f>
        <v>0</v>
      </c>
      <c r="AE11" s="226">
        <f>_xlfn.XLOOKUP($A11,Apuracão!$A:$A,Apuracão!AE:AE)</f>
        <v>0</v>
      </c>
      <c r="AF11" s="226">
        <f>_xlfn.XLOOKUP($A11,Apuracão!$A:$A,Apuracão!AF:AF)</f>
        <v>0</v>
      </c>
      <c r="AG11" s="226">
        <f>_xlfn.XLOOKUP($A11,Apuracão!$A:$A,Apuracão!AG:AG)</f>
        <v>0</v>
      </c>
      <c r="AH11" s="221" t="str">
        <f>_xlfn.XLOOKUP($A11,Apuracão!$A:$A,Apuracão!AH:AH)</f>
        <v/>
      </c>
      <c r="AI11" s="227">
        <f>_xlfn.XLOOKUP($A11,Apuracão!$A:$A,Apuracão!AI:AI)</f>
        <v>89</v>
      </c>
      <c r="AJ11" s="228">
        <f>_xlfn.XLOOKUP($A11,Apuracão!$A:$A,Apuracão!AJ:AJ)</f>
        <v>24985</v>
      </c>
      <c r="AK11" s="226">
        <f>_xlfn.XLOOKUP($A11,Apuracão!$A:$A,Apuracão!AK:AK)</f>
        <v>903.03997401499998</v>
      </c>
      <c r="AL11" s="233">
        <f>_xlfn.XLOOKUP($A11,Apuracão!$A:$A,Apuracão!AL:AL)</f>
        <v>5</v>
      </c>
      <c r="AM11" s="226">
        <f>_xlfn.XLOOKUP($A11,Apuracão!$A:$A,Apuracão!AM:AM)</f>
        <v>911.07974915</v>
      </c>
      <c r="AN11" s="221">
        <f>_xlfn.XLOOKUP($A11,Apuracão!$A:$A,Apuracão!AN:AN)</f>
        <v>6</v>
      </c>
      <c r="AO11" s="221" t="str">
        <f>_xlfn.XLOOKUP($A11,Apuracão!$A:$A,Apuracão!AO:AO)</f>
        <v/>
      </c>
      <c r="AP11" s="276" t="s">
        <v>1192</v>
      </c>
    </row>
    <row r="12" spans="1:47" s="134" customFormat="1" ht="22.5" customHeight="1">
      <c r="A12" s="230" t="s">
        <v>585</v>
      </c>
      <c r="B12" s="221" t="str">
        <f>_xlfn.XLOOKUP($A12,Apuracão!$A:$A,Apuracão!B:B)</f>
        <v>25</v>
      </c>
      <c r="C12" s="221" t="str">
        <f>_xlfn.XLOOKUP($A12,Apuracão!$A:$A,Apuracão!C:C)</f>
        <v>02</v>
      </c>
      <c r="D12" s="221" t="str">
        <f>_xlfn.XLOOKUP($A12,Apuracão!$A:$A,Apuracão!D:D)</f>
        <v>07</v>
      </c>
      <c r="E12" s="222" t="str">
        <f>_xlfn.XLOOKUP($A12,Apuracão!$A:$A,Apuracão!E:E)</f>
        <v>KATO</v>
      </c>
      <c r="F12" s="222" t="str">
        <f>_xlfn.XLOOKUP($A12,Apuracão!$A:$A,Apuracão!F:F)</f>
        <v>MASSAKAZU</v>
      </c>
      <c r="G12" s="221" t="str">
        <f>_xlfn.XLOOKUP($A12,Apuracão!$A:$A,Apuracão!G:G)</f>
        <v>M</v>
      </c>
      <c r="H12" s="221" t="str">
        <f>_xlfn.XLOOKUP($A12,Apuracão!$A:$A,Apuracão!H:H)</f>
        <v>01. PIE</v>
      </c>
      <c r="I12" s="223" t="str">
        <f>_xlfn.XLOOKUP($A12,Apuracão!$A:$A,Apuracão!I:I)</f>
        <v>15/07/1960</v>
      </c>
      <c r="J12" s="221">
        <f>_xlfn.XLOOKUP($A12,Apuracão!$A:$A,Apuracão!J:J)</f>
        <v>4</v>
      </c>
      <c r="K12" s="221" t="str">
        <f>_xlfn.XLOOKUP($A12,Apuracão!$A:$A,Apuracão!K:K)</f>
        <v>A</v>
      </c>
      <c r="L12" s="221" t="str">
        <f>_xlfn.XLOOKUP($A12,Apuracão!$A:$A,Apuracão!L:L)</f>
        <v>NSR</v>
      </c>
      <c r="M12" s="221" t="str">
        <f>_xlfn.XLOOKUP($A12,Apuracão!$A:$A,Apuracão!M:M)</f>
        <v/>
      </c>
      <c r="N12" s="221" t="str">
        <f>_xlfn.XLOOKUP($A12,Apuracão!$A:$A,Apuracão!N:N)</f>
        <v>LIB2026</v>
      </c>
      <c r="O12" s="221">
        <f>_xlfn.XLOOKUP($A12,Apuracão!$A:$A,Apuracão!O:O)</f>
        <v>53</v>
      </c>
      <c r="P12" s="221">
        <f>_xlfn.XLOOKUP($A12,Apuracão!$A:$A,Apuracão!P:P)</f>
        <v>48</v>
      </c>
      <c r="Q12" s="224">
        <f>_xlfn.XLOOKUP($A12,Apuracão!$A:$A,Apuracão!Q:Q)</f>
        <v>101</v>
      </c>
      <c r="R12" s="225">
        <f>_xlfn.XLOOKUP($A12,Apuracão!$A:$A,Apuracão!R:R)</f>
        <v>0</v>
      </c>
      <c r="S12" s="225">
        <f>_xlfn.XLOOKUP($A12,Apuracão!$A:$A,Apuracão!S:S)</f>
        <v>0</v>
      </c>
      <c r="T12" s="225">
        <f>_xlfn.XLOOKUP($A12,Apuracão!$A:$A,Apuracão!T:T)</f>
        <v>0</v>
      </c>
      <c r="U12" s="225">
        <f>_xlfn.XLOOKUP($A12,Apuracão!$A:$A,Apuracão!U:U)</f>
        <v>0</v>
      </c>
      <c r="V12" s="225">
        <f>_xlfn.XLOOKUP($A12,Apuracão!$A:$A,Apuracão!V:V)</f>
        <v>16</v>
      </c>
      <c r="W12" s="225">
        <f>_xlfn.XLOOKUP($A12,Apuracão!$A:$A,Apuracão!W:W)</f>
        <v>0</v>
      </c>
      <c r="X12" s="225">
        <f>_xlfn.XLOOKUP($A12,Apuracão!$A:$A,Apuracão!X:X)</f>
        <v>0</v>
      </c>
      <c r="Y12" s="225">
        <f>_xlfn.XLOOKUP($A12,Apuracão!$A:$A,Apuracão!Y:Y)</f>
        <v>0</v>
      </c>
      <c r="Z12" s="226">
        <f>_xlfn.XLOOKUP($A12,Apuracão!$A:$A,Apuracão!Z:Z)</f>
        <v>0</v>
      </c>
      <c r="AA12" s="226">
        <f>_xlfn.XLOOKUP($A12,Apuracão!$A:$A,Apuracão!AA:AA)</f>
        <v>0</v>
      </c>
      <c r="AB12" s="226">
        <f>_xlfn.XLOOKUP($A12,Apuracão!$A:$A,Apuracão!AB:AB)</f>
        <v>0</v>
      </c>
      <c r="AC12" s="226">
        <f>_xlfn.XLOOKUP($A12,Apuracão!$A:$A,Apuracão!AC:AC)</f>
        <v>0</v>
      </c>
      <c r="AD12" s="226">
        <f>_xlfn.XLOOKUP($A12,Apuracão!$A:$A,Apuracão!AD:AD)</f>
        <v>11</v>
      </c>
      <c r="AE12" s="226">
        <f>_xlfn.XLOOKUP($A12,Apuracão!$A:$A,Apuracão!AE:AE)</f>
        <v>0</v>
      </c>
      <c r="AF12" s="226">
        <f>_xlfn.XLOOKUP($A12,Apuracão!$A:$A,Apuracão!AF:AF)</f>
        <v>0</v>
      </c>
      <c r="AG12" s="226">
        <f>_xlfn.XLOOKUP($A12,Apuracão!$A:$A,Apuracão!AG:AG)</f>
        <v>0</v>
      </c>
      <c r="AH12" s="221">
        <f>_xlfn.XLOOKUP($A12,Apuracão!$A:$A,Apuracão!AH:AH)</f>
        <v>11</v>
      </c>
      <c r="AI12" s="227">
        <f>_xlfn.XLOOKUP($A12,Apuracão!$A:$A,Apuracão!AI:AI)</f>
        <v>93</v>
      </c>
      <c r="AJ12" s="228" t="str">
        <f>_xlfn.XLOOKUP($A12,Apuracão!$A:$A,Apuracão!AJ:AJ)</f>
        <v>15/07/1960</v>
      </c>
      <c r="AK12" s="226">
        <f>_xlfn.XLOOKUP($A12,Apuracão!$A:$A,Apuracão!AK:AK)</f>
        <v>899.03997688799996</v>
      </c>
      <c r="AL12" s="233">
        <f>_xlfn.XLOOKUP($A12,Apuracão!$A:$A,Apuracão!AL:AL)</f>
        <v>10</v>
      </c>
      <c r="AM12" s="226">
        <f>_xlfn.XLOOKUP($A12,Apuracão!$A:$A,Apuracão!AM:AM)</f>
        <v>907.07977788000005</v>
      </c>
      <c r="AN12" s="221">
        <f>_xlfn.XLOOKUP($A12,Apuracão!$A:$A,Apuracão!AN:AN)</f>
        <v>16</v>
      </c>
      <c r="AO12" s="221">
        <f>_xlfn.XLOOKUP($A12,Apuracão!$A:$A,Apuracão!AO:AO)</f>
        <v>1</v>
      </c>
      <c r="AP12" s="276" t="s">
        <v>1193</v>
      </c>
    </row>
    <row r="13" spans="1:47" s="134" customFormat="1" ht="22.5" customHeight="1">
      <c r="A13" s="230" t="s">
        <v>774</v>
      </c>
      <c r="B13" s="221" t="str">
        <f>_xlfn.XLOOKUP($A13,Apuracão!$A:$A,Apuracão!B:B)</f>
        <v>04</v>
      </c>
      <c r="C13" s="221" t="str">
        <f>_xlfn.XLOOKUP($A13,Apuracão!$A:$A,Apuracão!C:C)</f>
        <v>01</v>
      </c>
      <c r="D13" s="221" t="str">
        <f>_xlfn.XLOOKUP($A13,Apuracão!$A:$A,Apuracão!D:D)</f>
        <v>04</v>
      </c>
      <c r="E13" s="222" t="str">
        <f>_xlfn.XLOOKUP($A13,Apuracão!$A:$A,Apuracão!E:E)</f>
        <v>FERREIRA SOUTO</v>
      </c>
      <c r="F13" s="222" t="str">
        <f>_xlfn.XLOOKUP($A13,Apuracão!$A:$A,Apuracão!F:F)</f>
        <v>JOVENILIO</v>
      </c>
      <c r="G13" s="221" t="str">
        <f>_xlfn.XLOOKUP($A13,Apuracão!$A:$A,Apuracão!G:G)</f>
        <v>M</v>
      </c>
      <c r="H13" s="221" t="str">
        <f>_xlfn.XLOOKUP($A13,Apuracão!$A:$A,Apuracão!H:H)</f>
        <v>16. SUM</v>
      </c>
      <c r="I13" s="223">
        <f>_xlfn.XLOOKUP($A13,Apuracão!$A:$A,Apuracão!I:I)</f>
        <v>27041</v>
      </c>
      <c r="J13" s="221">
        <f>_xlfn.XLOOKUP($A13,Apuracão!$A:$A,Apuracão!J:J)</f>
        <v>5</v>
      </c>
      <c r="K13" s="221" t="str">
        <f>_xlfn.XLOOKUP($A13,Apuracão!$A:$A,Apuracão!K:K)</f>
        <v>A</v>
      </c>
      <c r="L13" s="221" t="str">
        <f>_xlfn.XLOOKUP($A13,Apuracão!$A:$A,Apuracão!L:L)</f>
        <v>NSR</v>
      </c>
      <c r="M13" s="221" t="str">
        <f>_xlfn.XLOOKUP($A13,Apuracão!$A:$A,Apuracão!M:M)</f>
        <v>X</v>
      </c>
      <c r="N13" s="221" t="str">
        <f>_xlfn.XLOOKUP($A13,Apuracão!$A:$A,Apuracão!N:N)</f>
        <v>LIB2026</v>
      </c>
      <c r="O13" s="221">
        <f>_xlfn.XLOOKUP($A13,Apuracão!$A:$A,Apuracão!O:O)</f>
        <v>54</v>
      </c>
      <c r="P13" s="221">
        <f>_xlfn.XLOOKUP($A13,Apuracão!$A:$A,Apuracão!P:P)</f>
        <v>48</v>
      </c>
      <c r="Q13" s="224">
        <f>_xlfn.XLOOKUP($A13,Apuracão!$A:$A,Apuracão!Q:Q)</f>
        <v>102</v>
      </c>
      <c r="R13" s="225">
        <f>_xlfn.XLOOKUP($A13,Apuracão!$A:$A,Apuracão!R:R)</f>
        <v>0</v>
      </c>
      <c r="S13" s="225">
        <f>_xlfn.XLOOKUP($A13,Apuracão!$A:$A,Apuracão!S:S)</f>
        <v>0</v>
      </c>
      <c r="T13" s="225">
        <f>_xlfn.XLOOKUP($A13,Apuracão!$A:$A,Apuracão!T:T)</f>
        <v>0</v>
      </c>
      <c r="U13" s="225">
        <f>_xlfn.XLOOKUP($A13,Apuracão!$A:$A,Apuracão!U:U)</f>
        <v>0</v>
      </c>
      <c r="V13" s="225">
        <f>_xlfn.XLOOKUP($A13,Apuracão!$A:$A,Apuracão!V:V)</f>
        <v>0</v>
      </c>
      <c r="W13" s="225">
        <f>_xlfn.XLOOKUP($A13,Apuracão!$A:$A,Apuracão!W:W)</f>
        <v>0</v>
      </c>
      <c r="X13" s="225">
        <f>_xlfn.XLOOKUP($A13,Apuracão!$A:$A,Apuracão!X:X)</f>
        <v>0</v>
      </c>
      <c r="Y13" s="225">
        <f>_xlfn.XLOOKUP($A13,Apuracão!$A:$A,Apuracão!Y:Y)</f>
        <v>0</v>
      </c>
      <c r="Z13" s="226">
        <f>_xlfn.XLOOKUP($A13,Apuracão!$A:$A,Apuracão!Z:Z)</f>
        <v>0</v>
      </c>
      <c r="AA13" s="226">
        <f>_xlfn.XLOOKUP($A13,Apuracão!$A:$A,Apuracão!AA:AA)</f>
        <v>0</v>
      </c>
      <c r="AB13" s="226">
        <f>_xlfn.XLOOKUP($A13,Apuracão!$A:$A,Apuracão!AB:AB)</f>
        <v>0</v>
      </c>
      <c r="AC13" s="226">
        <f>_xlfn.XLOOKUP($A13,Apuracão!$A:$A,Apuracão!AC:AC)</f>
        <v>0</v>
      </c>
      <c r="AD13" s="226">
        <f>_xlfn.XLOOKUP($A13,Apuracão!$A:$A,Apuracão!AD:AD)</f>
        <v>0</v>
      </c>
      <c r="AE13" s="226">
        <f>_xlfn.XLOOKUP($A13,Apuracão!$A:$A,Apuracão!AE:AE)</f>
        <v>0</v>
      </c>
      <c r="AF13" s="226">
        <f>_xlfn.XLOOKUP($A13,Apuracão!$A:$A,Apuracão!AF:AF)</f>
        <v>0</v>
      </c>
      <c r="AG13" s="226">
        <f>_xlfn.XLOOKUP($A13,Apuracão!$A:$A,Apuracão!AG:AG)</f>
        <v>0</v>
      </c>
      <c r="AH13" s="221" t="str">
        <f>_xlfn.XLOOKUP($A13,Apuracão!$A:$A,Apuracão!AH:AH)</f>
        <v/>
      </c>
      <c r="AI13" s="227">
        <f>_xlfn.XLOOKUP($A13,Apuracão!$A:$A,Apuracão!AI:AI)</f>
        <v>92</v>
      </c>
      <c r="AJ13" s="228">
        <f>_xlfn.XLOOKUP($A13,Apuracão!$A:$A,Apuracão!AJ:AJ)</f>
        <v>27041</v>
      </c>
      <c r="AK13" s="226">
        <f>_xlfn.XLOOKUP($A13,Apuracão!$A:$A,Apuracão!AK:AK)</f>
        <v>898.049971959</v>
      </c>
      <c r="AL13" s="233">
        <f>_xlfn.XLOOKUP($A13,Apuracão!$A:$A,Apuracão!AL:AL)</f>
        <v>13</v>
      </c>
      <c r="AM13" s="226">
        <f>_xlfn.XLOOKUP($A13,Apuracão!$A:$A,Apuracão!AM:AM)</f>
        <v>908.06972859000007</v>
      </c>
      <c r="AN13" s="221">
        <f>_xlfn.XLOOKUP($A13,Apuracão!$A:$A,Apuracão!AN:AN)</f>
        <v>11</v>
      </c>
      <c r="AO13" s="221" t="str">
        <f>_xlfn.XLOOKUP($A13,Apuracão!$A:$A,Apuracão!AO:AO)</f>
        <v/>
      </c>
      <c r="AP13" s="276" t="s">
        <v>1194</v>
      </c>
    </row>
    <row r="14" spans="1:47" s="134" customFormat="1" ht="22.5" customHeight="1">
      <c r="A14" s="232"/>
      <c r="E14" s="185"/>
      <c r="F14" s="185"/>
      <c r="I14" s="186"/>
      <c r="Q14" s="187"/>
      <c r="R14" s="188"/>
      <c r="S14" s="188"/>
      <c r="T14" s="188"/>
      <c r="U14" s="188"/>
      <c r="V14" s="188"/>
      <c r="W14" s="188"/>
      <c r="X14" s="188"/>
      <c r="Y14" s="188"/>
      <c r="Z14" s="189"/>
      <c r="AA14" s="189"/>
      <c r="AB14" s="189"/>
      <c r="AC14" s="189"/>
      <c r="AD14" s="189"/>
      <c r="AE14" s="189"/>
      <c r="AF14" s="189"/>
      <c r="AG14" s="189"/>
      <c r="AI14" s="190"/>
      <c r="AJ14" s="191"/>
      <c r="AK14" s="189"/>
      <c r="AL14" s="234"/>
      <c r="AM14" s="189"/>
    </row>
    <row r="15" spans="1:47" s="134" customFormat="1" ht="22.5" customHeight="1">
      <c r="A15" s="232"/>
      <c r="E15" s="185"/>
      <c r="F15" s="185"/>
      <c r="I15" s="186"/>
      <c r="Q15" s="187"/>
      <c r="R15" s="188"/>
      <c r="S15" s="188"/>
      <c r="T15" s="188"/>
      <c r="U15" s="188"/>
      <c r="V15" s="188"/>
      <c r="W15" s="188"/>
      <c r="X15" s="188"/>
      <c r="Y15" s="188"/>
      <c r="Z15" s="189"/>
      <c r="AA15" s="189"/>
      <c r="AB15" s="189"/>
      <c r="AC15" s="189"/>
      <c r="AD15" s="189"/>
      <c r="AE15" s="189"/>
      <c r="AF15" s="189"/>
      <c r="AG15" s="189"/>
      <c r="AI15" s="190"/>
      <c r="AJ15" s="191"/>
      <c r="AK15" s="189"/>
      <c r="AL15" s="234"/>
      <c r="AM15" s="189"/>
    </row>
    <row r="16" spans="1:47" ht="22.5" customHeight="1">
      <c r="A16" s="241" t="s">
        <v>1089</v>
      </c>
      <c r="B16" s="76"/>
      <c r="C16" s="76"/>
      <c r="D16" s="76"/>
      <c r="E16" s="70"/>
      <c r="F16" s="70"/>
      <c r="G16" s="76"/>
      <c r="H16" s="76"/>
      <c r="I16" s="77" t="s">
        <v>525</v>
      </c>
      <c r="J16" s="76"/>
      <c r="K16" s="76"/>
      <c r="L16" s="76"/>
      <c r="M16" s="76"/>
      <c r="N16" s="76"/>
      <c r="O16" s="76"/>
      <c r="P16" s="76"/>
      <c r="Q16" s="74"/>
      <c r="R16" s="78"/>
      <c r="S16" s="78"/>
      <c r="T16" s="78"/>
      <c r="U16" s="78"/>
      <c r="V16" s="78"/>
      <c r="W16" s="78"/>
      <c r="X16" s="78"/>
      <c r="Y16" s="78"/>
      <c r="Z16" s="351" t="s">
        <v>531</v>
      </c>
      <c r="AA16" s="351"/>
      <c r="AB16" s="351"/>
      <c r="AC16" s="351"/>
      <c r="AD16" s="351" t="s">
        <v>531</v>
      </c>
      <c r="AE16" s="351"/>
      <c r="AF16" s="351"/>
      <c r="AG16" s="351"/>
      <c r="AH16" s="76"/>
      <c r="AI16" s="75"/>
      <c r="AJ16" s="79" t="s">
        <v>531</v>
      </c>
      <c r="AK16" s="79" t="s">
        <v>531</v>
      </c>
      <c r="AL16" s="106">
        <f>$AL$1</f>
        <v>46075</v>
      </c>
      <c r="AM16" s="79" t="s">
        <v>531</v>
      </c>
      <c r="AN16" s="106"/>
      <c r="AO16" s="76"/>
    </row>
    <row r="17" spans="1:42" ht="27.6">
      <c r="A17" s="120" t="s">
        <v>517</v>
      </c>
      <c r="B17" s="62" t="s">
        <v>556</v>
      </c>
      <c r="C17" s="62" t="s">
        <v>558</v>
      </c>
      <c r="D17" s="62" t="s">
        <v>557</v>
      </c>
      <c r="E17" s="62" t="s">
        <v>461</v>
      </c>
      <c r="F17" s="62" t="s">
        <v>518</v>
      </c>
      <c r="G17" s="62" t="s">
        <v>463</v>
      </c>
      <c r="H17" s="62" t="s">
        <v>528</v>
      </c>
      <c r="I17" s="63" t="s">
        <v>465</v>
      </c>
      <c r="J17" s="62" t="s">
        <v>519</v>
      </c>
      <c r="K17" s="62" t="s">
        <v>520</v>
      </c>
      <c r="L17" s="62" t="s">
        <v>680</v>
      </c>
      <c r="M17" s="62" t="s">
        <v>521</v>
      </c>
      <c r="N17" s="62" t="s">
        <v>522</v>
      </c>
      <c r="O17" s="80" t="s">
        <v>523</v>
      </c>
      <c r="P17" s="80" t="s">
        <v>524</v>
      </c>
      <c r="Q17" s="64" t="s">
        <v>525</v>
      </c>
      <c r="R17" s="355" t="s">
        <v>515</v>
      </c>
      <c r="S17" s="355"/>
      <c r="T17" s="355"/>
      <c r="U17" s="355"/>
      <c r="V17" s="355" t="s">
        <v>516</v>
      </c>
      <c r="W17" s="355"/>
      <c r="X17" s="355"/>
      <c r="Y17" s="355"/>
      <c r="Z17" s="356" t="s">
        <v>513</v>
      </c>
      <c r="AA17" s="356"/>
      <c r="AB17" s="356"/>
      <c r="AC17" s="356"/>
      <c r="AD17" s="356" t="s">
        <v>514</v>
      </c>
      <c r="AE17" s="356"/>
      <c r="AF17" s="356"/>
      <c r="AG17" s="356"/>
      <c r="AH17" s="65" t="s">
        <v>494</v>
      </c>
      <c r="AI17" s="66" t="s">
        <v>510</v>
      </c>
      <c r="AJ17" s="67"/>
      <c r="AK17" s="68"/>
      <c r="AL17" s="65" t="s">
        <v>526</v>
      </c>
      <c r="AM17" s="68"/>
      <c r="AN17" s="65" t="s">
        <v>527</v>
      </c>
      <c r="AO17" s="65" t="s">
        <v>529</v>
      </c>
    </row>
    <row r="18" spans="1:42" s="134" customFormat="1" ht="22.5" customHeight="1">
      <c r="A18" s="230" t="s">
        <v>554</v>
      </c>
      <c r="B18" s="221" t="str">
        <f>_xlfn.XLOOKUP($A18,Apuracão!$A:$A,Apuracão!B:B)</f>
        <v>44</v>
      </c>
      <c r="C18" s="221" t="str">
        <f>_xlfn.XLOOKUP($A18,Apuracão!$A:$A,Apuracão!C:C)</f>
        <v>02</v>
      </c>
      <c r="D18" s="221" t="str">
        <f>_xlfn.XLOOKUP($A18,Apuracão!$A:$A,Apuracão!D:D)</f>
        <v>01</v>
      </c>
      <c r="E18" s="222" t="str">
        <f>_xlfn.XLOOKUP($A18,Apuracão!$A:$A,Apuracão!E:E)</f>
        <v>BAPTISTA</v>
      </c>
      <c r="F18" s="222" t="str">
        <f>_xlfn.XLOOKUP($A18,Apuracão!$A:$A,Apuracão!F:F)</f>
        <v>LUIZ CARLOS</v>
      </c>
      <c r="G18" s="221" t="str">
        <f>_xlfn.XLOOKUP($A18,Apuracão!$A:$A,Apuracão!G:G)</f>
        <v>M</v>
      </c>
      <c r="H18" s="221" t="str">
        <f>_xlfn.XLOOKUP($A18,Apuracão!$A:$A,Apuracão!H:H)</f>
        <v>16. SUM</v>
      </c>
      <c r="I18" s="223">
        <f>_xlfn.XLOOKUP($A18,Apuracão!$A:$A,Apuracão!I:I)</f>
        <v>21818</v>
      </c>
      <c r="J18" s="221">
        <f>_xlfn.XLOOKUP($A18,Apuracão!$A:$A,Apuracão!J:J)</f>
        <v>7</v>
      </c>
      <c r="K18" s="221" t="str">
        <f>_xlfn.XLOOKUP($A18,Apuracão!$A:$A,Apuracão!K:K)</f>
        <v>B</v>
      </c>
      <c r="L18" s="221" t="str">
        <f>_xlfn.XLOOKUP($A18,Apuracão!$A:$A,Apuracão!L:L)</f>
        <v>NSR</v>
      </c>
      <c r="M18" s="221" t="str">
        <f>_xlfn.XLOOKUP($A18,Apuracão!$A:$A,Apuracão!M:M)</f>
        <v>X</v>
      </c>
      <c r="N18" s="221" t="str">
        <f>_xlfn.XLOOKUP($A18,Apuracão!$A:$A,Apuracão!N:N)</f>
        <v>LIB2026</v>
      </c>
      <c r="O18" s="221">
        <f>_xlfn.XLOOKUP($A18,Apuracão!$A:$A,Apuracão!O:O)</f>
        <v>50</v>
      </c>
      <c r="P18" s="221">
        <f>_xlfn.XLOOKUP($A18,Apuracão!$A:$A,Apuracão!P:P)</f>
        <v>47</v>
      </c>
      <c r="Q18" s="224">
        <f>_xlfn.XLOOKUP($A18,Apuracão!$A:$A,Apuracão!Q:Q)</f>
        <v>97</v>
      </c>
      <c r="R18" s="225">
        <f>_xlfn.XLOOKUP($A18,Apuracão!$A:$A,Apuracão!R:R)</f>
        <v>0</v>
      </c>
      <c r="S18" s="225">
        <f>_xlfn.XLOOKUP($A18,Apuracão!$A:$A,Apuracão!S:S)</f>
        <v>0</v>
      </c>
      <c r="T18" s="225">
        <f>_xlfn.XLOOKUP($A18,Apuracão!$A:$A,Apuracão!T:T)</f>
        <v>0</v>
      </c>
      <c r="U18" s="225">
        <f>_xlfn.XLOOKUP($A18,Apuracão!$A:$A,Apuracão!U:U)</f>
        <v>0</v>
      </c>
      <c r="V18" s="225">
        <f>_xlfn.XLOOKUP($A18,Apuracão!$A:$A,Apuracão!V:V)</f>
        <v>0</v>
      </c>
      <c r="W18" s="225">
        <f>_xlfn.XLOOKUP($A18,Apuracão!$A:$A,Apuracão!W:W)</f>
        <v>0</v>
      </c>
      <c r="X18" s="225">
        <f>_xlfn.XLOOKUP($A18,Apuracão!$A:$A,Apuracão!X:X)</f>
        <v>0</v>
      </c>
      <c r="Y18" s="225">
        <f>_xlfn.XLOOKUP($A18,Apuracão!$A:$A,Apuracão!Y:Y)</f>
        <v>0</v>
      </c>
      <c r="Z18" s="226">
        <f>_xlfn.XLOOKUP($A18,Apuracão!$A:$A,Apuracão!Z:Z)</f>
        <v>0</v>
      </c>
      <c r="AA18" s="226">
        <f>_xlfn.XLOOKUP($A18,Apuracão!$A:$A,Apuracão!AA:AA)</f>
        <v>0</v>
      </c>
      <c r="AB18" s="226">
        <f>_xlfn.XLOOKUP($A18,Apuracão!$A:$A,Apuracão!AB:AB)</f>
        <v>0</v>
      </c>
      <c r="AC18" s="226">
        <f>_xlfn.XLOOKUP($A18,Apuracão!$A:$A,Apuracão!AC:AC)</f>
        <v>0</v>
      </c>
      <c r="AD18" s="226">
        <f>_xlfn.XLOOKUP($A18,Apuracão!$A:$A,Apuracão!AD:AD)</f>
        <v>0</v>
      </c>
      <c r="AE18" s="226">
        <f>_xlfn.XLOOKUP($A18,Apuracão!$A:$A,Apuracão!AE:AE)</f>
        <v>0</v>
      </c>
      <c r="AF18" s="226">
        <f>_xlfn.XLOOKUP($A18,Apuracão!$A:$A,Apuracão!AF:AF)</f>
        <v>0</v>
      </c>
      <c r="AG18" s="226">
        <f>_xlfn.XLOOKUP($A18,Apuracão!$A:$A,Apuracão!AG:AG)</f>
        <v>0</v>
      </c>
      <c r="AH18" s="221" t="str">
        <f>_xlfn.XLOOKUP($A18,Apuracão!$A:$A,Apuracão!AH:AH)</f>
        <v/>
      </c>
      <c r="AI18" s="227">
        <f>_xlfn.XLOOKUP($A18,Apuracão!$A:$A,Apuracão!AI:AI)</f>
        <v>83</v>
      </c>
      <c r="AJ18" s="228">
        <f>_xlfn.XLOOKUP($A18,Apuracão!$A:$A,Apuracão!AJ:AJ)</f>
        <v>21818</v>
      </c>
      <c r="AK18" s="226">
        <f>_xlfn.XLOOKUP($A18,Apuracão!$A:$A,Apuracão!AK:AK)</f>
        <v>903.069977182</v>
      </c>
      <c r="AL18" s="233">
        <f>_xlfn.XLOOKUP($A18,Apuracão!$A:$A,Apuracão!AL:AL)</f>
        <v>4</v>
      </c>
      <c r="AM18" s="226">
        <f>_xlfn.XLOOKUP($A18,Apuracão!$A:$A,Apuracão!AM:AM)</f>
        <v>917.04978081999991</v>
      </c>
      <c r="AN18" s="221">
        <f>_xlfn.XLOOKUP($A18,Apuracão!$A:$A,Apuracão!AN:AN)</f>
        <v>1</v>
      </c>
      <c r="AO18" s="221" t="str">
        <f>_xlfn.XLOOKUP($A18,Apuracão!$A:$A,Apuracão!AO:AO)</f>
        <v/>
      </c>
      <c r="AP18" s="276" t="s">
        <v>1192</v>
      </c>
    </row>
    <row r="19" spans="1:42" s="134" customFormat="1" ht="22.5" customHeight="1">
      <c r="A19" s="230" t="s">
        <v>827</v>
      </c>
      <c r="B19" s="221" t="str">
        <f>_xlfn.XLOOKUP($A19,Apuracão!$A:$A,Apuracão!B:B)</f>
        <v>35</v>
      </c>
      <c r="C19" s="221" t="str">
        <f>_xlfn.XLOOKUP($A19,Apuracão!$A:$A,Apuracão!C:C)</f>
        <v>02</v>
      </c>
      <c r="D19" s="221" t="str">
        <f>_xlfn.XLOOKUP($A19,Apuracão!$A:$A,Apuracão!D:D)</f>
        <v>17</v>
      </c>
      <c r="E19" s="222" t="str">
        <f>_xlfn.XLOOKUP($A19,Apuracão!$A:$A,Apuracão!E:E)</f>
        <v>SATAKE</v>
      </c>
      <c r="F19" s="222" t="str">
        <f>_xlfn.XLOOKUP($A19,Apuracão!$A:$A,Apuracão!F:F)</f>
        <v>MARIO KANEYUKI</v>
      </c>
      <c r="G19" s="221" t="str">
        <f>_xlfn.XLOOKUP($A19,Apuracão!$A:$A,Apuracão!G:G)</f>
        <v>M</v>
      </c>
      <c r="H19" s="221" t="str">
        <f>_xlfn.XLOOKUP($A19,Apuracão!$A:$A,Apuracão!H:H)</f>
        <v>15. BIR</v>
      </c>
      <c r="I19" s="223">
        <f>_xlfn.XLOOKUP($A19,Apuracão!$A:$A,Apuracão!I:I)</f>
        <v>21302</v>
      </c>
      <c r="J19" s="221">
        <f>_xlfn.XLOOKUP($A19,Apuracão!$A:$A,Apuracão!J:J)</f>
        <v>7</v>
      </c>
      <c r="K19" s="221" t="str">
        <f>_xlfn.XLOOKUP($A19,Apuracão!$A:$A,Apuracão!K:K)</f>
        <v>B</v>
      </c>
      <c r="L19" s="221" t="str">
        <f>_xlfn.XLOOKUP($A19,Apuracão!$A:$A,Apuracão!L:L)</f>
        <v>NSR</v>
      </c>
      <c r="M19" s="221" t="str">
        <f>_xlfn.XLOOKUP($A19,Apuracão!$A:$A,Apuracão!M:M)</f>
        <v>X</v>
      </c>
      <c r="N19" s="221" t="str">
        <f>_xlfn.XLOOKUP($A19,Apuracão!$A:$A,Apuracão!N:N)</f>
        <v>LIB2026</v>
      </c>
      <c r="O19" s="221">
        <f>_xlfn.XLOOKUP($A19,Apuracão!$A:$A,Apuracão!O:O)</f>
        <v>53</v>
      </c>
      <c r="P19" s="221">
        <f>_xlfn.XLOOKUP($A19,Apuracão!$A:$A,Apuracão!P:P)</f>
        <v>54</v>
      </c>
      <c r="Q19" s="224">
        <f>_xlfn.XLOOKUP($A19,Apuracão!$A:$A,Apuracão!Q:Q)</f>
        <v>107</v>
      </c>
      <c r="R19" s="225">
        <f>_xlfn.XLOOKUP($A19,Apuracão!$A:$A,Apuracão!R:R)</f>
        <v>0</v>
      </c>
      <c r="S19" s="225">
        <f>_xlfn.XLOOKUP($A19,Apuracão!$A:$A,Apuracão!S:S)</f>
        <v>0</v>
      </c>
      <c r="T19" s="225">
        <f>_xlfn.XLOOKUP($A19,Apuracão!$A:$A,Apuracão!T:T)</f>
        <v>0</v>
      </c>
      <c r="U19" s="225">
        <f>_xlfn.XLOOKUP($A19,Apuracão!$A:$A,Apuracão!U:U)</f>
        <v>0</v>
      </c>
      <c r="V19" s="225">
        <f>_xlfn.XLOOKUP($A19,Apuracão!$A:$A,Apuracão!V:V)</f>
        <v>0</v>
      </c>
      <c r="W19" s="225">
        <f>_xlfn.XLOOKUP($A19,Apuracão!$A:$A,Apuracão!W:W)</f>
        <v>0</v>
      </c>
      <c r="X19" s="225">
        <f>_xlfn.XLOOKUP($A19,Apuracão!$A:$A,Apuracão!X:X)</f>
        <v>0</v>
      </c>
      <c r="Y19" s="225">
        <f>_xlfn.XLOOKUP($A19,Apuracão!$A:$A,Apuracão!Y:Y)</f>
        <v>0</v>
      </c>
      <c r="Z19" s="226">
        <f>_xlfn.XLOOKUP($A19,Apuracão!$A:$A,Apuracão!Z:Z)</f>
        <v>0</v>
      </c>
      <c r="AA19" s="226">
        <f>_xlfn.XLOOKUP($A19,Apuracão!$A:$A,Apuracão!AA:AA)</f>
        <v>0</v>
      </c>
      <c r="AB19" s="226">
        <f>_xlfn.XLOOKUP($A19,Apuracão!$A:$A,Apuracão!AB:AB)</f>
        <v>0</v>
      </c>
      <c r="AC19" s="226">
        <f>_xlfn.XLOOKUP($A19,Apuracão!$A:$A,Apuracão!AC:AC)</f>
        <v>0</v>
      </c>
      <c r="AD19" s="226">
        <f>_xlfn.XLOOKUP($A19,Apuracão!$A:$A,Apuracão!AD:AD)</f>
        <v>0</v>
      </c>
      <c r="AE19" s="226">
        <f>_xlfn.XLOOKUP($A19,Apuracão!$A:$A,Apuracão!AE:AE)</f>
        <v>0</v>
      </c>
      <c r="AF19" s="226">
        <f>_xlfn.XLOOKUP($A19,Apuracão!$A:$A,Apuracão!AF:AF)</f>
        <v>0</v>
      </c>
      <c r="AG19" s="226">
        <f>_xlfn.XLOOKUP($A19,Apuracão!$A:$A,Apuracão!AG:AG)</f>
        <v>0</v>
      </c>
      <c r="AH19" s="221" t="str">
        <f>_xlfn.XLOOKUP($A19,Apuracão!$A:$A,Apuracão!AH:AH)</f>
        <v/>
      </c>
      <c r="AI19" s="227">
        <f>_xlfn.XLOOKUP($A19,Apuracão!$A:$A,Apuracão!AI:AI)</f>
        <v>93</v>
      </c>
      <c r="AJ19" s="228">
        <f>_xlfn.XLOOKUP($A19,Apuracão!$A:$A,Apuracão!AJ:AJ)</f>
        <v>21302</v>
      </c>
      <c r="AK19" s="226">
        <f>_xlfn.XLOOKUP($A19,Apuracão!$A:$A,Apuracão!AK:AK)</f>
        <v>893.069977698</v>
      </c>
      <c r="AL19" s="233">
        <f>_xlfn.XLOOKUP($A19,Apuracão!$A:$A,Apuracão!AL:AL)</f>
        <v>39</v>
      </c>
      <c r="AM19" s="226">
        <f>_xlfn.XLOOKUP($A19,Apuracão!$A:$A,Apuracão!AM:AM)</f>
        <v>907.04978597999991</v>
      </c>
      <c r="AN19" s="221">
        <f>_xlfn.XLOOKUP($A19,Apuracão!$A:$A,Apuracão!AN:AN)</f>
        <v>18</v>
      </c>
      <c r="AO19" s="221" t="str">
        <f>_xlfn.XLOOKUP($A19,Apuracão!$A:$A,Apuracão!AO:AO)</f>
        <v/>
      </c>
      <c r="AP19" s="276" t="s">
        <v>1193</v>
      </c>
    </row>
    <row r="20" spans="1:42" s="134" customFormat="1" ht="22.5" customHeight="1">
      <c r="A20" s="230" t="s">
        <v>570</v>
      </c>
      <c r="B20" s="221" t="str">
        <f>_xlfn.XLOOKUP($A20,Apuracão!$A:$A,Apuracão!B:B)</f>
        <v>22</v>
      </c>
      <c r="C20" s="221" t="str">
        <f>_xlfn.XLOOKUP($A20,Apuracão!$A:$A,Apuracão!C:C)</f>
        <v>02</v>
      </c>
      <c r="D20" s="221" t="str">
        <f>_xlfn.XLOOKUP($A20,Apuracão!$A:$A,Apuracão!D:D)</f>
        <v>04</v>
      </c>
      <c r="E20" s="222" t="str">
        <f>_xlfn.XLOOKUP($A20,Apuracão!$A:$A,Apuracão!E:E)</f>
        <v>A. GOMES</v>
      </c>
      <c r="F20" s="222" t="str">
        <f>_xlfn.XLOOKUP($A20,Apuracão!$A:$A,Apuracão!F:F)</f>
        <v>CLAUDEMIR</v>
      </c>
      <c r="G20" s="221" t="str">
        <f>_xlfn.XLOOKUP($A20,Apuracão!$A:$A,Apuracão!G:G)</f>
        <v>M</v>
      </c>
      <c r="H20" s="221" t="str">
        <f>_xlfn.XLOOKUP($A20,Apuracão!$A:$A,Apuracão!H:H)</f>
        <v>11. NCC</v>
      </c>
      <c r="I20" s="223">
        <f>_xlfn.XLOOKUP($A20,Apuracão!$A:$A,Apuracão!I:I)</f>
        <v>28815</v>
      </c>
      <c r="J20" s="221">
        <f>_xlfn.XLOOKUP($A20,Apuracão!$A:$A,Apuracão!J:J)</f>
        <v>8</v>
      </c>
      <c r="K20" s="221" t="str">
        <f>_xlfn.XLOOKUP($A20,Apuracão!$A:$A,Apuracão!K:K)</f>
        <v>B</v>
      </c>
      <c r="L20" s="221" t="str">
        <f>_xlfn.XLOOKUP($A20,Apuracão!$A:$A,Apuracão!L:L)</f>
        <v>NSR</v>
      </c>
      <c r="M20" s="221" t="str">
        <f>_xlfn.XLOOKUP($A20,Apuracão!$A:$A,Apuracão!M:M)</f>
        <v>X</v>
      </c>
      <c r="N20" s="221" t="str">
        <f>_xlfn.XLOOKUP($A20,Apuracão!$A:$A,Apuracão!N:N)</f>
        <v>LIB2026</v>
      </c>
      <c r="O20" s="221">
        <f>_xlfn.XLOOKUP($A20,Apuracão!$A:$A,Apuracão!O:O)</f>
        <v>55</v>
      </c>
      <c r="P20" s="221">
        <f>_xlfn.XLOOKUP($A20,Apuracão!$A:$A,Apuracão!P:P)</f>
        <v>56</v>
      </c>
      <c r="Q20" s="224">
        <f>_xlfn.XLOOKUP($A20,Apuracão!$A:$A,Apuracão!Q:Q)</f>
        <v>111</v>
      </c>
      <c r="R20" s="225">
        <f>_xlfn.XLOOKUP($A20,Apuracão!$A:$A,Apuracão!R:R)</f>
        <v>0</v>
      </c>
      <c r="S20" s="225">
        <f>_xlfn.XLOOKUP($A20,Apuracão!$A:$A,Apuracão!S:S)</f>
        <v>0</v>
      </c>
      <c r="T20" s="225">
        <f>_xlfn.XLOOKUP($A20,Apuracão!$A:$A,Apuracão!T:T)</f>
        <v>0</v>
      </c>
      <c r="U20" s="225">
        <f>_xlfn.XLOOKUP($A20,Apuracão!$A:$A,Apuracão!U:U)</f>
        <v>0</v>
      </c>
      <c r="V20" s="225">
        <f>_xlfn.XLOOKUP($A20,Apuracão!$A:$A,Apuracão!V:V)</f>
        <v>0</v>
      </c>
      <c r="W20" s="225">
        <f>_xlfn.XLOOKUP($A20,Apuracão!$A:$A,Apuracão!W:W)</f>
        <v>0</v>
      </c>
      <c r="X20" s="225">
        <f>_xlfn.XLOOKUP($A20,Apuracão!$A:$A,Apuracão!X:X)</f>
        <v>0</v>
      </c>
      <c r="Y20" s="225">
        <f>_xlfn.XLOOKUP($A20,Apuracão!$A:$A,Apuracão!Y:Y)</f>
        <v>0</v>
      </c>
      <c r="Z20" s="226">
        <f>_xlfn.XLOOKUP($A20,Apuracão!$A:$A,Apuracão!Z:Z)</f>
        <v>0</v>
      </c>
      <c r="AA20" s="226">
        <f>_xlfn.XLOOKUP($A20,Apuracão!$A:$A,Apuracão!AA:AA)</f>
        <v>0</v>
      </c>
      <c r="AB20" s="226">
        <f>_xlfn.XLOOKUP($A20,Apuracão!$A:$A,Apuracão!AB:AB)</f>
        <v>0</v>
      </c>
      <c r="AC20" s="226">
        <f>_xlfn.XLOOKUP($A20,Apuracão!$A:$A,Apuracão!AC:AC)</f>
        <v>0</v>
      </c>
      <c r="AD20" s="226">
        <f>_xlfn.XLOOKUP($A20,Apuracão!$A:$A,Apuracão!AD:AD)</f>
        <v>0</v>
      </c>
      <c r="AE20" s="226">
        <f>_xlfn.XLOOKUP($A20,Apuracão!$A:$A,Apuracão!AE:AE)</f>
        <v>0</v>
      </c>
      <c r="AF20" s="226">
        <f>_xlfn.XLOOKUP($A20,Apuracão!$A:$A,Apuracão!AF:AF)</f>
        <v>0</v>
      </c>
      <c r="AG20" s="226">
        <f>_xlfn.XLOOKUP($A20,Apuracão!$A:$A,Apuracão!AG:AG)</f>
        <v>0</v>
      </c>
      <c r="AH20" s="221" t="str">
        <f>_xlfn.XLOOKUP($A20,Apuracão!$A:$A,Apuracão!AH:AH)</f>
        <v/>
      </c>
      <c r="AI20" s="227">
        <f>_xlfn.XLOOKUP($A20,Apuracão!$A:$A,Apuracão!AI:AI)</f>
        <v>95</v>
      </c>
      <c r="AJ20" s="228">
        <f>_xlfn.XLOOKUP($A20,Apuracão!$A:$A,Apuracão!AJ:AJ)</f>
        <v>28815</v>
      </c>
      <c r="AK20" s="226">
        <f>_xlfn.XLOOKUP($A20,Apuracão!$A:$A,Apuracão!AK:AK)</f>
        <v>889.07997018500009</v>
      </c>
      <c r="AL20" s="233">
        <f>_xlfn.XLOOKUP($A20,Apuracão!$A:$A,Apuracão!AL:AL)</f>
        <v>65</v>
      </c>
      <c r="AM20" s="226">
        <f>_xlfn.XLOOKUP($A20,Apuracão!$A:$A,Apuracão!AM:AM)</f>
        <v>905.03971085000001</v>
      </c>
      <c r="AN20" s="221">
        <f>_xlfn.XLOOKUP($A20,Apuracão!$A:$A,Apuracão!AN:AN)</f>
        <v>25</v>
      </c>
      <c r="AO20" s="221" t="str">
        <f>_xlfn.XLOOKUP($A20,Apuracão!$A:$A,Apuracão!AO:AO)</f>
        <v/>
      </c>
      <c r="AP20" s="276" t="s">
        <v>1194</v>
      </c>
    </row>
    <row r="21" spans="1:42" s="134" customFormat="1" ht="22.5" customHeight="1">
      <c r="A21" s="232"/>
      <c r="E21" s="185"/>
      <c r="F21" s="185"/>
      <c r="I21" s="186"/>
      <c r="Q21" s="187"/>
      <c r="R21" s="188"/>
      <c r="S21" s="188"/>
      <c r="T21" s="188"/>
      <c r="U21" s="188"/>
      <c r="V21" s="188"/>
      <c r="W21" s="188"/>
      <c r="X21" s="188"/>
      <c r="Y21" s="188"/>
      <c r="Z21" s="189"/>
      <c r="AA21" s="189"/>
      <c r="AB21" s="189"/>
      <c r="AC21" s="189"/>
      <c r="AD21" s="189"/>
      <c r="AE21" s="189"/>
      <c r="AF21" s="189"/>
      <c r="AG21" s="189"/>
      <c r="AI21" s="190"/>
      <c r="AJ21" s="191"/>
      <c r="AK21" s="189"/>
      <c r="AL21" s="234"/>
      <c r="AM21" s="189"/>
    </row>
    <row r="22" spans="1:42" s="134" customFormat="1" ht="22.5" customHeight="1">
      <c r="A22" s="232"/>
      <c r="E22" s="185"/>
      <c r="F22" s="185"/>
      <c r="I22" s="186"/>
      <c r="Q22" s="187"/>
      <c r="R22" s="188"/>
      <c r="S22" s="188"/>
      <c r="T22" s="188"/>
      <c r="U22" s="188"/>
      <c r="V22" s="188"/>
      <c r="W22" s="188"/>
      <c r="X22" s="188"/>
      <c r="Y22" s="188"/>
      <c r="Z22" s="189"/>
      <c r="AA22" s="189"/>
      <c r="AB22" s="189"/>
      <c r="AC22" s="189"/>
      <c r="AD22" s="189"/>
      <c r="AE22" s="189"/>
      <c r="AF22" s="189"/>
      <c r="AG22" s="189"/>
      <c r="AI22" s="190"/>
      <c r="AJ22" s="191"/>
      <c r="AK22" s="189"/>
      <c r="AL22" s="234"/>
      <c r="AM22" s="189"/>
    </row>
    <row r="23" spans="1:42" s="134" customFormat="1" ht="22.5" customHeight="1">
      <c r="A23" s="232"/>
      <c r="E23" s="185"/>
      <c r="F23" s="185"/>
      <c r="I23" s="186"/>
      <c r="Q23" s="187"/>
      <c r="R23" s="188"/>
      <c r="S23" s="188"/>
      <c r="T23" s="188"/>
      <c r="U23" s="188"/>
      <c r="V23" s="188"/>
      <c r="W23" s="188"/>
      <c r="X23" s="188"/>
      <c r="Y23" s="188"/>
      <c r="Z23" s="189"/>
      <c r="AA23" s="189"/>
      <c r="AB23" s="189"/>
      <c r="AC23" s="189"/>
      <c r="AD23" s="189"/>
      <c r="AE23" s="189"/>
      <c r="AF23" s="189"/>
      <c r="AG23" s="189"/>
      <c r="AI23" s="190"/>
      <c r="AJ23" s="191"/>
      <c r="AK23" s="189"/>
      <c r="AL23" s="234"/>
      <c r="AM23" s="189"/>
    </row>
    <row r="24" spans="1:42" ht="25.8">
      <c r="A24" s="241" t="s">
        <v>1090</v>
      </c>
      <c r="B24" s="76"/>
      <c r="C24" s="76"/>
      <c r="D24" s="76"/>
      <c r="E24" s="70"/>
      <c r="F24" s="70"/>
      <c r="G24" s="76"/>
      <c r="H24" s="76"/>
      <c r="I24" s="77" t="s">
        <v>525</v>
      </c>
      <c r="J24" s="76"/>
      <c r="K24" s="76"/>
      <c r="L24" s="76"/>
      <c r="M24" s="76"/>
      <c r="N24" s="76"/>
      <c r="O24" s="76"/>
      <c r="P24" s="76"/>
      <c r="Q24" s="74"/>
      <c r="R24" s="78"/>
      <c r="S24" s="78"/>
      <c r="T24" s="78"/>
      <c r="U24" s="78"/>
      <c r="V24" s="78"/>
      <c r="W24" s="78"/>
      <c r="X24" s="78"/>
      <c r="Y24" s="78"/>
      <c r="Z24" s="351" t="s">
        <v>531</v>
      </c>
      <c r="AA24" s="351"/>
      <c r="AB24" s="351"/>
      <c r="AC24" s="351"/>
      <c r="AD24" s="351" t="s">
        <v>531</v>
      </c>
      <c r="AE24" s="351"/>
      <c r="AF24" s="351"/>
      <c r="AG24" s="351"/>
      <c r="AH24" s="76"/>
      <c r="AI24" s="75"/>
      <c r="AJ24" s="79" t="s">
        <v>531</v>
      </c>
      <c r="AK24" s="79" t="s">
        <v>531</v>
      </c>
      <c r="AL24" s="106">
        <f>$AL$1</f>
        <v>46075</v>
      </c>
      <c r="AM24" s="79" t="s">
        <v>531</v>
      </c>
      <c r="AN24" s="106"/>
      <c r="AO24" s="76"/>
    </row>
    <row r="25" spans="1:42" ht="22.5" customHeight="1">
      <c r="A25" s="120" t="s">
        <v>517</v>
      </c>
      <c r="B25" s="62" t="s">
        <v>556</v>
      </c>
      <c r="C25" s="62" t="s">
        <v>558</v>
      </c>
      <c r="D25" s="62" t="s">
        <v>557</v>
      </c>
      <c r="E25" s="62" t="s">
        <v>461</v>
      </c>
      <c r="F25" s="62" t="s">
        <v>518</v>
      </c>
      <c r="G25" s="62" t="s">
        <v>463</v>
      </c>
      <c r="H25" s="62" t="s">
        <v>528</v>
      </c>
      <c r="I25" s="63" t="s">
        <v>465</v>
      </c>
      <c r="J25" s="62" t="s">
        <v>519</v>
      </c>
      <c r="K25" s="62" t="s">
        <v>520</v>
      </c>
      <c r="L25" s="62" t="s">
        <v>680</v>
      </c>
      <c r="M25" s="62" t="s">
        <v>521</v>
      </c>
      <c r="N25" s="62" t="s">
        <v>522</v>
      </c>
      <c r="O25" s="80" t="s">
        <v>523</v>
      </c>
      <c r="P25" s="80" t="s">
        <v>524</v>
      </c>
      <c r="Q25" s="64" t="s">
        <v>525</v>
      </c>
      <c r="R25" s="355" t="s">
        <v>515</v>
      </c>
      <c r="S25" s="355"/>
      <c r="T25" s="355"/>
      <c r="U25" s="355"/>
      <c r="V25" s="355" t="s">
        <v>516</v>
      </c>
      <c r="W25" s="355"/>
      <c r="X25" s="355"/>
      <c r="Y25" s="355"/>
      <c r="Z25" s="356" t="s">
        <v>513</v>
      </c>
      <c r="AA25" s="356"/>
      <c r="AB25" s="356"/>
      <c r="AC25" s="356"/>
      <c r="AD25" s="356" t="s">
        <v>514</v>
      </c>
      <c r="AE25" s="356"/>
      <c r="AF25" s="356"/>
      <c r="AG25" s="356"/>
      <c r="AH25" s="65" t="s">
        <v>494</v>
      </c>
      <c r="AI25" s="66" t="s">
        <v>510</v>
      </c>
      <c r="AJ25" s="67"/>
      <c r="AK25" s="68"/>
      <c r="AL25" s="65" t="s">
        <v>526</v>
      </c>
      <c r="AM25" s="68"/>
      <c r="AN25" s="65" t="s">
        <v>527</v>
      </c>
      <c r="AO25" s="65" t="s">
        <v>529</v>
      </c>
    </row>
    <row r="26" spans="1:42" s="134" customFormat="1" ht="22.5" customHeight="1">
      <c r="A26" s="230" t="s">
        <v>958</v>
      </c>
      <c r="B26" s="221" t="str">
        <f>_xlfn.XLOOKUP($A26,Apuracão!$A:$A,Apuracão!B:B)</f>
        <v>42</v>
      </c>
      <c r="C26" s="221" t="str">
        <f>_xlfn.XLOOKUP($A26,Apuracão!$A:$A,Apuracão!C:C)</f>
        <v>01</v>
      </c>
      <c r="D26" s="221" t="str">
        <f>_xlfn.XLOOKUP($A26,Apuracão!$A:$A,Apuracão!D:D)</f>
        <v>15</v>
      </c>
      <c r="E26" s="222" t="str">
        <f>_xlfn.XLOOKUP($A26,Apuracão!$A:$A,Apuracão!E:E)</f>
        <v>ANTUNES DE SOUZA</v>
      </c>
      <c r="F26" s="222" t="str">
        <f>_xlfn.XLOOKUP($A26,Apuracão!$A:$A,Apuracão!F:F)</f>
        <v>BRUNO RAFAEL</v>
      </c>
      <c r="G26" s="221" t="str">
        <f>_xlfn.XLOOKUP($A26,Apuracão!$A:$A,Apuracão!G:G)</f>
        <v>M</v>
      </c>
      <c r="H26" s="221" t="str">
        <f>_xlfn.XLOOKUP($A26,Apuracão!$A:$A,Apuracão!H:H)</f>
        <v>18. SOR</v>
      </c>
      <c r="I26" s="223">
        <f>_xlfn.XLOOKUP($A26,Apuracão!$A:$A,Apuracão!I:I)</f>
        <v>32057</v>
      </c>
      <c r="J26" s="221">
        <f>_xlfn.XLOOKUP($A26,Apuracão!$A:$A,Apuracão!J:J)</f>
        <v>11</v>
      </c>
      <c r="K26" s="221" t="str">
        <f>_xlfn.XLOOKUP($A26,Apuracão!$A:$A,Apuracão!K:K)</f>
        <v>C</v>
      </c>
      <c r="L26" s="221" t="str">
        <f>_xlfn.XLOOKUP($A26,Apuracão!$A:$A,Apuracão!L:L)</f>
        <v>NSR</v>
      </c>
      <c r="M26" s="221" t="str">
        <f>_xlfn.XLOOKUP($A26,Apuracão!$A:$A,Apuracão!M:M)</f>
        <v>X</v>
      </c>
      <c r="N26" s="221" t="str">
        <f>_xlfn.XLOOKUP($A26,Apuracão!$A:$A,Apuracão!N:N)</f>
        <v>LIB2026</v>
      </c>
      <c r="O26" s="221">
        <f>_xlfn.XLOOKUP($A26,Apuracão!$A:$A,Apuracão!O:O)</f>
        <v>54</v>
      </c>
      <c r="P26" s="221">
        <f>_xlfn.XLOOKUP($A26,Apuracão!$A:$A,Apuracão!P:P)</f>
        <v>56</v>
      </c>
      <c r="Q26" s="224">
        <f>_xlfn.XLOOKUP($A26,Apuracão!$A:$A,Apuracão!Q:Q)</f>
        <v>110</v>
      </c>
      <c r="R26" s="225">
        <f>_xlfn.XLOOKUP($A26,Apuracão!$A:$A,Apuracão!R:R)</f>
        <v>0</v>
      </c>
      <c r="S26" s="225">
        <f>_xlfn.XLOOKUP($A26,Apuracão!$A:$A,Apuracão!S:S)</f>
        <v>0</v>
      </c>
      <c r="T26" s="225">
        <f>_xlfn.XLOOKUP($A26,Apuracão!$A:$A,Apuracão!T:T)</f>
        <v>0</v>
      </c>
      <c r="U26" s="225">
        <f>_xlfn.XLOOKUP($A26,Apuracão!$A:$A,Apuracão!U:U)</f>
        <v>0</v>
      </c>
      <c r="V26" s="225">
        <f>_xlfn.XLOOKUP($A26,Apuracão!$A:$A,Apuracão!V:V)</f>
        <v>0</v>
      </c>
      <c r="W26" s="225">
        <f>_xlfn.XLOOKUP($A26,Apuracão!$A:$A,Apuracão!W:W)</f>
        <v>0</v>
      </c>
      <c r="X26" s="225">
        <f>_xlfn.XLOOKUP($A26,Apuracão!$A:$A,Apuracão!X:X)</f>
        <v>0</v>
      </c>
      <c r="Y26" s="225">
        <f>_xlfn.XLOOKUP($A26,Apuracão!$A:$A,Apuracão!Y:Y)</f>
        <v>0</v>
      </c>
      <c r="Z26" s="226">
        <f>_xlfn.XLOOKUP($A26,Apuracão!$A:$A,Apuracão!Z:Z)</f>
        <v>0</v>
      </c>
      <c r="AA26" s="226">
        <f>_xlfn.XLOOKUP($A26,Apuracão!$A:$A,Apuracão!AA:AA)</f>
        <v>0</v>
      </c>
      <c r="AB26" s="226">
        <f>_xlfn.XLOOKUP($A26,Apuracão!$A:$A,Apuracão!AB:AB)</f>
        <v>0</v>
      </c>
      <c r="AC26" s="226">
        <f>_xlfn.XLOOKUP($A26,Apuracão!$A:$A,Apuracão!AC:AC)</f>
        <v>0</v>
      </c>
      <c r="AD26" s="226">
        <f>_xlfn.XLOOKUP($A26,Apuracão!$A:$A,Apuracão!AD:AD)</f>
        <v>0</v>
      </c>
      <c r="AE26" s="226">
        <f>_xlfn.XLOOKUP($A26,Apuracão!$A:$A,Apuracão!AE:AE)</f>
        <v>0</v>
      </c>
      <c r="AF26" s="226">
        <f>_xlfn.XLOOKUP($A26,Apuracão!$A:$A,Apuracão!AF:AF)</f>
        <v>0</v>
      </c>
      <c r="AG26" s="226">
        <f>_xlfn.XLOOKUP($A26,Apuracão!$A:$A,Apuracão!AG:AG)</f>
        <v>0</v>
      </c>
      <c r="AH26" s="221" t="str">
        <f>_xlfn.XLOOKUP($A26,Apuracão!$A:$A,Apuracão!AH:AH)</f>
        <v/>
      </c>
      <c r="AI26" s="227">
        <f>_xlfn.XLOOKUP($A26,Apuracão!$A:$A,Apuracão!AI:AI)</f>
        <v>88</v>
      </c>
      <c r="AJ26" s="228">
        <f>_xlfn.XLOOKUP($A26,Apuracão!$A:$A,Apuracão!AJ:AJ)</f>
        <v>32057</v>
      </c>
      <c r="AK26" s="226">
        <f>_xlfn.XLOOKUP($A26,Apuracão!$A:$A,Apuracão!AK:AK)</f>
        <v>890.10996694300002</v>
      </c>
      <c r="AL26" s="233">
        <f>_xlfn.XLOOKUP($A26,Apuracão!$A:$A,Apuracão!AL:AL)</f>
        <v>57</v>
      </c>
      <c r="AM26" s="226">
        <f>_xlfn.XLOOKUP($A26,Apuracão!$A:$A,Apuracão!AM:AM)</f>
        <v>912.00967843000001</v>
      </c>
      <c r="AN26" s="221">
        <f>_xlfn.XLOOKUP($A26,Apuracão!$A:$A,Apuracão!AN:AN)</f>
        <v>5</v>
      </c>
      <c r="AO26" s="221" t="str">
        <f>_xlfn.XLOOKUP($A26,Apuracão!$A:$A,Apuracão!AO:AO)</f>
        <v/>
      </c>
      <c r="AP26" s="276" t="s">
        <v>1192</v>
      </c>
    </row>
    <row r="27" spans="1:42" s="134" customFormat="1" ht="22.5" customHeight="1">
      <c r="A27" s="230" t="s">
        <v>970</v>
      </c>
      <c r="B27" s="221" t="str">
        <f>_xlfn.XLOOKUP($A27,Apuracão!$A:$A,Apuracão!B:B)</f>
        <v>21</v>
      </c>
      <c r="C27" s="221" t="str">
        <f>_xlfn.XLOOKUP($A27,Apuracão!$A:$A,Apuracão!C:C)</f>
        <v>02</v>
      </c>
      <c r="D27" s="221" t="str">
        <f>_xlfn.XLOOKUP($A27,Apuracão!$A:$A,Apuracão!D:D)</f>
        <v>03</v>
      </c>
      <c r="E27" s="222" t="str">
        <f>_xlfn.XLOOKUP($A27,Apuracão!$A:$A,Apuracão!E:E)</f>
        <v>MADUREIRA</v>
      </c>
      <c r="F27" s="222" t="str">
        <f>_xlfn.XLOOKUP($A27,Apuracão!$A:$A,Apuracão!F:F)</f>
        <v>CESAR AUGUSTO</v>
      </c>
      <c r="G27" s="221" t="str">
        <f>_xlfn.XLOOKUP($A27,Apuracão!$A:$A,Apuracão!G:G)</f>
        <v>M</v>
      </c>
      <c r="H27" s="221" t="str">
        <f>_xlfn.XLOOKUP($A27,Apuracão!$A:$A,Apuracão!H:H)</f>
        <v>06. KOK</v>
      </c>
      <c r="I27" s="223">
        <f>_xlfn.XLOOKUP($A27,Apuracão!$A:$A,Apuracão!I:I)</f>
        <v>19956</v>
      </c>
      <c r="J27" s="221">
        <f>_xlfn.XLOOKUP($A27,Apuracão!$A:$A,Apuracão!J:J)</f>
        <v>12</v>
      </c>
      <c r="K27" s="221" t="str">
        <f>_xlfn.XLOOKUP($A27,Apuracão!$A:$A,Apuracão!K:K)</f>
        <v>C</v>
      </c>
      <c r="L27" s="221" t="str">
        <f>_xlfn.XLOOKUP($A27,Apuracão!$A:$A,Apuracão!L:L)</f>
        <v>NSR</v>
      </c>
      <c r="M27" s="221" t="str">
        <f>_xlfn.XLOOKUP($A27,Apuracão!$A:$A,Apuracão!M:M)</f>
        <v>X</v>
      </c>
      <c r="N27" s="221" t="str">
        <f>_xlfn.XLOOKUP($A27,Apuracão!$A:$A,Apuracão!N:N)</f>
        <v>LIB2026</v>
      </c>
      <c r="O27" s="221">
        <f>_xlfn.XLOOKUP($A27,Apuracão!$A:$A,Apuracão!O:O)</f>
        <v>61</v>
      </c>
      <c r="P27" s="221">
        <f>_xlfn.XLOOKUP($A27,Apuracão!$A:$A,Apuracão!P:P)</f>
        <v>59</v>
      </c>
      <c r="Q27" s="224">
        <f>_xlfn.XLOOKUP($A27,Apuracão!$A:$A,Apuracão!Q:Q)</f>
        <v>120</v>
      </c>
      <c r="R27" s="225">
        <f>_xlfn.XLOOKUP($A27,Apuracão!$A:$A,Apuracão!R:R)</f>
        <v>0</v>
      </c>
      <c r="S27" s="225">
        <f>_xlfn.XLOOKUP($A27,Apuracão!$A:$A,Apuracão!S:S)</f>
        <v>0</v>
      </c>
      <c r="T27" s="225">
        <f>_xlfn.XLOOKUP($A27,Apuracão!$A:$A,Apuracão!T:T)</f>
        <v>0</v>
      </c>
      <c r="U27" s="225">
        <f>_xlfn.XLOOKUP($A27,Apuracão!$A:$A,Apuracão!U:U)</f>
        <v>0</v>
      </c>
      <c r="V27" s="225">
        <f>_xlfn.XLOOKUP($A27,Apuracão!$A:$A,Apuracão!V:V)</f>
        <v>0</v>
      </c>
      <c r="W27" s="225">
        <f>_xlfn.XLOOKUP($A27,Apuracão!$A:$A,Apuracão!W:W)</f>
        <v>0</v>
      </c>
      <c r="X27" s="225">
        <f>_xlfn.XLOOKUP($A27,Apuracão!$A:$A,Apuracão!X:X)</f>
        <v>0</v>
      </c>
      <c r="Y27" s="225">
        <f>_xlfn.XLOOKUP($A27,Apuracão!$A:$A,Apuracão!Y:Y)</f>
        <v>0</v>
      </c>
      <c r="Z27" s="226">
        <f>_xlfn.XLOOKUP($A27,Apuracão!$A:$A,Apuracão!Z:Z)</f>
        <v>0</v>
      </c>
      <c r="AA27" s="226">
        <f>_xlfn.XLOOKUP($A27,Apuracão!$A:$A,Apuracão!AA:AA)</f>
        <v>0</v>
      </c>
      <c r="AB27" s="226">
        <f>_xlfn.XLOOKUP($A27,Apuracão!$A:$A,Apuracão!AB:AB)</f>
        <v>0</v>
      </c>
      <c r="AC27" s="226">
        <f>_xlfn.XLOOKUP($A27,Apuracão!$A:$A,Apuracão!AC:AC)</f>
        <v>0</v>
      </c>
      <c r="AD27" s="226">
        <f>_xlfn.XLOOKUP($A27,Apuracão!$A:$A,Apuracão!AD:AD)</f>
        <v>0</v>
      </c>
      <c r="AE27" s="226">
        <f>_xlfn.XLOOKUP($A27,Apuracão!$A:$A,Apuracão!AE:AE)</f>
        <v>0</v>
      </c>
      <c r="AF27" s="226">
        <f>_xlfn.XLOOKUP($A27,Apuracão!$A:$A,Apuracão!AF:AF)</f>
        <v>0</v>
      </c>
      <c r="AG27" s="226">
        <f>_xlfn.XLOOKUP($A27,Apuracão!$A:$A,Apuracão!AG:AG)</f>
        <v>0</v>
      </c>
      <c r="AH27" s="221" t="str">
        <f>_xlfn.XLOOKUP($A27,Apuracão!$A:$A,Apuracão!AH:AH)</f>
        <v/>
      </c>
      <c r="AI27" s="227">
        <f>_xlfn.XLOOKUP($A27,Apuracão!$A:$A,Apuracão!AI:AI)</f>
        <v>96</v>
      </c>
      <c r="AJ27" s="228">
        <f>_xlfn.XLOOKUP($A27,Apuracão!$A:$A,Apuracão!AJ:AJ)</f>
        <v>19956</v>
      </c>
      <c r="AK27" s="226">
        <f>_xlfn.XLOOKUP($A27,Apuracão!$A:$A,Apuracão!AK:AK)</f>
        <v>880.11997904400005</v>
      </c>
      <c r="AL27" s="233">
        <f>_xlfn.XLOOKUP($A27,Apuracão!$A:$A,Apuracão!AL:AL)</f>
        <v>126</v>
      </c>
      <c r="AM27" s="226">
        <f>_xlfn.XLOOKUP($A27,Apuracão!$A:$A,Apuracão!AM:AM)</f>
        <v>903.99979943999995</v>
      </c>
      <c r="AN27" s="221">
        <f>_xlfn.XLOOKUP($A27,Apuracão!$A:$A,Apuracão!AN:AN)</f>
        <v>39</v>
      </c>
      <c r="AO27" s="221" t="str">
        <f>_xlfn.XLOOKUP($A27,Apuracão!$A:$A,Apuracão!AO:AO)</f>
        <v/>
      </c>
      <c r="AP27" s="276" t="s">
        <v>1193</v>
      </c>
    </row>
    <row r="28" spans="1:42" s="134" customFormat="1" ht="22.5" customHeight="1">
      <c r="A28" s="230" t="s">
        <v>1118</v>
      </c>
      <c r="B28" s="221" t="str">
        <f>_xlfn.XLOOKUP($A28,Apuracão!$A:$A,Apuracão!B:B)</f>
        <v>31</v>
      </c>
      <c r="C28" s="221" t="str">
        <f>_xlfn.XLOOKUP($A28,Apuracão!$A:$A,Apuracão!C:C)</f>
        <v>02</v>
      </c>
      <c r="D28" s="221" t="str">
        <f>_xlfn.XLOOKUP($A28,Apuracão!$A:$A,Apuracão!D:D)</f>
        <v>13</v>
      </c>
      <c r="E28" s="222" t="str">
        <f>_xlfn.XLOOKUP($A28,Apuracão!$A:$A,Apuracão!E:E)</f>
        <v>ISHIHARA</v>
      </c>
      <c r="F28" s="222" t="str">
        <f>_xlfn.XLOOKUP($A28,Apuracão!$A:$A,Apuracão!F:F)</f>
        <v>HILTON HARUAKI</v>
      </c>
      <c r="G28" s="221" t="str">
        <f>_xlfn.XLOOKUP($A28,Apuracão!$A:$A,Apuracão!G:G)</f>
        <v>M</v>
      </c>
      <c r="H28" s="221" t="str">
        <f>_xlfn.XLOOKUP($A28,Apuracão!$A:$A,Apuracão!H:H)</f>
        <v>01. PIE</v>
      </c>
      <c r="I28" s="223">
        <f>_xlfn.XLOOKUP($A28,Apuracão!$A:$A,Apuracão!I:I)</f>
        <v>41116</v>
      </c>
      <c r="J28" s="221">
        <f>_xlfn.XLOOKUP($A28,Apuracão!$A:$A,Apuracão!J:J)</f>
        <v>12</v>
      </c>
      <c r="K28" s="221" t="str">
        <f>_xlfn.XLOOKUP($A28,Apuracão!$A:$A,Apuracão!K:K)</f>
        <v>C</v>
      </c>
      <c r="L28" s="221" t="str">
        <f>_xlfn.XLOOKUP($A28,Apuracão!$A:$A,Apuracão!L:L)</f>
        <v>NSR</v>
      </c>
      <c r="M28" s="221" t="e">
        <f>_xlfn.XLOOKUP($A28,Apuracão!$A:$A,Apuracão!M:M)</f>
        <v>#DIV/0!</v>
      </c>
      <c r="N28" s="221" t="str">
        <f>_xlfn.XLOOKUP($A28,Apuracão!$A:$A,Apuracão!N:N)</f>
        <v>LIB2026</v>
      </c>
      <c r="O28" s="221">
        <f>_xlfn.XLOOKUP($A28,Apuracão!$A:$A,Apuracão!O:O)</f>
        <v>62</v>
      </c>
      <c r="P28" s="221">
        <f>_xlfn.XLOOKUP($A28,Apuracão!$A:$A,Apuracão!P:P)</f>
        <v>58</v>
      </c>
      <c r="Q28" s="224">
        <f>_xlfn.XLOOKUP($A28,Apuracão!$A:$A,Apuracão!Q:Q)</f>
        <v>120</v>
      </c>
      <c r="R28" s="225">
        <f>_xlfn.XLOOKUP($A28,Apuracão!$A:$A,Apuracão!R:R)</f>
        <v>0</v>
      </c>
      <c r="S28" s="225">
        <f>_xlfn.XLOOKUP($A28,Apuracão!$A:$A,Apuracão!S:S)</f>
        <v>0</v>
      </c>
      <c r="T28" s="225">
        <f>_xlfn.XLOOKUP($A28,Apuracão!$A:$A,Apuracão!T:T)</f>
        <v>0</v>
      </c>
      <c r="U28" s="225">
        <f>_xlfn.XLOOKUP($A28,Apuracão!$A:$A,Apuracão!U:U)</f>
        <v>0</v>
      </c>
      <c r="V28" s="225">
        <f>_xlfn.XLOOKUP($A28,Apuracão!$A:$A,Apuracão!V:V)</f>
        <v>0</v>
      </c>
      <c r="W28" s="225">
        <f>_xlfn.XLOOKUP($A28,Apuracão!$A:$A,Apuracão!W:W)</f>
        <v>0</v>
      </c>
      <c r="X28" s="225">
        <f>_xlfn.XLOOKUP($A28,Apuracão!$A:$A,Apuracão!X:X)</f>
        <v>0</v>
      </c>
      <c r="Y28" s="225">
        <f>_xlfn.XLOOKUP($A28,Apuracão!$A:$A,Apuracão!Y:Y)</f>
        <v>0</v>
      </c>
      <c r="Z28" s="226">
        <f>_xlfn.XLOOKUP($A28,Apuracão!$A:$A,Apuracão!Z:Z)</f>
        <v>0</v>
      </c>
      <c r="AA28" s="226">
        <f>_xlfn.XLOOKUP($A28,Apuracão!$A:$A,Apuracão!AA:AA)</f>
        <v>0</v>
      </c>
      <c r="AB28" s="226">
        <f>_xlfn.XLOOKUP($A28,Apuracão!$A:$A,Apuracão!AB:AB)</f>
        <v>0</v>
      </c>
      <c r="AC28" s="226">
        <f>_xlfn.XLOOKUP($A28,Apuracão!$A:$A,Apuracão!AC:AC)</f>
        <v>0</v>
      </c>
      <c r="AD28" s="226">
        <f>_xlfn.XLOOKUP($A28,Apuracão!$A:$A,Apuracão!AD:AD)</f>
        <v>0</v>
      </c>
      <c r="AE28" s="226">
        <f>_xlfn.XLOOKUP($A28,Apuracão!$A:$A,Apuracão!AE:AE)</f>
        <v>0</v>
      </c>
      <c r="AF28" s="226">
        <f>_xlfn.XLOOKUP($A28,Apuracão!$A:$A,Apuracão!AF:AF)</f>
        <v>0</v>
      </c>
      <c r="AG28" s="226">
        <f>_xlfn.XLOOKUP($A28,Apuracão!$A:$A,Apuracão!AG:AG)</f>
        <v>0</v>
      </c>
      <c r="AH28" s="221" t="str">
        <f>_xlfn.XLOOKUP($A28,Apuracão!$A:$A,Apuracão!AH:AH)</f>
        <v/>
      </c>
      <c r="AI28" s="227">
        <f>_xlfn.XLOOKUP($A28,Apuracão!$A:$A,Apuracão!AI:AI)</f>
        <v>96</v>
      </c>
      <c r="AJ28" s="228">
        <f>_xlfn.XLOOKUP($A28,Apuracão!$A:$A,Apuracão!AJ:AJ)</f>
        <v>41116</v>
      </c>
      <c r="AK28" s="226">
        <f>_xlfn.XLOOKUP($A28,Apuracão!$A:$A,Apuracão!AK:AK)</f>
        <v>880.11995788399997</v>
      </c>
      <c r="AL28" s="233">
        <f>_xlfn.XLOOKUP($A28,Apuracão!$A:$A,Apuracão!AL:AL)</f>
        <v>127</v>
      </c>
      <c r="AM28" s="226">
        <f>_xlfn.XLOOKUP($A28,Apuracão!$A:$A,Apuracão!AM:AM)</f>
        <v>903.99958784</v>
      </c>
      <c r="AN28" s="221">
        <f>_xlfn.XLOOKUP($A28,Apuracão!$A:$A,Apuracão!AN:AN)</f>
        <v>40</v>
      </c>
      <c r="AO28" s="221" t="str">
        <f>_xlfn.XLOOKUP($A28,Apuracão!$A:$A,Apuracão!AO:AO)</f>
        <v/>
      </c>
      <c r="AP28" s="276" t="s">
        <v>1194</v>
      </c>
    </row>
    <row r="29" spans="1:42" s="134" customFormat="1" ht="22.5" customHeight="1">
      <c r="A29" s="232"/>
      <c r="E29" s="185"/>
      <c r="F29" s="185"/>
      <c r="I29" s="186"/>
      <c r="Q29" s="187"/>
      <c r="R29" s="188"/>
      <c r="S29" s="188"/>
      <c r="T29" s="188"/>
      <c r="U29" s="188"/>
      <c r="V29" s="188"/>
      <c r="W29" s="188"/>
      <c r="X29" s="188"/>
      <c r="Y29" s="188"/>
      <c r="Z29" s="189"/>
      <c r="AA29" s="189"/>
      <c r="AB29" s="189"/>
      <c r="AC29" s="189"/>
      <c r="AD29" s="189"/>
      <c r="AE29" s="189"/>
      <c r="AF29" s="189"/>
      <c r="AG29" s="189"/>
      <c r="AI29" s="190"/>
      <c r="AJ29" s="191"/>
      <c r="AK29" s="189"/>
      <c r="AL29" s="234"/>
      <c r="AM29" s="189"/>
    </row>
    <row r="30" spans="1:42" s="134" customFormat="1" ht="18">
      <c r="A30" s="232"/>
      <c r="E30" s="185"/>
      <c r="F30" s="185"/>
      <c r="I30" s="186"/>
      <c r="Q30" s="187"/>
      <c r="R30" s="188"/>
      <c r="S30" s="188"/>
      <c r="T30" s="188"/>
      <c r="U30" s="188"/>
      <c r="V30" s="188"/>
      <c r="W30" s="188"/>
      <c r="X30" s="188"/>
      <c r="Y30" s="188"/>
      <c r="Z30" s="189"/>
      <c r="AA30" s="189"/>
      <c r="AB30" s="189"/>
      <c r="AC30" s="189"/>
      <c r="AD30" s="189"/>
      <c r="AE30" s="189"/>
      <c r="AF30" s="189"/>
      <c r="AG30" s="189"/>
      <c r="AI30" s="190"/>
      <c r="AJ30" s="191"/>
      <c r="AK30" s="189"/>
      <c r="AL30" s="234"/>
      <c r="AM30" s="189"/>
    </row>
    <row r="31" spans="1:42" s="134" customFormat="1" ht="18">
      <c r="A31" s="232"/>
      <c r="E31" s="185"/>
      <c r="F31" s="185"/>
      <c r="I31" s="186"/>
      <c r="Q31" s="187"/>
      <c r="R31" s="188"/>
      <c r="S31" s="188"/>
      <c r="T31" s="188"/>
      <c r="U31" s="188"/>
      <c r="V31" s="188"/>
      <c r="W31" s="188"/>
      <c r="X31" s="188"/>
      <c r="Y31" s="188"/>
      <c r="Z31" s="189"/>
      <c r="AA31" s="189"/>
      <c r="AB31" s="189"/>
      <c r="AC31" s="189"/>
      <c r="AD31" s="189"/>
      <c r="AE31" s="189"/>
      <c r="AF31" s="189"/>
      <c r="AG31" s="189"/>
      <c r="AI31" s="190"/>
      <c r="AJ31" s="191"/>
      <c r="AK31" s="189"/>
      <c r="AL31" s="234"/>
      <c r="AM31" s="189"/>
    </row>
    <row r="32" spans="1:42" s="134" customFormat="1" ht="18">
      <c r="A32" s="232"/>
      <c r="E32" s="185"/>
      <c r="F32" s="185"/>
      <c r="I32" s="186"/>
      <c r="Q32" s="187"/>
      <c r="R32" s="188"/>
      <c r="S32" s="188"/>
      <c r="T32" s="188"/>
      <c r="U32" s="188"/>
      <c r="V32" s="188"/>
      <c r="W32" s="188"/>
      <c r="X32" s="188"/>
      <c r="Y32" s="188"/>
      <c r="Z32" s="189"/>
      <c r="AA32" s="189"/>
      <c r="AB32" s="189"/>
      <c r="AC32" s="189"/>
      <c r="AD32" s="189"/>
      <c r="AE32" s="189"/>
      <c r="AF32" s="189"/>
      <c r="AG32" s="189"/>
      <c r="AI32" s="190"/>
      <c r="AJ32" s="191"/>
      <c r="AK32" s="189"/>
      <c r="AL32" s="234"/>
      <c r="AM32" s="189"/>
    </row>
    <row r="33" spans="1:39" s="134" customFormat="1" ht="18">
      <c r="A33" s="232"/>
      <c r="E33" s="185"/>
      <c r="F33" s="185"/>
      <c r="I33" s="186"/>
      <c r="Q33" s="187"/>
      <c r="R33" s="188"/>
      <c r="S33" s="188"/>
      <c r="T33" s="188"/>
      <c r="U33" s="188"/>
      <c r="V33" s="188"/>
      <c r="W33" s="188"/>
      <c r="X33" s="188"/>
      <c r="Y33" s="188"/>
      <c r="Z33" s="189"/>
      <c r="AA33" s="189"/>
      <c r="AB33" s="189"/>
      <c r="AC33" s="189"/>
      <c r="AD33" s="189"/>
      <c r="AE33" s="189"/>
      <c r="AF33" s="189"/>
      <c r="AG33" s="189"/>
      <c r="AI33" s="190"/>
      <c r="AJ33" s="191"/>
      <c r="AK33" s="189"/>
      <c r="AL33" s="234"/>
      <c r="AM33" s="189"/>
    </row>
    <row r="34" spans="1:39" s="134" customFormat="1" ht="18">
      <c r="A34" s="232"/>
      <c r="E34" s="185"/>
      <c r="F34" s="185"/>
      <c r="I34" s="186"/>
      <c r="Q34" s="187"/>
      <c r="R34" s="188"/>
      <c r="S34" s="188"/>
      <c r="T34" s="188"/>
      <c r="U34" s="188"/>
      <c r="V34" s="188"/>
      <c r="W34" s="188"/>
      <c r="X34" s="188"/>
      <c r="Y34" s="188"/>
      <c r="Z34" s="189"/>
      <c r="AA34" s="189"/>
      <c r="AB34" s="189"/>
      <c r="AC34" s="189"/>
      <c r="AD34" s="189"/>
      <c r="AE34" s="189"/>
      <c r="AF34" s="189"/>
      <c r="AG34" s="189"/>
      <c r="AI34" s="190"/>
      <c r="AJ34" s="191"/>
      <c r="AK34" s="189"/>
      <c r="AL34" s="234"/>
      <c r="AM34" s="189"/>
    </row>
    <row r="35" spans="1:39" s="134" customFormat="1" ht="18">
      <c r="A35" s="232"/>
      <c r="E35" s="185"/>
      <c r="F35" s="185"/>
      <c r="I35" s="186"/>
      <c r="Q35" s="187"/>
      <c r="R35" s="188"/>
      <c r="S35" s="188"/>
      <c r="T35" s="188"/>
      <c r="U35" s="188"/>
      <c r="V35" s="188"/>
      <c r="W35" s="188"/>
      <c r="X35" s="188"/>
      <c r="Y35" s="188"/>
      <c r="Z35" s="189"/>
      <c r="AA35" s="189"/>
      <c r="AB35" s="189"/>
      <c r="AC35" s="189"/>
      <c r="AD35" s="189"/>
      <c r="AE35" s="189"/>
      <c r="AF35" s="189"/>
      <c r="AG35" s="189"/>
      <c r="AI35" s="190"/>
      <c r="AJ35" s="191"/>
      <c r="AK35" s="189"/>
      <c r="AL35" s="234"/>
      <c r="AM35" s="189"/>
    </row>
    <row r="36" spans="1:39" s="134" customFormat="1" ht="18">
      <c r="A36" s="232"/>
      <c r="E36" s="185"/>
      <c r="F36" s="185"/>
      <c r="I36" s="186"/>
      <c r="Q36" s="187"/>
      <c r="R36" s="188"/>
      <c r="S36" s="188"/>
      <c r="T36" s="188"/>
      <c r="U36" s="188"/>
      <c r="V36" s="188"/>
      <c r="W36" s="188"/>
      <c r="X36" s="188"/>
      <c r="Y36" s="188"/>
      <c r="Z36" s="189"/>
      <c r="AA36" s="189"/>
      <c r="AB36" s="189"/>
      <c r="AC36" s="189"/>
      <c r="AD36" s="189"/>
      <c r="AE36" s="189"/>
      <c r="AF36" s="189"/>
      <c r="AG36" s="189"/>
      <c r="AI36" s="190"/>
      <c r="AJ36" s="191"/>
      <c r="AK36" s="189"/>
      <c r="AL36" s="234"/>
      <c r="AM36" s="189"/>
    </row>
    <row r="37" spans="1:39" s="134" customFormat="1" ht="18">
      <c r="A37" s="232"/>
      <c r="E37" s="185"/>
      <c r="F37" s="185"/>
      <c r="I37" s="186"/>
      <c r="Q37" s="187"/>
      <c r="R37" s="188"/>
      <c r="S37" s="188"/>
      <c r="T37" s="188"/>
      <c r="U37" s="188"/>
      <c r="V37" s="188"/>
      <c r="W37" s="188"/>
      <c r="X37" s="188"/>
      <c r="Y37" s="188"/>
      <c r="Z37" s="189"/>
      <c r="AA37" s="189"/>
      <c r="AB37" s="189"/>
      <c r="AC37" s="189"/>
      <c r="AD37" s="189"/>
      <c r="AE37" s="189"/>
      <c r="AF37" s="189"/>
      <c r="AG37" s="189"/>
      <c r="AI37" s="190"/>
      <c r="AJ37" s="191"/>
      <c r="AK37" s="189"/>
      <c r="AL37" s="234"/>
      <c r="AM37" s="189"/>
    </row>
  </sheetData>
  <autoFilter ref="A2:AN2" xr:uid="{00000000-0001-0000-0C00-000000000000}">
    <filterColumn colId="17" showButton="0"/>
    <filterColumn colId="18" showButton="0"/>
    <filterColumn colId="19" showButton="0"/>
    <filterColumn colId="21" showButton="0"/>
    <filterColumn colId="22" showButton="0"/>
    <filterColumn colId="23" showButton="0"/>
    <filterColumn colId="25" showButton="0"/>
    <filterColumn colId="26" showButton="0"/>
    <filterColumn colId="27" showButton="0"/>
    <filterColumn colId="29" showButton="0"/>
    <filterColumn colId="30" showButton="0"/>
    <filterColumn colId="31" showButton="0"/>
    <sortState xmlns:xlrd2="http://schemas.microsoft.com/office/spreadsheetml/2017/richdata2" ref="A2:AN3">
      <sortCondition ref="AL2"/>
    </sortState>
  </autoFilter>
  <mergeCells count="24">
    <mergeCell ref="Z1:AC1"/>
    <mergeCell ref="AD1:AG1"/>
    <mergeCell ref="R2:U2"/>
    <mergeCell ref="V2:Y2"/>
    <mergeCell ref="Z2:AC2"/>
    <mergeCell ref="AD2:AG2"/>
    <mergeCell ref="Z9:AC9"/>
    <mergeCell ref="AD9:AG9"/>
    <mergeCell ref="R10:U10"/>
    <mergeCell ref="V10:Y10"/>
    <mergeCell ref="Z10:AC10"/>
    <mergeCell ref="AD10:AG10"/>
    <mergeCell ref="Z16:AC16"/>
    <mergeCell ref="AD16:AG16"/>
    <mergeCell ref="R17:U17"/>
    <mergeCell ref="V17:Y17"/>
    <mergeCell ref="Z17:AC17"/>
    <mergeCell ref="AD17:AG17"/>
    <mergeCell ref="Z24:AC24"/>
    <mergeCell ref="AD24:AG24"/>
    <mergeCell ref="R25:U25"/>
    <mergeCell ref="V25:Y25"/>
    <mergeCell ref="Z25:AC25"/>
    <mergeCell ref="AD25:AG25"/>
  </mergeCells>
  <hyperlinks>
    <hyperlink ref="H2" r:id="rId1" xr:uid="{A8A1DE46-0E5F-40D8-B2B7-6B0441D86B85}"/>
    <hyperlink ref="H10" r:id="rId2" xr:uid="{13E20580-8273-4B89-81CE-B7BBAF7651A5}"/>
    <hyperlink ref="H17" r:id="rId3" xr:uid="{7CA8AB26-EE2C-40B0-A0C1-D138770457D1}"/>
    <hyperlink ref="H25" r:id="rId4" xr:uid="{B5B9644E-B060-4150-B1E4-E643696D0A40}"/>
  </hyperlinks>
  <pageMargins left="0.25" right="0.25" top="0.75" bottom="0.75" header="0.3" footer="0.3"/>
  <pageSetup paperSize="9" scale="54" orientation="landscape" verticalDpi="300" r:id="rId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FFFF00"/>
    <pageSetUpPr fitToPage="1"/>
  </sheetPr>
  <dimension ref="A8:AO168"/>
  <sheetViews>
    <sheetView zoomScale="70" zoomScaleNormal="70" workbookViewId="0"/>
  </sheetViews>
  <sheetFormatPr defaultColWidth="9" defaultRowHeight="13.8" outlineLevelCol="1"/>
  <cols>
    <col min="1" max="1" width="5.109375" style="54" bestFit="1" customWidth="1"/>
    <col min="2" max="4" width="5.109375" style="54" customWidth="1"/>
    <col min="5" max="5" width="19.88671875" style="55" bestFit="1" customWidth="1"/>
    <col min="6" max="6" width="16.44140625" style="55" bestFit="1" customWidth="1"/>
    <col min="7" max="7" width="4.109375" style="54" customWidth="1"/>
    <col min="8" max="8" width="9.6640625" style="54" customWidth="1"/>
    <col min="9" max="9" width="23.5546875" style="58" bestFit="1" customWidth="1"/>
    <col min="10" max="10" width="5" style="54" customWidth="1"/>
    <col min="11" max="12" width="5" style="57" customWidth="1"/>
    <col min="13" max="13" width="5" style="54" customWidth="1"/>
    <col min="14" max="14" width="7.33203125" style="54" customWidth="1"/>
    <col min="15" max="16" width="5.33203125" style="54" customWidth="1"/>
    <col min="17" max="17" width="7.33203125" style="56" bestFit="1" customWidth="1"/>
    <col min="18" max="18" width="4.6640625" style="59" hidden="1" customWidth="1" outlineLevel="1"/>
    <col min="19" max="20" width="4.5546875" style="59" hidden="1" customWidth="1" outlineLevel="1"/>
    <col min="21" max="25" width="4.109375" style="59" hidden="1" customWidth="1" outlineLevel="1"/>
    <col min="26" max="29" width="2.109375" style="61" hidden="1" customWidth="1" outlineLevel="1"/>
    <col min="30" max="30" width="3" style="61" hidden="1" customWidth="1" outlineLevel="1"/>
    <col min="31" max="33" width="2.109375" style="61" hidden="1" customWidth="1" outlineLevel="1"/>
    <col min="34" max="34" width="13.88671875" style="54" customWidth="1" collapsed="1"/>
    <col min="35" max="35" width="7.88671875" style="57" hidden="1" customWidth="1" outlineLevel="1"/>
    <col min="36" max="36" width="10.5546875" style="60" hidden="1" customWidth="1" outlineLevel="1"/>
    <col min="37" max="37" width="11.5546875" style="61" hidden="1" customWidth="1" outlineLevel="1"/>
    <col min="38" max="38" width="11.88671875" style="54" customWidth="1" collapsed="1"/>
    <col min="39" max="39" width="11.5546875" style="61" hidden="1" customWidth="1" outlineLevel="1"/>
    <col min="40" max="40" width="11.109375" style="54" hidden="1" customWidth="1" outlineLevel="1"/>
    <col min="41" max="41" width="15" style="54" bestFit="1" customWidth="1" collapsed="1"/>
    <col min="42" max="47" width="9" style="54"/>
    <col min="48" max="48" width="6.33203125" style="54" customWidth="1"/>
    <col min="49" max="49" width="7" style="54" customWidth="1"/>
    <col min="50" max="50" width="15.88671875" style="54" customWidth="1"/>
    <col min="51" max="51" width="15.33203125" style="54" customWidth="1"/>
    <col min="52" max="52" width="3" style="54" customWidth="1"/>
    <col min="53" max="53" width="9" style="54" customWidth="1"/>
    <col min="54" max="54" width="9.44140625" style="54" customWidth="1"/>
    <col min="55" max="60" width="9" style="54" customWidth="1"/>
    <col min="61" max="61" width="10.44140625" style="54" customWidth="1"/>
    <col min="62" max="62" width="9.88671875" style="54" customWidth="1"/>
    <col min="63" max="63" width="7.33203125" style="54" customWidth="1"/>
    <col min="64" max="16384" width="9" style="54"/>
  </cols>
  <sheetData>
    <row r="8" spans="1:41" s="76" customFormat="1" ht="36.6" customHeight="1">
      <c r="A8" s="118" t="s">
        <v>704</v>
      </c>
      <c r="E8" s="70"/>
      <c r="F8" s="70"/>
      <c r="I8" s="77"/>
      <c r="K8" s="75"/>
      <c r="L8" s="75"/>
      <c r="Q8" s="74"/>
      <c r="R8" s="78"/>
      <c r="S8" s="78"/>
      <c r="T8" s="78"/>
      <c r="U8" s="78"/>
      <c r="V8" s="78"/>
      <c r="W8" s="78"/>
      <c r="X8" s="78"/>
      <c r="Y8" s="78"/>
      <c r="Z8" s="351" t="s">
        <v>531</v>
      </c>
      <c r="AA8" s="351"/>
      <c r="AB8" s="351"/>
      <c r="AC8" s="351"/>
      <c r="AD8" s="351" t="s">
        <v>531</v>
      </c>
      <c r="AE8" s="351"/>
      <c r="AF8" s="351"/>
      <c r="AG8" s="351"/>
      <c r="AI8" s="75"/>
      <c r="AJ8" s="79" t="s">
        <v>531</v>
      </c>
      <c r="AK8" s="79" t="s">
        <v>531</v>
      </c>
      <c r="AL8" s="106"/>
      <c r="AM8" s="79" t="s">
        <v>531</v>
      </c>
      <c r="AN8" s="106"/>
      <c r="AO8" s="106">
        <v>46075</v>
      </c>
    </row>
    <row r="9" spans="1:41" s="69" customFormat="1" ht="33.75" customHeight="1">
      <c r="A9" s="62" t="s">
        <v>517</v>
      </c>
      <c r="B9" s="62" t="s">
        <v>556</v>
      </c>
      <c r="C9" s="62" t="s">
        <v>558</v>
      </c>
      <c r="D9" s="62" t="s">
        <v>557</v>
      </c>
      <c r="E9" s="62" t="s">
        <v>461</v>
      </c>
      <c r="F9" s="62" t="s">
        <v>518</v>
      </c>
      <c r="G9" s="62" t="s">
        <v>463</v>
      </c>
      <c r="H9" s="62" t="s">
        <v>528</v>
      </c>
      <c r="I9" s="63" t="s">
        <v>465</v>
      </c>
      <c r="J9" s="62" t="s">
        <v>519</v>
      </c>
      <c r="K9" s="66" t="s">
        <v>520</v>
      </c>
      <c r="L9" s="66" t="s">
        <v>680</v>
      </c>
      <c r="M9" s="62" t="s">
        <v>521</v>
      </c>
      <c r="N9" s="62" t="s">
        <v>522</v>
      </c>
      <c r="O9" s="80" t="s">
        <v>523</v>
      </c>
      <c r="P9" s="80" t="s">
        <v>524</v>
      </c>
      <c r="Q9" s="64" t="s">
        <v>525</v>
      </c>
      <c r="R9" s="355" t="s">
        <v>515</v>
      </c>
      <c r="S9" s="355"/>
      <c r="T9" s="355"/>
      <c r="U9" s="355"/>
      <c r="V9" s="355" t="s">
        <v>516</v>
      </c>
      <c r="W9" s="355"/>
      <c r="X9" s="355"/>
      <c r="Y9" s="355"/>
      <c r="Z9" s="356" t="s">
        <v>513</v>
      </c>
      <c r="AA9" s="356"/>
      <c r="AB9" s="356"/>
      <c r="AC9" s="356"/>
      <c r="AD9" s="356" t="s">
        <v>514</v>
      </c>
      <c r="AE9" s="356"/>
      <c r="AF9" s="356"/>
      <c r="AG9" s="356"/>
      <c r="AH9" s="65" t="s">
        <v>494</v>
      </c>
      <c r="AI9" s="66" t="s">
        <v>510</v>
      </c>
      <c r="AJ9" s="67"/>
      <c r="AK9" s="68"/>
      <c r="AL9" s="65" t="s">
        <v>526</v>
      </c>
      <c r="AM9" s="68"/>
      <c r="AN9" s="65" t="s">
        <v>527</v>
      </c>
      <c r="AO9" s="65" t="s">
        <v>529</v>
      </c>
    </row>
    <row r="10" spans="1:41" s="134" customFormat="1" ht="22.5" customHeight="1">
      <c r="A10" s="134" t="s">
        <v>419</v>
      </c>
      <c r="B10" s="134" t="s">
        <v>204</v>
      </c>
      <c r="C10" s="134" t="s">
        <v>1</v>
      </c>
      <c r="D10" s="134" t="s">
        <v>204</v>
      </c>
      <c r="E10" s="185" t="s">
        <v>236</v>
      </c>
      <c r="F10" s="185" t="s">
        <v>151</v>
      </c>
      <c r="G10" s="134" t="s">
        <v>0</v>
      </c>
      <c r="H10" s="134" t="s">
        <v>675</v>
      </c>
      <c r="I10" s="186">
        <v>16304</v>
      </c>
      <c r="J10" s="134">
        <v>3</v>
      </c>
      <c r="K10" s="190" t="s">
        <v>20</v>
      </c>
      <c r="L10" s="190" t="s">
        <v>950</v>
      </c>
      <c r="M10" s="134" t="s">
        <v>777</v>
      </c>
      <c r="N10" s="134" t="s">
        <v>1095</v>
      </c>
      <c r="O10" s="134">
        <v>56</v>
      </c>
      <c r="P10" s="134">
        <v>49</v>
      </c>
      <c r="Q10" s="187">
        <v>105</v>
      </c>
      <c r="R10" s="188"/>
      <c r="S10" s="188"/>
      <c r="T10" s="188"/>
      <c r="U10" s="188"/>
      <c r="V10" s="188">
        <v>8</v>
      </c>
      <c r="W10" s="188"/>
      <c r="X10" s="188"/>
      <c r="Y10" s="188"/>
      <c r="Z10" s="189">
        <v>0</v>
      </c>
      <c r="AA10" s="189">
        <v>0</v>
      </c>
      <c r="AB10" s="189">
        <v>0</v>
      </c>
      <c r="AC10" s="189">
        <v>0</v>
      </c>
      <c r="AD10" s="189">
        <v>28</v>
      </c>
      <c r="AE10" s="189">
        <v>0</v>
      </c>
      <c r="AF10" s="189">
        <v>0</v>
      </c>
      <c r="AG10" s="189">
        <v>0</v>
      </c>
      <c r="AH10" s="335">
        <v>28</v>
      </c>
      <c r="AI10" s="190">
        <v>99</v>
      </c>
      <c r="AJ10" s="191">
        <v>16304</v>
      </c>
      <c r="AK10" s="189">
        <v>895.02998269599993</v>
      </c>
      <c r="AL10" s="134">
        <v>29</v>
      </c>
      <c r="AM10" s="189">
        <v>901.08983596000007</v>
      </c>
      <c r="AN10" s="134">
        <v>59</v>
      </c>
      <c r="AO10" s="335">
        <v>1</v>
      </c>
    </row>
    <row r="11" spans="1:41" s="134" customFormat="1" ht="22.5" customHeight="1">
      <c r="A11" s="134" t="s">
        <v>312</v>
      </c>
      <c r="B11" s="134" t="s">
        <v>257</v>
      </c>
      <c r="C11" s="134" t="s">
        <v>1</v>
      </c>
      <c r="D11" s="134" t="s">
        <v>257</v>
      </c>
      <c r="E11" s="185" t="s">
        <v>311</v>
      </c>
      <c r="F11" s="185" t="s">
        <v>313</v>
      </c>
      <c r="G11" s="134" t="s">
        <v>0</v>
      </c>
      <c r="H11" s="134" t="s">
        <v>654</v>
      </c>
      <c r="I11" s="186">
        <v>15516</v>
      </c>
      <c r="J11" s="134">
        <v>5</v>
      </c>
      <c r="K11" s="190" t="s">
        <v>8</v>
      </c>
      <c r="L11" s="190" t="s">
        <v>950</v>
      </c>
      <c r="M11" s="134" t="s">
        <v>862</v>
      </c>
      <c r="N11" s="134" t="s">
        <v>1095</v>
      </c>
      <c r="O11" s="134">
        <v>61</v>
      </c>
      <c r="P11" s="134">
        <v>54</v>
      </c>
      <c r="Q11" s="187">
        <v>115</v>
      </c>
      <c r="R11" s="188">
        <v>7</v>
      </c>
      <c r="S11" s="188"/>
      <c r="T11" s="188"/>
      <c r="U11" s="188"/>
      <c r="V11" s="188">
        <v>3</v>
      </c>
      <c r="W11" s="188"/>
      <c r="X11" s="188"/>
      <c r="Y11" s="188"/>
      <c r="Z11" s="189">
        <v>20</v>
      </c>
      <c r="AA11" s="189">
        <v>0</v>
      </c>
      <c r="AB11" s="189">
        <v>0</v>
      </c>
      <c r="AC11" s="189">
        <v>0</v>
      </c>
      <c r="AD11" s="189">
        <v>6</v>
      </c>
      <c r="AE11" s="189">
        <v>0</v>
      </c>
      <c r="AF11" s="189">
        <v>0</v>
      </c>
      <c r="AG11" s="189">
        <v>0</v>
      </c>
      <c r="AH11" s="335">
        <v>26</v>
      </c>
      <c r="AI11" s="190">
        <v>105</v>
      </c>
      <c r="AJ11" s="191">
        <v>15516</v>
      </c>
      <c r="AK11" s="189">
        <v>885.04998348399999</v>
      </c>
      <c r="AL11" s="134">
        <v>100</v>
      </c>
      <c r="AM11" s="189">
        <v>895.06984384000009</v>
      </c>
      <c r="AN11" s="134">
        <v>144</v>
      </c>
      <c r="AO11" s="335">
        <v>2</v>
      </c>
    </row>
    <row r="12" spans="1:41" s="134" customFormat="1" ht="22.5" customHeight="1">
      <c r="A12" s="134" t="s">
        <v>333</v>
      </c>
      <c r="B12" s="134" t="s">
        <v>803</v>
      </c>
      <c r="C12" s="134" t="s">
        <v>1</v>
      </c>
      <c r="D12" s="134" t="s">
        <v>149</v>
      </c>
      <c r="E12" s="185" t="s">
        <v>334</v>
      </c>
      <c r="F12" s="185" t="s">
        <v>335</v>
      </c>
      <c r="G12" s="134" t="s">
        <v>0</v>
      </c>
      <c r="H12" s="134" t="s">
        <v>654</v>
      </c>
      <c r="I12" s="186">
        <v>16509</v>
      </c>
      <c r="J12" s="134">
        <v>8</v>
      </c>
      <c r="K12" s="190" t="s">
        <v>2</v>
      </c>
      <c r="L12" s="190" t="s">
        <v>950</v>
      </c>
      <c r="M12" s="134" t="s">
        <v>862</v>
      </c>
      <c r="N12" s="134" t="s">
        <v>1095</v>
      </c>
      <c r="O12" s="134">
        <v>54</v>
      </c>
      <c r="P12" s="134">
        <v>50</v>
      </c>
      <c r="Q12" s="187">
        <v>104</v>
      </c>
      <c r="R12" s="188">
        <v>1</v>
      </c>
      <c r="S12" s="188"/>
      <c r="T12" s="188"/>
      <c r="U12" s="188"/>
      <c r="V12" s="188"/>
      <c r="W12" s="188"/>
      <c r="X12" s="188"/>
      <c r="Y12" s="188"/>
      <c r="Z12" s="189">
        <v>26</v>
      </c>
      <c r="AA12" s="189">
        <v>0</v>
      </c>
      <c r="AB12" s="189">
        <v>0</v>
      </c>
      <c r="AC12" s="189">
        <v>0</v>
      </c>
      <c r="AD12" s="189">
        <v>0</v>
      </c>
      <c r="AE12" s="189">
        <v>0</v>
      </c>
      <c r="AF12" s="189">
        <v>0</v>
      </c>
      <c r="AG12" s="189">
        <v>0</v>
      </c>
      <c r="AH12" s="335">
        <v>26</v>
      </c>
      <c r="AI12" s="190">
        <v>88</v>
      </c>
      <c r="AJ12" s="191">
        <v>16509</v>
      </c>
      <c r="AK12" s="189">
        <v>896.07998249100001</v>
      </c>
      <c r="AL12" s="134">
        <v>19</v>
      </c>
      <c r="AM12" s="189">
        <v>912.03983390999997</v>
      </c>
      <c r="AN12" s="134">
        <v>4</v>
      </c>
      <c r="AO12" s="335">
        <v>1</v>
      </c>
    </row>
    <row r="13" spans="1:41" s="134" customFormat="1" ht="22.5" customHeight="1">
      <c r="A13" s="134" t="s">
        <v>770</v>
      </c>
      <c r="B13" s="134" t="s">
        <v>267</v>
      </c>
      <c r="C13" s="134" t="s">
        <v>1</v>
      </c>
      <c r="D13" s="134" t="s">
        <v>267</v>
      </c>
      <c r="E13" s="185" t="s">
        <v>702</v>
      </c>
      <c r="F13" s="185" t="s">
        <v>555</v>
      </c>
      <c r="G13" s="134" t="s">
        <v>0</v>
      </c>
      <c r="H13" s="134" t="s">
        <v>673</v>
      </c>
      <c r="I13" s="186">
        <v>21936</v>
      </c>
      <c r="J13" s="134">
        <v>7</v>
      </c>
      <c r="K13" s="190" t="s">
        <v>2</v>
      </c>
      <c r="L13" s="190" t="s">
        <v>861</v>
      </c>
      <c r="M13" s="134" t="s">
        <v>862</v>
      </c>
      <c r="N13" s="134" t="s">
        <v>1095</v>
      </c>
      <c r="O13" s="134">
        <v>56</v>
      </c>
      <c r="P13" s="134">
        <v>59</v>
      </c>
      <c r="Q13" s="187">
        <v>115</v>
      </c>
      <c r="R13" s="188">
        <v>7</v>
      </c>
      <c r="S13" s="188">
        <v>9</v>
      </c>
      <c r="T13" s="188"/>
      <c r="U13" s="188"/>
      <c r="V13" s="188"/>
      <c r="W13" s="188"/>
      <c r="X13" s="188"/>
      <c r="Y13" s="188"/>
      <c r="Z13" s="189">
        <v>20</v>
      </c>
      <c r="AA13" s="189">
        <v>1</v>
      </c>
      <c r="AB13" s="189">
        <v>0</v>
      </c>
      <c r="AC13" s="189">
        <v>0</v>
      </c>
      <c r="AD13" s="189">
        <v>0</v>
      </c>
      <c r="AE13" s="189">
        <v>0</v>
      </c>
      <c r="AF13" s="189">
        <v>0</v>
      </c>
      <c r="AG13" s="189">
        <v>0</v>
      </c>
      <c r="AH13" s="335">
        <v>21</v>
      </c>
      <c r="AI13" s="190">
        <v>101</v>
      </c>
      <c r="AJ13" s="191">
        <v>21936</v>
      </c>
      <c r="AK13" s="189">
        <v>885.069977064</v>
      </c>
      <c r="AL13" s="134">
        <v>98</v>
      </c>
      <c r="AM13" s="189">
        <v>899.04977964</v>
      </c>
      <c r="AN13" s="134">
        <v>101</v>
      </c>
      <c r="AO13" s="335">
        <v>2</v>
      </c>
    </row>
    <row r="14" spans="1:41" s="134" customFormat="1" ht="22.5" customHeight="1">
      <c r="A14" s="134" t="s">
        <v>682</v>
      </c>
      <c r="B14" s="134" t="s">
        <v>124</v>
      </c>
      <c r="C14" s="134" t="s">
        <v>1</v>
      </c>
      <c r="D14" s="134" t="s">
        <v>124</v>
      </c>
      <c r="E14" s="185" t="s">
        <v>84</v>
      </c>
      <c r="F14" s="185" t="s">
        <v>683</v>
      </c>
      <c r="G14" s="134" t="s">
        <v>6</v>
      </c>
      <c r="H14" s="134" t="s">
        <v>644</v>
      </c>
      <c r="I14" s="186">
        <v>19929</v>
      </c>
      <c r="J14" s="134">
        <v>6</v>
      </c>
      <c r="K14" s="190" t="s">
        <v>8</v>
      </c>
      <c r="L14" s="190" t="s">
        <v>861</v>
      </c>
      <c r="M14" s="134" t="s">
        <v>777</v>
      </c>
      <c r="N14" s="134" t="s">
        <v>1095</v>
      </c>
      <c r="O14" s="134">
        <v>53</v>
      </c>
      <c r="P14" s="134">
        <v>56</v>
      </c>
      <c r="Q14" s="187">
        <v>109</v>
      </c>
      <c r="R14" s="188">
        <v>16</v>
      </c>
      <c r="S14" s="188"/>
      <c r="T14" s="188"/>
      <c r="U14" s="188"/>
      <c r="V14" s="188"/>
      <c r="W14" s="188"/>
      <c r="X14" s="188"/>
      <c r="Y14" s="188"/>
      <c r="Z14" s="189">
        <v>19</v>
      </c>
      <c r="AA14" s="189">
        <v>0</v>
      </c>
      <c r="AB14" s="189">
        <v>0</v>
      </c>
      <c r="AC14" s="189">
        <v>0</v>
      </c>
      <c r="AD14" s="189">
        <v>0</v>
      </c>
      <c r="AE14" s="189">
        <v>0</v>
      </c>
      <c r="AF14" s="189">
        <v>0</v>
      </c>
      <c r="AG14" s="189">
        <v>0</v>
      </c>
      <c r="AH14" s="335">
        <v>19</v>
      </c>
      <c r="AI14" s="190">
        <v>97</v>
      </c>
      <c r="AJ14" s="191">
        <v>19929</v>
      </c>
      <c r="AK14" s="189">
        <v>891.05997907099993</v>
      </c>
      <c r="AL14" s="134">
        <v>50</v>
      </c>
      <c r="AM14" s="189">
        <v>903.05979970999999</v>
      </c>
      <c r="AN14" s="134">
        <v>46</v>
      </c>
      <c r="AO14" s="335">
        <v>1</v>
      </c>
    </row>
    <row r="15" spans="1:41" s="134" customFormat="1" ht="22.5" customHeight="1">
      <c r="A15" s="134" t="s">
        <v>621</v>
      </c>
      <c r="B15" s="134" t="s">
        <v>490</v>
      </c>
      <c r="C15" s="134" t="s">
        <v>1</v>
      </c>
      <c r="D15" s="134" t="s">
        <v>490</v>
      </c>
      <c r="E15" s="185" t="s">
        <v>622</v>
      </c>
      <c r="F15" s="185" t="s">
        <v>623</v>
      </c>
      <c r="G15" s="134" t="s">
        <v>6</v>
      </c>
      <c r="H15" s="134" t="s">
        <v>644</v>
      </c>
      <c r="I15" s="186">
        <v>18327</v>
      </c>
      <c r="J15" s="134">
        <v>4</v>
      </c>
      <c r="K15" s="190" t="s">
        <v>8</v>
      </c>
      <c r="L15" s="190" t="s">
        <v>950</v>
      </c>
      <c r="M15" s="134" t="s">
        <v>777</v>
      </c>
      <c r="N15" s="134" t="s">
        <v>1095</v>
      </c>
      <c r="O15" s="134">
        <v>51</v>
      </c>
      <c r="P15" s="134">
        <v>54</v>
      </c>
      <c r="Q15" s="187">
        <v>105</v>
      </c>
      <c r="R15" s="188">
        <v>17</v>
      </c>
      <c r="S15" s="188"/>
      <c r="T15" s="188"/>
      <c r="U15" s="188"/>
      <c r="V15" s="188"/>
      <c r="W15" s="188"/>
      <c r="X15" s="188"/>
      <c r="Y15" s="188"/>
      <c r="Z15" s="189">
        <v>18</v>
      </c>
      <c r="AA15" s="189">
        <v>0</v>
      </c>
      <c r="AB15" s="189">
        <v>0</v>
      </c>
      <c r="AC15" s="189">
        <v>0</v>
      </c>
      <c r="AD15" s="189">
        <v>0</v>
      </c>
      <c r="AE15" s="189">
        <v>0</v>
      </c>
      <c r="AF15" s="189">
        <v>0</v>
      </c>
      <c r="AG15" s="189">
        <v>0</v>
      </c>
      <c r="AH15" s="335">
        <v>18</v>
      </c>
      <c r="AI15" s="190">
        <v>97</v>
      </c>
      <c r="AJ15" s="191">
        <v>18327</v>
      </c>
      <c r="AK15" s="189">
        <v>895.03998067299995</v>
      </c>
      <c r="AL15" s="134">
        <v>28</v>
      </c>
      <c r="AM15" s="189">
        <v>903.07981573000006</v>
      </c>
      <c r="AN15" s="134">
        <v>45</v>
      </c>
      <c r="AO15" s="335">
        <v>1</v>
      </c>
    </row>
    <row r="16" spans="1:41" s="134" customFormat="1" ht="22.5" customHeight="1">
      <c r="A16" s="134" t="s">
        <v>28</v>
      </c>
      <c r="B16" s="134" t="s">
        <v>881</v>
      </c>
      <c r="C16" s="134" t="s">
        <v>488</v>
      </c>
      <c r="D16" s="134" t="s">
        <v>283</v>
      </c>
      <c r="E16" s="185" t="s">
        <v>26</v>
      </c>
      <c r="F16" s="185" t="s">
        <v>29</v>
      </c>
      <c r="G16" s="134" t="s">
        <v>6</v>
      </c>
      <c r="H16" s="134" t="s">
        <v>635</v>
      </c>
      <c r="I16" s="186">
        <v>15668</v>
      </c>
      <c r="J16" s="134">
        <v>9</v>
      </c>
      <c r="K16" s="190" t="s">
        <v>2</v>
      </c>
      <c r="L16" s="190" t="s">
        <v>950</v>
      </c>
      <c r="M16" s="134" t="s">
        <v>777</v>
      </c>
      <c r="N16" s="134" t="s">
        <v>1095</v>
      </c>
      <c r="O16" s="134">
        <v>60</v>
      </c>
      <c r="P16" s="134">
        <v>58</v>
      </c>
      <c r="Q16" s="187">
        <v>118</v>
      </c>
      <c r="R16" s="188"/>
      <c r="S16" s="188"/>
      <c r="T16" s="188"/>
      <c r="U16" s="188"/>
      <c r="V16" s="188">
        <v>5</v>
      </c>
      <c r="W16" s="188"/>
      <c r="X16" s="188"/>
      <c r="Y16" s="188"/>
      <c r="Z16" s="189">
        <v>0</v>
      </c>
      <c r="AA16" s="189">
        <v>0</v>
      </c>
      <c r="AB16" s="189">
        <v>0</v>
      </c>
      <c r="AC16" s="189">
        <v>0</v>
      </c>
      <c r="AD16" s="189">
        <v>14</v>
      </c>
      <c r="AE16" s="189">
        <v>0</v>
      </c>
      <c r="AF16" s="189">
        <v>0</v>
      </c>
      <c r="AG16" s="189">
        <v>0</v>
      </c>
      <c r="AH16" s="335">
        <v>14</v>
      </c>
      <c r="AI16" s="190">
        <v>100</v>
      </c>
      <c r="AJ16" s="191">
        <v>15668</v>
      </c>
      <c r="AK16" s="189">
        <v>882.08998333200009</v>
      </c>
      <c r="AL16" s="134">
        <v>115</v>
      </c>
      <c r="AM16" s="189">
        <v>900.02984231999994</v>
      </c>
      <c r="AN16" s="134">
        <v>89</v>
      </c>
      <c r="AO16" s="335">
        <v>1</v>
      </c>
    </row>
    <row r="17" spans="1:41" s="134" customFormat="1" ht="22.5" customHeight="1">
      <c r="A17" s="134" t="s">
        <v>275</v>
      </c>
      <c r="B17" s="134" t="s">
        <v>411</v>
      </c>
      <c r="C17" s="134" t="s">
        <v>1</v>
      </c>
      <c r="D17" s="134" t="s">
        <v>411</v>
      </c>
      <c r="E17" s="185" t="s">
        <v>276</v>
      </c>
      <c r="F17" s="185" t="s">
        <v>277</v>
      </c>
      <c r="G17" s="134" t="s">
        <v>6</v>
      </c>
      <c r="H17" s="134" t="s">
        <v>653</v>
      </c>
      <c r="I17" s="186">
        <v>26024</v>
      </c>
      <c r="J17" s="134">
        <v>6</v>
      </c>
      <c r="K17" s="190" t="s">
        <v>8</v>
      </c>
      <c r="L17" s="190" t="s">
        <v>861</v>
      </c>
      <c r="M17" s="134" t="s">
        <v>862</v>
      </c>
      <c r="N17" s="134" t="s">
        <v>1095</v>
      </c>
      <c r="O17" s="134">
        <v>58</v>
      </c>
      <c r="P17" s="134">
        <v>47</v>
      </c>
      <c r="Q17" s="187">
        <v>105</v>
      </c>
      <c r="R17" s="188"/>
      <c r="S17" s="188"/>
      <c r="T17" s="188"/>
      <c r="U17" s="188"/>
      <c r="V17" s="188">
        <v>17</v>
      </c>
      <c r="W17" s="188"/>
      <c r="X17" s="188"/>
      <c r="Y17" s="188"/>
      <c r="Z17" s="189">
        <v>0</v>
      </c>
      <c r="AA17" s="189">
        <v>0</v>
      </c>
      <c r="AB17" s="189">
        <v>0</v>
      </c>
      <c r="AC17" s="189">
        <v>0</v>
      </c>
      <c r="AD17" s="189">
        <v>12</v>
      </c>
      <c r="AE17" s="189">
        <v>0</v>
      </c>
      <c r="AF17" s="189">
        <v>0</v>
      </c>
      <c r="AG17" s="189">
        <v>0</v>
      </c>
      <c r="AH17" s="335">
        <v>12</v>
      </c>
      <c r="AI17" s="190">
        <v>93</v>
      </c>
      <c r="AJ17" s="191">
        <v>26024</v>
      </c>
      <c r="AK17" s="189">
        <v>895.05997297599993</v>
      </c>
      <c r="AL17" s="134">
        <v>26</v>
      </c>
      <c r="AM17" s="189">
        <v>907.05973875999996</v>
      </c>
      <c r="AN17" s="134">
        <v>17</v>
      </c>
      <c r="AO17" s="335">
        <v>1</v>
      </c>
    </row>
    <row r="18" spans="1:41" s="134" customFormat="1" ht="22.5" customHeight="1">
      <c r="A18" s="134" t="s">
        <v>585</v>
      </c>
      <c r="B18" s="134" t="s">
        <v>790</v>
      </c>
      <c r="C18" s="134" t="s">
        <v>488</v>
      </c>
      <c r="D18" s="134" t="s">
        <v>204</v>
      </c>
      <c r="E18" s="185" t="s">
        <v>90</v>
      </c>
      <c r="F18" s="185" t="s">
        <v>586</v>
      </c>
      <c r="G18" s="134" t="s">
        <v>0</v>
      </c>
      <c r="H18" s="134" t="s">
        <v>635</v>
      </c>
      <c r="I18" s="186" t="s">
        <v>808</v>
      </c>
      <c r="J18" s="134">
        <v>4</v>
      </c>
      <c r="K18" s="190" t="s">
        <v>8</v>
      </c>
      <c r="L18" s="190" t="s">
        <v>861</v>
      </c>
      <c r="M18" s="134" t="s">
        <v>777</v>
      </c>
      <c r="N18" s="134" t="s">
        <v>1095</v>
      </c>
      <c r="O18" s="134">
        <v>53</v>
      </c>
      <c r="P18" s="134">
        <v>48</v>
      </c>
      <c r="Q18" s="187">
        <v>101</v>
      </c>
      <c r="R18" s="188"/>
      <c r="S18" s="188"/>
      <c r="T18" s="188"/>
      <c r="U18" s="188"/>
      <c r="V18" s="188">
        <v>16</v>
      </c>
      <c r="W18" s="188"/>
      <c r="X18" s="188"/>
      <c r="Y18" s="188"/>
      <c r="Z18" s="189">
        <v>0</v>
      </c>
      <c r="AA18" s="189">
        <v>0</v>
      </c>
      <c r="AB18" s="189">
        <v>0</v>
      </c>
      <c r="AC18" s="189">
        <v>0</v>
      </c>
      <c r="AD18" s="189">
        <v>11</v>
      </c>
      <c r="AE18" s="189">
        <v>0</v>
      </c>
      <c r="AF18" s="189">
        <v>0</v>
      </c>
      <c r="AG18" s="189">
        <v>0</v>
      </c>
      <c r="AH18" s="335">
        <v>11</v>
      </c>
      <c r="AI18" s="190">
        <v>93</v>
      </c>
      <c r="AJ18" s="191" t="s">
        <v>808</v>
      </c>
      <c r="AK18" s="189">
        <v>899.03997688799996</v>
      </c>
      <c r="AL18" s="134">
        <v>10</v>
      </c>
      <c r="AM18" s="189">
        <v>907.07977788000005</v>
      </c>
      <c r="AN18" s="134">
        <v>16</v>
      </c>
      <c r="AO18" s="335">
        <v>1</v>
      </c>
    </row>
    <row r="19" spans="1:41" s="134" customFormat="1" ht="22.5" customHeight="1">
      <c r="A19" s="134" t="s">
        <v>350</v>
      </c>
      <c r="B19" s="134" t="s">
        <v>124</v>
      </c>
      <c r="C19" s="134" t="s">
        <v>1</v>
      </c>
      <c r="D19" s="134" t="s">
        <v>124</v>
      </c>
      <c r="E19" s="185" t="s">
        <v>111</v>
      </c>
      <c r="F19" s="185" t="s">
        <v>351</v>
      </c>
      <c r="G19" s="134" t="s">
        <v>6</v>
      </c>
      <c r="H19" s="134" t="s">
        <v>654</v>
      </c>
      <c r="I19" s="186">
        <v>26932</v>
      </c>
      <c r="J19" s="134">
        <v>3</v>
      </c>
      <c r="K19" s="190" t="s">
        <v>20</v>
      </c>
      <c r="L19" s="190" t="s">
        <v>861</v>
      </c>
      <c r="M19" s="134" t="s">
        <v>862</v>
      </c>
      <c r="N19" s="134" t="s">
        <v>1095</v>
      </c>
      <c r="O19" s="134">
        <v>53</v>
      </c>
      <c r="P19" s="134">
        <v>51</v>
      </c>
      <c r="Q19" s="187">
        <v>104</v>
      </c>
      <c r="R19" s="188"/>
      <c r="S19" s="188"/>
      <c r="T19" s="188"/>
      <c r="U19" s="188"/>
      <c r="V19" s="188">
        <v>15</v>
      </c>
      <c r="W19" s="188"/>
      <c r="X19" s="188"/>
      <c r="Y19" s="188"/>
      <c r="Z19" s="189">
        <v>0</v>
      </c>
      <c r="AA19" s="189">
        <v>0</v>
      </c>
      <c r="AB19" s="189">
        <v>0</v>
      </c>
      <c r="AC19" s="189">
        <v>0</v>
      </c>
      <c r="AD19" s="189">
        <v>10</v>
      </c>
      <c r="AE19" s="189">
        <v>0</v>
      </c>
      <c r="AF19" s="189">
        <v>0</v>
      </c>
      <c r="AG19" s="189">
        <v>0</v>
      </c>
      <c r="AH19" s="335">
        <v>10</v>
      </c>
      <c r="AI19" s="190">
        <v>98</v>
      </c>
      <c r="AJ19" s="191">
        <v>26932</v>
      </c>
      <c r="AK19" s="189">
        <v>896.02997206800001</v>
      </c>
      <c r="AL19" s="134">
        <v>22</v>
      </c>
      <c r="AM19" s="189">
        <v>902.08972968</v>
      </c>
      <c r="AN19" s="134">
        <v>49</v>
      </c>
      <c r="AO19" s="335">
        <v>1</v>
      </c>
    </row>
    <row r="20" spans="1:41" s="134" customFormat="1" ht="22.5" customHeight="1">
      <c r="A20" s="134" t="s">
        <v>371</v>
      </c>
      <c r="B20" s="134" t="s">
        <v>799</v>
      </c>
      <c r="C20" s="134" t="s">
        <v>488</v>
      </c>
      <c r="D20" s="134" t="s">
        <v>411</v>
      </c>
      <c r="E20" s="185" t="s">
        <v>372</v>
      </c>
      <c r="F20" s="185" t="s">
        <v>373</v>
      </c>
      <c r="G20" s="134" t="s">
        <v>0</v>
      </c>
      <c r="H20" s="134" t="s">
        <v>664</v>
      </c>
      <c r="I20" s="186">
        <v>15313</v>
      </c>
      <c r="J20" s="134">
        <v>6</v>
      </c>
      <c r="K20" s="190" t="s">
        <v>8</v>
      </c>
      <c r="L20" s="190" t="s">
        <v>994</v>
      </c>
      <c r="M20" s="134" t="s">
        <v>862</v>
      </c>
      <c r="N20" s="134" t="s">
        <v>1095</v>
      </c>
      <c r="O20" s="134">
        <v>53</v>
      </c>
      <c r="P20" s="134">
        <v>55</v>
      </c>
      <c r="Q20" s="187">
        <v>108</v>
      </c>
      <c r="R20" s="188"/>
      <c r="S20" s="188"/>
      <c r="T20" s="188"/>
      <c r="U20" s="188"/>
      <c r="V20" s="188">
        <v>15</v>
      </c>
      <c r="W20" s="188"/>
      <c r="X20" s="188"/>
      <c r="Y20" s="188"/>
      <c r="Z20" s="189">
        <v>0</v>
      </c>
      <c r="AA20" s="189">
        <v>0</v>
      </c>
      <c r="AB20" s="189">
        <v>0</v>
      </c>
      <c r="AC20" s="189">
        <v>0</v>
      </c>
      <c r="AD20" s="189">
        <v>10</v>
      </c>
      <c r="AE20" s="189">
        <v>0</v>
      </c>
      <c r="AF20" s="189">
        <v>0</v>
      </c>
      <c r="AG20" s="189">
        <v>0</v>
      </c>
      <c r="AH20" s="335">
        <v>10</v>
      </c>
      <c r="AI20" s="190">
        <v>96</v>
      </c>
      <c r="AJ20" s="191">
        <v>15313</v>
      </c>
      <c r="AK20" s="189">
        <v>892.059983687</v>
      </c>
      <c r="AL20" s="134">
        <v>44</v>
      </c>
      <c r="AM20" s="189">
        <v>904.05984587</v>
      </c>
      <c r="AN20" s="134">
        <v>30</v>
      </c>
      <c r="AO20" s="335">
        <v>1</v>
      </c>
    </row>
    <row r="21" spans="1:41" s="134" customFormat="1" ht="22.5" customHeight="1">
      <c r="A21" s="134" t="s">
        <v>441</v>
      </c>
      <c r="B21" s="134" t="s">
        <v>532</v>
      </c>
      <c r="C21" s="134" t="s">
        <v>488</v>
      </c>
      <c r="D21" s="134" t="s">
        <v>1</v>
      </c>
      <c r="E21" s="185" t="s">
        <v>477</v>
      </c>
      <c r="F21" s="185" t="s">
        <v>478</v>
      </c>
      <c r="G21" s="134" t="s">
        <v>0</v>
      </c>
      <c r="H21" s="134" t="s">
        <v>654</v>
      </c>
      <c r="I21" s="186">
        <v>17774</v>
      </c>
      <c r="J21" s="134">
        <v>3</v>
      </c>
      <c r="K21" s="190" t="s">
        <v>20</v>
      </c>
      <c r="L21" s="190" t="s">
        <v>950</v>
      </c>
      <c r="M21" s="134" t="s">
        <v>862</v>
      </c>
      <c r="N21" s="134" t="s">
        <v>1095</v>
      </c>
      <c r="O21" s="134">
        <v>58</v>
      </c>
      <c r="P21" s="134">
        <v>51</v>
      </c>
      <c r="Q21" s="187">
        <v>109</v>
      </c>
      <c r="R21" s="188"/>
      <c r="S21" s="188"/>
      <c r="T21" s="188"/>
      <c r="U21" s="188"/>
      <c r="V21" s="188">
        <v>1</v>
      </c>
      <c r="W21" s="188"/>
      <c r="X21" s="188"/>
      <c r="Y21" s="188"/>
      <c r="Z21" s="189">
        <v>0</v>
      </c>
      <c r="AA21" s="189">
        <v>0</v>
      </c>
      <c r="AB21" s="189">
        <v>0</v>
      </c>
      <c r="AC21" s="189">
        <v>0</v>
      </c>
      <c r="AD21" s="189">
        <v>4</v>
      </c>
      <c r="AE21" s="189">
        <v>0</v>
      </c>
      <c r="AF21" s="189">
        <v>0</v>
      </c>
      <c r="AG21" s="189">
        <v>0</v>
      </c>
      <c r="AH21" s="335">
        <v>4</v>
      </c>
      <c r="AI21" s="190">
        <v>103</v>
      </c>
      <c r="AJ21" s="191">
        <v>17774</v>
      </c>
      <c r="AK21" s="189">
        <v>891.02998122600002</v>
      </c>
      <c r="AL21" s="134">
        <v>56</v>
      </c>
      <c r="AM21" s="189">
        <v>897.08982126000001</v>
      </c>
      <c r="AN21" s="134">
        <v>118</v>
      </c>
      <c r="AO21" s="335">
        <v>1</v>
      </c>
    </row>
    <row r="22" spans="1:41" s="134" customFormat="1" ht="22.5" customHeight="1">
      <c r="A22" s="134" t="s">
        <v>413</v>
      </c>
      <c r="B22" s="134" t="s">
        <v>1</v>
      </c>
      <c r="C22" s="134" t="s">
        <v>1</v>
      </c>
      <c r="D22" s="134" t="s">
        <v>1</v>
      </c>
      <c r="E22" s="185" t="s">
        <v>1044</v>
      </c>
      <c r="F22" s="185" t="s">
        <v>1045</v>
      </c>
      <c r="G22" s="134" t="s">
        <v>0</v>
      </c>
      <c r="H22" s="134" t="s">
        <v>673</v>
      </c>
      <c r="I22" s="186">
        <v>19749</v>
      </c>
      <c r="J22" s="134">
        <v>1</v>
      </c>
      <c r="K22" s="190" t="s">
        <v>20</v>
      </c>
      <c r="L22" s="190" t="s">
        <v>861</v>
      </c>
      <c r="M22" s="134" t="s">
        <v>777</v>
      </c>
      <c r="N22" s="134" t="s">
        <v>1095</v>
      </c>
      <c r="O22" s="134">
        <v>51</v>
      </c>
      <c r="P22" s="134">
        <v>43</v>
      </c>
      <c r="Q22" s="187">
        <v>94</v>
      </c>
      <c r="R22" s="188"/>
      <c r="S22" s="188"/>
      <c r="T22" s="188"/>
      <c r="U22" s="188"/>
      <c r="V22" s="188">
        <v>4</v>
      </c>
      <c r="W22" s="188"/>
      <c r="X22" s="188"/>
      <c r="Y22" s="188"/>
      <c r="Z22" s="189">
        <v>0</v>
      </c>
      <c r="AA22" s="189">
        <v>0</v>
      </c>
      <c r="AB22" s="189">
        <v>0</v>
      </c>
      <c r="AC22" s="189">
        <v>0</v>
      </c>
      <c r="AD22" s="189">
        <v>3</v>
      </c>
      <c r="AE22" s="189">
        <v>0</v>
      </c>
      <c r="AF22" s="189">
        <v>0</v>
      </c>
      <c r="AG22" s="189">
        <v>0</v>
      </c>
      <c r="AH22" s="335">
        <v>3</v>
      </c>
      <c r="AI22" s="190">
        <v>92</v>
      </c>
      <c r="AJ22" s="191">
        <v>19749</v>
      </c>
      <c r="AK22" s="189">
        <v>906.009979251</v>
      </c>
      <c r="AL22" s="134">
        <v>2</v>
      </c>
      <c r="AM22" s="189">
        <v>908.10980151000001</v>
      </c>
      <c r="AN22" s="134">
        <v>10</v>
      </c>
      <c r="AO22" s="335">
        <v>1</v>
      </c>
    </row>
    <row r="23" spans="1:41" ht="22.5" customHeight="1"/>
    <row r="24" spans="1:41" ht="22.5" customHeight="1"/>
    <row r="25" spans="1:41" ht="22.5" customHeight="1"/>
    <row r="26" spans="1:41" ht="22.5" customHeight="1"/>
    <row r="27" spans="1:41" ht="22.5" customHeight="1"/>
    <row r="28" spans="1:41" ht="22.5" customHeight="1"/>
    <row r="29" spans="1:41" ht="22.5" customHeight="1"/>
    <row r="30" spans="1:41" ht="22.5" customHeight="1"/>
    <row r="31" spans="1:41" ht="22.5" customHeight="1"/>
    <row r="32" spans="1:41" ht="22.5" customHeight="1"/>
    <row r="33" ht="22.5" customHeight="1"/>
    <row r="34" ht="22.5" customHeight="1"/>
    <row r="35" ht="22.5" customHeight="1"/>
    <row r="36" ht="22.5" customHeight="1"/>
    <row r="37" ht="22.5" customHeight="1"/>
    <row r="38" ht="22.5" customHeight="1"/>
    <row r="39" ht="22.5" customHeight="1"/>
    <row r="40" ht="22.5" customHeight="1"/>
    <row r="41" ht="22.5" customHeight="1"/>
    <row r="42" ht="22.5" customHeight="1"/>
    <row r="43" ht="22.5" customHeight="1"/>
    <row r="44" ht="22.5" customHeight="1"/>
    <row r="45" ht="22.5" customHeight="1"/>
    <row r="46" ht="22.5" customHeight="1"/>
    <row r="47" ht="22.5" customHeight="1"/>
    <row r="48" ht="22.5" customHeight="1"/>
    <row r="49" ht="22.5" customHeight="1"/>
    <row r="50" ht="22.5" customHeight="1"/>
    <row r="51" ht="22.5" customHeight="1"/>
    <row r="52" ht="22.5" customHeight="1"/>
    <row r="53" ht="22.5" customHeight="1"/>
    <row r="54" ht="22.5" customHeight="1"/>
    <row r="55" ht="22.5" customHeight="1"/>
    <row r="56" ht="22.5" customHeight="1"/>
    <row r="57" ht="22.5" customHeight="1"/>
    <row r="58" ht="22.5" customHeight="1"/>
    <row r="59" ht="22.5" customHeight="1"/>
    <row r="60" ht="22.5" customHeight="1"/>
    <row r="61" ht="22.5" customHeight="1"/>
    <row r="62" ht="22.5" customHeight="1"/>
    <row r="63" ht="22.5" customHeight="1"/>
    <row r="64" ht="22.5" customHeight="1"/>
    <row r="65" ht="22.5" customHeight="1"/>
    <row r="66" ht="22.5" customHeight="1"/>
    <row r="67" ht="22.5" customHeight="1"/>
    <row r="68" ht="22.5" customHeight="1"/>
    <row r="69" ht="22.5" customHeight="1"/>
    <row r="70" ht="22.5" customHeight="1"/>
    <row r="71" ht="22.5" customHeight="1"/>
    <row r="72" ht="22.5" customHeight="1"/>
    <row r="73" ht="22.5" customHeight="1"/>
    <row r="74" ht="22.5" customHeight="1"/>
    <row r="75" ht="22.5" customHeight="1"/>
    <row r="76" ht="22.5" customHeight="1"/>
    <row r="77" ht="22.5" customHeight="1"/>
    <row r="78" ht="22.5" customHeight="1"/>
    <row r="79" ht="22.5" customHeight="1"/>
    <row r="80" ht="22.5" customHeight="1"/>
    <row r="81" ht="22.5" customHeight="1"/>
    <row r="82" ht="22.5" customHeight="1"/>
    <row r="83" ht="22.5" customHeight="1"/>
    <row r="84" ht="22.5" customHeight="1"/>
    <row r="85" ht="22.5" customHeight="1"/>
    <row r="86" ht="22.5" customHeight="1"/>
    <row r="87" ht="22.5" customHeight="1"/>
    <row r="88" ht="22.5" customHeight="1"/>
    <row r="89" ht="22.5" customHeight="1"/>
    <row r="90" ht="22.5" customHeight="1"/>
    <row r="91" ht="22.5" customHeight="1"/>
    <row r="92" ht="22.5" customHeight="1"/>
    <row r="93" ht="22.5" customHeight="1"/>
    <row r="94" ht="22.5" customHeight="1"/>
    <row r="95" ht="22.5" customHeight="1"/>
    <row r="96" ht="22.5" customHeight="1"/>
    <row r="97" ht="22.5" customHeight="1"/>
    <row r="98" ht="22.5" customHeight="1"/>
    <row r="99" ht="22.5" customHeight="1"/>
    <row r="100" ht="22.5" customHeight="1"/>
    <row r="101" ht="22.5" customHeight="1"/>
    <row r="102" ht="22.5" customHeight="1"/>
    <row r="103" ht="22.5" customHeight="1"/>
    <row r="104" ht="22.5" customHeight="1"/>
    <row r="105" ht="22.5" customHeight="1"/>
    <row r="106" ht="22.5" customHeight="1"/>
    <row r="107" ht="22.5" customHeight="1"/>
    <row r="108" ht="22.5" customHeight="1"/>
    <row r="109" ht="22.5" customHeight="1"/>
    <row r="110" ht="22.5" customHeight="1"/>
    <row r="111" ht="22.5" customHeight="1"/>
    <row r="112" ht="22.5" customHeight="1"/>
    <row r="113" ht="22.5" customHeight="1"/>
    <row r="114" ht="22.5" customHeight="1"/>
    <row r="115" ht="22.5" customHeight="1"/>
    <row r="116" ht="22.5" customHeight="1"/>
    <row r="117" ht="22.5" customHeight="1"/>
    <row r="118" ht="22.5" customHeight="1"/>
    <row r="119" ht="22.5" customHeight="1"/>
    <row r="120" ht="22.5" customHeight="1"/>
    <row r="121" ht="22.5" customHeight="1"/>
    <row r="122" ht="22.5" customHeight="1"/>
    <row r="123" ht="22.5" customHeight="1"/>
    <row r="124" ht="22.5" customHeight="1"/>
    <row r="125" ht="22.5" customHeight="1"/>
    <row r="126" ht="22.5" customHeight="1"/>
    <row r="127" ht="22.5" customHeight="1"/>
    <row r="128" ht="22.5" customHeight="1"/>
    <row r="129" ht="22.5" customHeight="1"/>
    <row r="130" ht="22.5" customHeight="1"/>
    <row r="131" ht="22.5" customHeight="1"/>
    <row r="132" ht="22.5" customHeight="1"/>
    <row r="133" ht="22.5" customHeight="1"/>
    <row r="134" ht="22.5" customHeight="1"/>
    <row r="135" ht="22.5" customHeight="1"/>
    <row r="136" ht="22.5" customHeight="1"/>
    <row r="137" ht="22.5" customHeight="1"/>
    <row r="138" ht="22.5" customHeight="1"/>
    <row r="139" ht="22.5" customHeight="1"/>
    <row r="140" ht="22.5" customHeight="1"/>
    <row r="141" ht="22.5" customHeight="1"/>
    <row r="142" ht="22.5" customHeight="1"/>
    <row r="143" ht="22.5" customHeight="1"/>
    <row r="144" ht="22.5" customHeight="1"/>
    <row r="145" ht="22.5" customHeight="1"/>
    <row r="146" ht="22.5" customHeight="1"/>
    <row r="147" ht="22.5" customHeight="1"/>
    <row r="148" ht="22.5" customHeight="1"/>
    <row r="149" ht="22.5" customHeight="1"/>
    <row r="150" ht="22.5" customHeight="1"/>
    <row r="151" ht="22.5" customHeight="1"/>
    <row r="152" ht="22.5" customHeight="1"/>
    <row r="153" ht="22.5" customHeight="1"/>
    <row r="154" ht="22.5" customHeight="1"/>
    <row r="155" ht="22.5" customHeight="1"/>
    <row r="156" ht="22.5" customHeight="1"/>
    <row r="157" ht="22.5" customHeight="1"/>
    <row r="158" ht="22.5" customHeight="1"/>
    <row r="159" ht="22.5" customHeight="1"/>
    <row r="160" ht="22.5" customHeight="1"/>
    <row r="161" ht="22.5" customHeight="1"/>
    <row r="162" ht="22.5" customHeight="1"/>
    <row r="163" ht="22.5" customHeight="1"/>
    <row r="164" ht="22.5" customHeight="1"/>
    <row r="165" ht="22.5" customHeight="1"/>
    <row r="166" ht="22.5" customHeight="1"/>
    <row r="167" ht="22.5" customHeight="1"/>
    <row r="168" ht="22.5" customHeight="1"/>
  </sheetData>
  <autoFilter ref="A9:AO22" xr:uid="{00000000-0001-0000-1600-000000000000}">
    <filterColumn colId="17" showButton="0"/>
    <filterColumn colId="18" showButton="0"/>
    <filterColumn colId="19" showButton="0"/>
    <filterColumn colId="21" showButton="0"/>
    <filterColumn colId="22" showButton="0"/>
    <filterColumn colId="23" showButton="0"/>
    <filterColumn colId="25" showButton="0"/>
    <filterColumn colId="26" showButton="0"/>
    <filterColumn colId="27" showButton="0"/>
    <filterColumn colId="29" showButton="0"/>
    <filterColumn colId="30" showButton="0"/>
    <filterColumn colId="31" showButton="0"/>
    <sortState xmlns:xlrd2="http://schemas.microsoft.com/office/spreadsheetml/2017/richdata2" ref="A10:AO22">
      <sortCondition descending="1" ref="AH9:AH22"/>
    </sortState>
  </autoFilter>
  <mergeCells count="6">
    <mergeCell ref="Z8:AC8"/>
    <mergeCell ref="AD8:AG8"/>
    <mergeCell ref="R9:U9"/>
    <mergeCell ref="V9:Y9"/>
    <mergeCell ref="Z9:AC9"/>
    <mergeCell ref="AD9:AG9"/>
  </mergeCells>
  <hyperlinks>
    <hyperlink ref="H9" r:id="rId1" xr:uid="{00000000-0004-0000-1600-000000000000}"/>
  </hyperlinks>
  <pageMargins left="0.25" right="0.25" top="0.75" bottom="0.75" header="0.3" footer="0.3"/>
  <pageSetup paperSize="9" scale="79" fitToHeight="0" orientation="landscape" horizontalDpi="360" verticalDpi="360"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4:K42"/>
  <sheetViews>
    <sheetView showGridLines="0" workbookViewId="0"/>
  </sheetViews>
  <sheetFormatPr defaultRowHeight="14.4"/>
  <cols>
    <col min="7" max="7" width="9.109375" style="49"/>
    <col min="8" max="8" width="18.88671875" customWidth="1"/>
    <col min="10" max="10" width="18.88671875" customWidth="1"/>
    <col min="11" max="11" width="9.109375" style="176"/>
  </cols>
  <sheetData>
    <row r="4" spans="1:11">
      <c r="A4" s="357" t="s">
        <v>492</v>
      </c>
      <c r="B4" s="357"/>
      <c r="D4" s="357" t="s">
        <v>493</v>
      </c>
      <c r="E4" s="357"/>
    </row>
    <row r="5" spans="1:11">
      <c r="A5" s="50" t="s">
        <v>494</v>
      </c>
      <c r="B5" s="50" t="s">
        <v>495</v>
      </c>
      <c r="D5" s="50" t="s">
        <v>494</v>
      </c>
      <c r="E5" s="50" t="s">
        <v>495</v>
      </c>
      <c r="G5" s="51" t="s">
        <v>496</v>
      </c>
      <c r="H5" s="50" t="s">
        <v>482</v>
      </c>
      <c r="I5" s="50" t="s">
        <v>815</v>
      </c>
      <c r="J5" s="50" t="s">
        <v>482</v>
      </c>
    </row>
    <row r="6" spans="1:11">
      <c r="A6" s="1">
        <v>1</v>
      </c>
      <c r="B6" s="2">
        <v>26</v>
      </c>
      <c r="D6" s="1">
        <v>1</v>
      </c>
      <c r="E6" s="2">
        <v>4</v>
      </c>
      <c r="G6" t="s">
        <v>639</v>
      </c>
      <c r="H6" t="s">
        <v>497</v>
      </c>
      <c r="I6" s="101" t="s">
        <v>811</v>
      </c>
      <c r="J6" t="s">
        <v>497</v>
      </c>
    </row>
    <row r="7" spans="1:11">
      <c r="A7" s="3">
        <v>2</v>
      </c>
      <c r="B7" s="2">
        <v>35</v>
      </c>
      <c r="D7" s="3">
        <v>2</v>
      </c>
      <c r="E7" s="2">
        <v>5</v>
      </c>
      <c r="F7" t="s">
        <v>611</v>
      </c>
      <c r="G7" s="49" t="s">
        <v>635</v>
      </c>
      <c r="H7" t="s">
        <v>498</v>
      </c>
      <c r="I7" s="101" t="s">
        <v>611</v>
      </c>
      <c r="J7" t="s">
        <v>498</v>
      </c>
      <c r="K7" s="176" t="s">
        <v>951</v>
      </c>
    </row>
    <row r="8" spans="1:11">
      <c r="A8" s="71">
        <v>3</v>
      </c>
      <c r="B8" s="72">
        <v>22</v>
      </c>
      <c r="D8" s="1">
        <v>3</v>
      </c>
      <c r="E8" s="2">
        <v>6</v>
      </c>
      <c r="G8" s="49" t="s">
        <v>124</v>
      </c>
      <c r="H8" t="s">
        <v>499</v>
      </c>
      <c r="I8" s="101"/>
      <c r="J8" t="s">
        <v>499</v>
      </c>
    </row>
    <row r="9" spans="1:11">
      <c r="A9" s="3">
        <v>4</v>
      </c>
      <c r="B9" s="2">
        <v>34</v>
      </c>
      <c r="D9" s="3">
        <v>4</v>
      </c>
      <c r="E9" s="2">
        <v>3</v>
      </c>
      <c r="F9" t="s">
        <v>612</v>
      </c>
      <c r="G9" t="s">
        <v>640</v>
      </c>
      <c r="H9" t="s">
        <v>500</v>
      </c>
      <c r="I9" s="101" t="s">
        <v>612</v>
      </c>
      <c r="J9" t="s">
        <v>500</v>
      </c>
      <c r="K9" s="176" t="s">
        <v>951</v>
      </c>
    </row>
    <row r="10" spans="1:11">
      <c r="A10" s="71">
        <v>5</v>
      </c>
      <c r="B10" s="73">
        <v>21</v>
      </c>
      <c r="D10" s="1">
        <v>5</v>
      </c>
      <c r="E10" s="4">
        <v>14</v>
      </c>
      <c r="F10" t="s">
        <v>613</v>
      </c>
      <c r="G10" t="s">
        <v>644</v>
      </c>
      <c r="H10" t="s">
        <v>501</v>
      </c>
      <c r="I10" s="101" t="s">
        <v>613</v>
      </c>
      <c r="J10" t="s">
        <v>501</v>
      </c>
      <c r="K10" s="176" t="s">
        <v>951</v>
      </c>
    </row>
    <row r="11" spans="1:11">
      <c r="A11" s="3">
        <v>6</v>
      </c>
      <c r="B11" s="4">
        <v>31</v>
      </c>
      <c r="D11" s="3">
        <v>6</v>
      </c>
      <c r="E11" s="4">
        <v>2</v>
      </c>
      <c r="G11" t="s">
        <v>651</v>
      </c>
      <c r="H11" t="s">
        <v>502</v>
      </c>
      <c r="I11" s="101" t="s">
        <v>812</v>
      </c>
      <c r="J11" t="s">
        <v>502</v>
      </c>
    </row>
    <row r="12" spans="1:11">
      <c r="A12" s="1">
        <v>7</v>
      </c>
      <c r="B12" s="4">
        <v>20</v>
      </c>
      <c r="D12" s="1">
        <v>7</v>
      </c>
      <c r="E12" s="4">
        <v>27</v>
      </c>
      <c r="F12" t="s">
        <v>615</v>
      </c>
      <c r="G12" t="s">
        <v>653</v>
      </c>
      <c r="H12" t="s">
        <v>503</v>
      </c>
      <c r="I12" s="101" t="s">
        <v>615</v>
      </c>
      <c r="J12" t="s">
        <v>503</v>
      </c>
    </row>
    <row r="13" spans="1:11">
      <c r="A13" s="3">
        <v>8</v>
      </c>
      <c r="B13" s="4">
        <v>15</v>
      </c>
      <c r="D13" s="3">
        <v>8</v>
      </c>
      <c r="E13" s="4">
        <v>28</v>
      </c>
      <c r="F13" t="s">
        <v>616</v>
      </c>
      <c r="G13" t="s">
        <v>654</v>
      </c>
      <c r="H13" t="s">
        <v>504</v>
      </c>
      <c r="I13" s="101" t="s">
        <v>813</v>
      </c>
      <c r="J13" t="s">
        <v>504</v>
      </c>
      <c r="K13" s="176" t="s">
        <v>951</v>
      </c>
    </row>
    <row r="14" spans="1:11">
      <c r="A14" s="1">
        <v>9</v>
      </c>
      <c r="B14" s="4">
        <v>1</v>
      </c>
      <c r="D14" s="1">
        <v>9</v>
      </c>
      <c r="E14" s="4">
        <v>29</v>
      </c>
      <c r="F14" t="s">
        <v>617</v>
      </c>
      <c r="G14" t="s">
        <v>664</v>
      </c>
      <c r="H14" t="s">
        <v>505</v>
      </c>
      <c r="I14" s="101" t="s">
        <v>617</v>
      </c>
      <c r="J14" t="s">
        <v>505</v>
      </c>
      <c r="K14" s="176" t="s">
        <v>951</v>
      </c>
    </row>
    <row r="15" spans="1:11">
      <c r="A15" s="3">
        <v>10</v>
      </c>
      <c r="B15" s="4">
        <v>9</v>
      </c>
      <c r="D15" s="3">
        <v>10</v>
      </c>
      <c r="E15" s="4">
        <v>32</v>
      </c>
      <c r="F15" t="s">
        <v>619</v>
      </c>
      <c r="G15" t="s">
        <v>673</v>
      </c>
      <c r="H15" t="s">
        <v>506</v>
      </c>
      <c r="I15" s="101" t="s">
        <v>619</v>
      </c>
      <c r="J15" t="s">
        <v>506</v>
      </c>
    </row>
    <row r="16" spans="1:11">
      <c r="A16" s="1">
        <v>11</v>
      </c>
      <c r="B16" s="4">
        <v>8</v>
      </c>
      <c r="D16" s="1">
        <v>11</v>
      </c>
      <c r="E16" s="4">
        <v>33</v>
      </c>
      <c r="F16" t="s">
        <v>614</v>
      </c>
      <c r="G16" t="s">
        <v>652</v>
      </c>
      <c r="H16" t="s">
        <v>507</v>
      </c>
      <c r="I16" s="101" t="s">
        <v>614</v>
      </c>
      <c r="J16" t="s">
        <v>507</v>
      </c>
    </row>
    <row r="17" spans="1:11">
      <c r="A17" s="3">
        <v>12</v>
      </c>
      <c r="B17" s="4">
        <v>16</v>
      </c>
      <c r="D17" s="3">
        <v>12</v>
      </c>
      <c r="E17" s="4">
        <v>7</v>
      </c>
      <c r="F17" t="s">
        <v>620</v>
      </c>
      <c r="G17" t="s">
        <v>675</v>
      </c>
      <c r="H17" t="s">
        <v>508</v>
      </c>
      <c r="I17" s="101" t="s">
        <v>620</v>
      </c>
      <c r="J17" t="s">
        <v>508</v>
      </c>
      <c r="K17" s="176" t="s">
        <v>951</v>
      </c>
    </row>
    <row r="18" spans="1:11">
      <c r="A18" s="1">
        <v>13</v>
      </c>
      <c r="B18" s="4">
        <v>24</v>
      </c>
      <c r="D18" s="1">
        <v>13</v>
      </c>
      <c r="E18" s="4">
        <v>23</v>
      </c>
      <c r="G18" t="s">
        <v>674</v>
      </c>
      <c r="H18" t="s">
        <v>511</v>
      </c>
      <c r="I18" s="101" t="s">
        <v>814</v>
      </c>
      <c r="J18" t="s">
        <v>511</v>
      </c>
    </row>
    <row r="19" spans="1:11">
      <c r="A19" s="3">
        <v>14</v>
      </c>
      <c r="B19" s="4">
        <v>25</v>
      </c>
      <c r="D19" s="3">
        <v>14</v>
      </c>
      <c r="E19" s="4">
        <v>13</v>
      </c>
      <c r="F19" t="s">
        <v>618</v>
      </c>
      <c r="G19" t="s">
        <v>670</v>
      </c>
      <c r="H19" t="s">
        <v>512</v>
      </c>
      <c r="I19" s="101" t="s">
        <v>618</v>
      </c>
      <c r="J19" t="s">
        <v>512</v>
      </c>
      <c r="K19" s="176" t="s">
        <v>951</v>
      </c>
    </row>
    <row r="20" spans="1:11">
      <c r="A20" s="1">
        <v>15</v>
      </c>
      <c r="B20" s="4">
        <v>30</v>
      </c>
      <c r="D20" s="1">
        <v>15</v>
      </c>
      <c r="E20" s="4">
        <v>10</v>
      </c>
      <c r="G20" s="49" t="s">
        <v>532</v>
      </c>
      <c r="H20" t="s">
        <v>594</v>
      </c>
      <c r="J20" t="s">
        <v>594</v>
      </c>
    </row>
    <row r="21" spans="1:11">
      <c r="A21" s="3">
        <v>16</v>
      </c>
      <c r="B21" s="4">
        <v>19</v>
      </c>
      <c r="D21" s="3">
        <v>16</v>
      </c>
      <c r="E21" s="4">
        <v>11</v>
      </c>
    </row>
    <row r="22" spans="1:11">
      <c r="A22" s="1">
        <v>17</v>
      </c>
      <c r="B22" s="4">
        <v>18</v>
      </c>
      <c r="D22" s="1">
        <v>17</v>
      </c>
      <c r="E22" s="4">
        <v>12</v>
      </c>
    </row>
    <row r="23" spans="1:11">
      <c r="A23" s="3">
        <v>18</v>
      </c>
      <c r="B23" s="4">
        <v>17</v>
      </c>
      <c r="D23" s="3">
        <v>18</v>
      </c>
      <c r="E23" s="4">
        <v>36</v>
      </c>
    </row>
    <row r="24" spans="1:11">
      <c r="A24" s="3"/>
      <c r="B24" s="4"/>
      <c r="D24" s="4"/>
      <c r="E24" s="4"/>
    </row>
    <row r="25" spans="1:11">
      <c r="A25" s="3"/>
      <c r="B25" s="4"/>
      <c r="D25" s="4"/>
      <c r="E25" s="4"/>
    </row>
    <row r="26" spans="1:11">
      <c r="A26" s="1"/>
      <c r="B26" s="4"/>
      <c r="D26" s="4"/>
      <c r="E26" s="4"/>
    </row>
    <row r="27" spans="1:11">
      <c r="A27" s="3"/>
      <c r="B27" s="4"/>
      <c r="D27" s="4"/>
      <c r="E27" s="4"/>
    </row>
    <row r="28" spans="1:11">
      <c r="A28" s="1"/>
      <c r="B28" s="4"/>
      <c r="D28" s="4"/>
      <c r="E28" s="4"/>
    </row>
    <row r="29" spans="1:11">
      <c r="A29" s="3"/>
      <c r="B29" s="4"/>
      <c r="D29" s="4"/>
      <c r="E29" s="4"/>
    </row>
    <row r="30" spans="1:11">
      <c r="A30" s="1"/>
      <c r="B30" s="4"/>
      <c r="D30" s="4"/>
      <c r="E30" s="4"/>
    </row>
    <row r="31" spans="1:11">
      <c r="A31" s="3"/>
      <c r="B31" s="4"/>
      <c r="D31" s="4"/>
      <c r="E31" s="4"/>
    </row>
    <row r="32" spans="1:11">
      <c r="A32" s="1"/>
      <c r="B32" s="4"/>
      <c r="D32" s="4"/>
      <c r="E32" s="4"/>
    </row>
    <row r="33" spans="1:5">
      <c r="A33" s="3"/>
      <c r="B33" s="4"/>
      <c r="D33" s="4"/>
      <c r="E33" s="4"/>
    </row>
    <row r="34" spans="1:5">
      <c r="A34" s="1"/>
      <c r="B34" s="4"/>
      <c r="D34" s="4"/>
      <c r="E34" s="4"/>
    </row>
    <row r="35" spans="1:5">
      <c r="A35" s="3"/>
      <c r="B35" s="4"/>
      <c r="D35" s="4"/>
      <c r="E35" s="4"/>
    </row>
    <row r="36" spans="1:5">
      <c r="A36" s="1"/>
      <c r="B36" s="4"/>
      <c r="D36" s="4"/>
      <c r="E36" s="4"/>
    </row>
    <row r="37" spans="1:5">
      <c r="A37" s="3"/>
      <c r="B37" s="4"/>
      <c r="D37" s="4"/>
      <c r="E37" s="4"/>
    </row>
    <row r="38" spans="1:5">
      <c r="A38" s="1"/>
      <c r="B38" s="4"/>
      <c r="D38" s="4"/>
      <c r="E38" s="4"/>
    </row>
    <row r="39" spans="1:5">
      <c r="A39" s="3"/>
      <c r="B39" s="4"/>
      <c r="D39" s="4"/>
      <c r="E39" s="4"/>
    </row>
    <row r="40" spans="1:5">
      <c r="A40" s="1"/>
      <c r="B40" s="4"/>
      <c r="D40" s="4"/>
      <c r="E40" s="4"/>
    </row>
    <row r="41" spans="1:5">
      <c r="A41" s="3"/>
      <c r="B41" s="4"/>
      <c r="D41" s="4"/>
      <c r="E41" s="4"/>
    </row>
    <row r="42" spans="1:5">
      <c r="A42" s="1"/>
      <c r="B42" s="4"/>
      <c r="D42" s="4"/>
      <c r="E42" s="4"/>
    </row>
  </sheetData>
  <autoFilter ref="G5:J23" xr:uid="{00000000-0001-0000-1700-000000000000}"/>
  <mergeCells count="2">
    <mergeCell ref="A4:B4"/>
    <mergeCell ref="D4:E4"/>
  </mergeCells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A2BBF7-A0AD-4E74-A135-E12601C1EB93}">
  <sheetPr>
    <tabColor rgb="FFFFFF99"/>
    <pageSetUpPr fitToPage="1"/>
  </sheetPr>
  <dimension ref="A1:AO199"/>
  <sheetViews>
    <sheetView tabSelected="1" zoomScale="85" zoomScaleNormal="85" workbookViewId="0">
      <pane ySplit="2" topLeftCell="A3" activePane="bottomLeft" state="frozen"/>
      <selection activeCell="AO1" sqref="AO1:AO1048576"/>
      <selection pane="bottomLeft" activeCell="A49" sqref="A49:XFD49"/>
    </sheetView>
  </sheetViews>
  <sheetFormatPr defaultColWidth="9" defaultRowHeight="13.8" outlineLevelCol="1"/>
  <cols>
    <col min="1" max="1" width="6.44140625" style="54" customWidth="1"/>
    <col min="2" max="2" width="5.6640625" style="54" customWidth="1"/>
    <col min="3" max="3" width="6.5546875" style="54" customWidth="1"/>
    <col min="4" max="4" width="5.5546875" style="54" customWidth="1"/>
    <col min="5" max="5" width="19.88671875" style="55" bestFit="1" customWidth="1"/>
    <col min="6" max="6" width="16.44140625" style="55" bestFit="1" customWidth="1"/>
    <col min="7" max="7" width="7" style="54" customWidth="1"/>
    <col min="8" max="8" width="9.6640625" style="54" customWidth="1"/>
    <col min="9" max="9" width="13.5546875" style="58" customWidth="1"/>
    <col min="10" max="10" width="6.44140625" style="54" customWidth="1"/>
    <col min="11" max="11" width="6.6640625" style="54" customWidth="1"/>
    <col min="12" max="12" width="8.6640625" style="54" customWidth="1"/>
    <col min="13" max="13" width="9.88671875" style="54" customWidth="1"/>
    <col min="14" max="14" width="7.33203125" style="54" customWidth="1"/>
    <col min="15" max="16" width="5.33203125" style="54" customWidth="1"/>
    <col min="17" max="17" width="8.33203125" style="56" customWidth="1"/>
    <col min="18" max="18" width="17.44140625" style="59" hidden="1" customWidth="1" outlineLevel="1"/>
    <col min="19" max="19" width="4.5546875" style="59" hidden="1" customWidth="1" outlineLevel="1"/>
    <col min="20" max="21" width="5.109375" style="59" hidden="1" customWidth="1" outlineLevel="1"/>
    <col min="22" max="22" width="17.44140625" style="59" hidden="1" customWidth="1" outlineLevel="1"/>
    <col min="23" max="25" width="5.109375" style="59" hidden="1" customWidth="1" outlineLevel="1"/>
    <col min="26" max="26" width="9.88671875" style="61" hidden="1" customWidth="1" outlineLevel="1"/>
    <col min="27" max="29" width="5.109375" style="61" hidden="1" customWidth="1" outlineLevel="1"/>
    <col min="30" max="30" width="9.88671875" style="61" hidden="1" customWidth="1" outlineLevel="1"/>
    <col min="31" max="33" width="6.33203125" style="61" hidden="1" customWidth="1" outlineLevel="1"/>
    <col min="34" max="34" width="6.88671875" style="54" hidden="1" customWidth="1" outlineLevel="1"/>
    <col min="35" max="35" width="7.88671875" style="57" hidden="1" customWidth="1" outlineLevel="1"/>
    <col min="36" max="36" width="10.5546875" style="60" hidden="1" customWidth="1" outlineLevel="1"/>
    <col min="37" max="37" width="11.5546875" style="61" hidden="1" customWidth="1" outlineLevel="1"/>
    <col min="38" max="38" width="19" style="54" customWidth="1" collapsed="1"/>
    <col min="39" max="39" width="11.5546875" style="61" hidden="1" customWidth="1" outlineLevel="1"/>
    <col min="40" max="40" width="16.88671875" style="54" hidden="1" customWidth="1" outlineLevel="1"/>
    <col min="41" max="41" width="11.44140625" style="54" customWidth="1" collapsed="1"/>
    <col min="42" max="16384" width="9" style="54"/>
  </cols>
  <sheetData>
    <row r="1" spans="1:41" s="76" customFormat="1" ht="36.6" customHeight="1">
      <c r="A1" s="70" t="s">
        <v>703</v>
      </c>
      <c r="E1" s="70"/>
      <c r="F1" s="70"/>
      <c r="I1" s="107" t="s">
        <v>525</v>
      </c>
      <c r="K1" s="70" t="s">
        <v>816</v>
      </c>
      <c r="Q1" s="74"/>
      <c r="R1" s="78"/>
      <c r="S1" s="78"/>
      <c r="T1" s="78"/>
      <c r="U1" s="78"/>
      <c r="V1" s="78"/>
      <c r="W1" s="78"/>
      <c r="X1" s="78"/>
      <c r="Y1" s="78"/>
      <c r="Z1" s="354" t="s">
        <v>531</v>
      </c>
      <c r="AA1" s="354"/>
      <c r="AB1" s="354"/>
      <c r="AC1" s="354"/>
      <c r="AD1" s="354" t="s">
        <v>531</v>
      </c>
      <c r="AE1" s="354"/>
      <c r="AF1" s="354"/>
      <c r="AG1" s="354"/>
      <c r="AI1" s="75"/>
      <c r="AJ1" s="175" t="s">
        <v>531</v>
      </c>
      <c r="AK1" s="175" t="s">
        <v>531</v>
      </c>
      <c r="AL1" s="106">
        <v>46075</v>
      </c>
      <c r="AM1" s="175" t="s">
        <v>531</v>
      </c>
      <c r="AN1" s="106"/>
    </row>
    <row r="2" spans="1:41" s="69" customFormat="1" ht="33.75" customHeight="1">
      <c r="A2" s="277" t="s">
        <v>517</v>
      </c>
      <c r="B2" s="277" t="s">
        <v>556</v>
      </c>
      <c r="C2" s="277" t="s">
        <v>558</v>
      </c>
      <c r="D2" s="277" t="s">
        <v>557</v>
      </c>
      <c r="E2" s="277" t="s">
        <v>461</v>
      </c>
      <c r="F2" s="277" t="s">
        <v>518</v>
      </c>
      <c r="G2" s="277" t="s">
        <v>463</v>
      </c>
      <c r="H2" s="277" t="s">
        <v>528</v>
      </c>
      <c r="I2" s="278" t="s">
        <v>465</v>
      </c>
      <c r="J2" s="277" t="s">
        <v>519</v>
      </c>
      <c r="K2" s="277" t="s">
        <v>520</v>
      </c>
      <c r="L2" s="277" t="s">
        <v>680</v>
      </c>
      <c r="M2" s="277" t="s">
        <v>521</v>
      </c>
      <c r="N2" s="277" t="s">
        <v>522</v>
      </c>
      <c r="O2" s="279" t="s">
        <v>523</v>
      </c>
      <c r="P2" s="279" t="s">
        <v>524</v>
      </c>
      <c r="Q2" s="280" t="s">
        <v>525</v>
      </c>
      <c r="R2" s="281" t="s">
        <v>515</v>
      </c>
      <c r="S2" s="281" t="s">
        <v>862</v>
      </c>
      <c r="T2" s="281" t="s">
        <v>1195</v>
      </c>
      <c r="U2" s="281" t="s">
        <v>1196</v>
      </c>
      <c r="V2" s="281" t="s">
        <v>516</v>
      </c>
      <c r="W2" s="281" t="s">
        <v>1197</v>
      </c>
      <c r="X2" s="281" t="s">
        <v>1198</v>
      </c>
      <c r="Y2" s="281" t="s">
        <v>1199</v>
      </c>
      <c r="Z2" s="282" t="s">
        <v>513</v>
      </c>
      <c r="AA2" s="282" t="s">
        <v>1200</v>
      </c>
      <c r="AB2" s="282" t="s">
        <v>1201</v>
      </c>
      <c r="AC2" s="282" t="s">
        <v>1202</v>
      </c>
      <c r="AD2" s="282" t="s">
        <v>514</v>
      </c>
      <c r="AE2" s="282" t="s">
        <v>1203</v>
      </c>
      <c r="AF2" s="282" t="s">
        <v>1204</v>
      </c>
      <c r="AG2" s="282" t="s">
        <v>1205</v>
      </c>
      <c r="AH2" s="283" t="s">
        <v>494</v>
      </c>
      <c r="AI2" s="284" t="s">
        <v>510</v>
      </c>
      <c r="AJ2" s="285" t="s">
        <v>1206</v>
      </c>
      <c r="AK2" s="286" t="s">
        <v>1207</v>
      </c>
      <c r="AL2" s="283" t="s">
        <v>526</v>
      </c>
      <c r="AM2" s="286" t="s">
        <v>1208</v>
      </c>
      <c r="AN2" s="283" t="s">
        <v>527</v>
      </c>
      <c r="AO2" s="283" t="s">
        <v>529</v>
      </c>
    </row>
    <row r="3" spans="1:41">
      <c r="A3" s="321" t="s">
        <v>574</v>
      </c>
      <c r="B3" s="321" t="s">
        <v>790</v>
      </c>
      <c r="C3" s="321" t="s">
        <v>488</v>
      </c>
      <c r="D3" s="321" t="s">
        <v>204</v>
      </c>
      <c r="E3" s="328" t="s">
        <v>404</v>
      </c>
      <c r="F3" s="328" t="s">
        <v>854</v>
      </c>
      <c r="G3" s="321" t="s">
        <v>0</v>
      </c>
      <c r="H3" s="321" t="s">
        <v>654</v>
      </c>
      <c r="I3" s="329">
        <v>16973</v>
      </c>
      <c r="J3" s="321">
        <v>1</v>
      </c>
      <c r="K3" s="321" t="s">
        <v>20</v>
      </c>
      <c r="L3" s="321" t="s">
        <v>950</v>
      </c>
      <c r="M3" s="321" t="s">
        <v>862</v>
      </c>
      <c r="N3" s="321" t="s">
        <v>1095</v>
      </c>
      <c r="O3" s="321">
        <v>49</v>
      </c>
      <c r="P3" s="321">
        <v>45</v>
      </c>
      <c r="Q3" s="330">
        <v>94</v>
      </c>
      <c r="R3" s="331"/>
      <c r="S3" s="331"/>
      <c r="T3" s="331"/>
      <c r="U3" s="331"/>
      <c r="V3" s="331"/>
      <c r="W3" s="331"/>
      <c r="X3" s="331"/>
      <c r="Y3" s="331"/>
      <c r="Z3" s="332">
        <v>0</v>
      </c>
      <c r="AA3" s="332">
        <v>0</v>
      </c>
      <c r="AB3" s="332">
        <v>0</v>
      </c>
      <c r="AC3" s="332">
        <v>0</v>
      </c>
      <c r="AD3" s="332">
        <v>0</v>
      </c>
      <c r="AE3" s="332">
        <v>0</v>
      </c>
      <c r="AF3" s="332">
        <v>0</v>
      </c>
      <c r="AG3" s="332">
        <v>0</v>
      </c>
      <c r="AH3" s="321" t="s">
        <v>777</v>
      </c>
      <c r="AI3" s="333">
        <v>92</v>
      </c>
      <c r="AJ3" s="334">
        <v>16973</v>
      </c>
      <c r="AK3" s="332">
        <v>906.00998202699998</v>
      </c>
      <c r="AL3" s="321">
        <v>1</v>
      </c>
      <c r="AM3" s="332">
        <v>908.10982926999998</v>
      </c>
      <c r="AN3" s="321">
        <v>9</v>
      </c>
      <c r="AO3" s="321" t="s">
        <v>777</v>
      </c>
    </row>
    <row r="4" spans="1:41">
      <c r="A4" s="54" t="s">
        <v>413</v>
      </c>
      <c r="B4" s="54" t="s">
        <v>1</v>
      </c>
      <c r="C4" s="54" t="s">
        <v>1</v>
      </c>
      <c r="D4" s="54" t="s">
        <v>1</v>
      </c>
      <c r="E4" s="55" t="s">
        <v>1044</v>
      </c>
      <c r="F4" s="55" t="s">
        <v>1045</v>
      </c>
      <c r="G4" s="54" t="s">
        <v>0</v>
      </c>
      <c r="H4" s="54" t="s">
        <v>673</v>
      </c>
      <c r="I4" s="58">
        <v>19749</v>
      </c>
      <c r="J4" s="54">
        <v>1</v>
      </c>
      <c r="K4" s="54" t="s">
        <v>20</v>
      </c>
      <c r="L4" s="54" t="s">
        <v>861</v>
      </c>
      <c r="M4" s="54" t="s">
        <v>777</v>
      </c>
      <c r="N4" s="54" t="s">
        <v>1095</v>
      </c>
      <c r="O4" s="54">
        <v>51</v>
      </c>
      <c r="P4" s="54">
        <v>43</v>
      </c>
      <c r="Q4" s="56">
        <v>94</v>
      </c>
      <c r="V4" s="59">
        <v>4</v>
      </c>
      <c r="Z4" s="61">
        <v>0</v>
      </c>
      <c r="AA4" s="61">
        <v>0</v>
      </c>
      <c r="AB4" s="61">
        <v>0</v>
      </c>
      <c r="AC4" s="61">
        <v>0</v>
      </c>
      <c r="AD4" s="61">
        <v>3</v>
      </c>
      <c r="AE4" s="61">
        <v>0</v>
      </c>
      <c r="AF4" s="61">
        <v>0</v>
      </c>
      <c r="AG4" s="61">
        <v>0</v>
      </c>
      <c r="AH4" s="54">
        <v>3</v>
      </c>
      <c r="AI4" s="57">
        <v>92</v>
      </c>
      <c r="AJ4" s="60">
        <v>19749</v>
      </c>
      <c r="AK4" s="61">
        <v>906.009979251</v>
      </c>
      <c r="AL4" s="54">
        <v>2</v>
      </c>
      <c r="AM4" s="61">
        <v>908.10980151000001</v>
      </c>
      <c r="AN4" s="54">
        <v>10</v>
      </c>
      <c r="AO4" s="54">
        <v>1</v>
      </c>
    </row>
    <row r="5" spans="1:41">
      <c r="A5" s="54" t="s">
        <v>562</v>
      </c>
      <c r="B5" s="54" t="s">
        <v>204</v>
      </c>
      <c r="C5" s="54" t="s">
        <v>1</v>
      </c>
      <c r="D5" s="54" t="s">
        <v>204</v>
      </c>
      <c r="E5" s="55" t="s">
        <v>321</v>
      </c>
      <c r="F5" s="55" t="s">
        <v>563</v>
      </c>
      <c r="G5" s="54" t="s">
        <v>0</v>
      </c>
      <c r="H5" s="54" t="s">
        <v>654</v>
      </c>
      <c r="I5" s="58">
        <v>17495</v>
      </c>
      <c r="J5" s="54">
        <v>4</v>
      </c>
      <c r="K5" s="54" t="s">
        <v>8</v>
      </c>
      <c r="L5" s="54" t="s">
        <v>950</v>
      </c>
      <c r="M5" s="54" t="s">
        <v>777</v>
      </c>
      <c r="N5" s="54" t="s">
        <v>1095</v>
      </c>
      <c r="O5" s="54">
        <v>47</v>
      </c>
      <c r="P5" s="54">
        <v>49</v>
      </c>
      <c r="Q5" s="56">
        <v>96</v>
      </c>
      <c r="Z5" s="61">
        <v>0</v>
      </c>
      <c r="AA5" s="61">
        <v>0</v>
      </c>
      <c r="AB5" s="61">
        <v>0</v>
      </c>
      <c r="AC5" s="61">
        <v>0</v>
      </c>
      <c r="AD5" s="61">
        <v>0</v>
      </c>
      <c r="AE5" s="61">
        <v>0</v>
      </c>
      <c r="AF5" s="61">
        <v>0</v>
      </c>
      <c r="AG5" s="61">
        <v>0</v>
      </c>
      <c r="AH5" s="54" t="s">
        <v>777</v>
      </c>
      <c r="AI5" s="57">
        <v>88</v>
      </c>
      <c r="AJ5" s="60">
        <v>17495</v>
      </c>
      <c r="AK5" s="61">
        <v>904.03998150500001</v>
      </c>
      <c r="AL5" s="54">
        <v>3</v>
      </c>
      <c r="AM5" s="61">
        <v>912.07982405000007</v>
      </c>
      <c r="AN5" s="54">
        <v>3</v>
      </c>
      <c r="AO5" s="54" t="s">
        <v>777</v>
      </c>
    </row>
    <row r="6" spans="1:41">
      <c r="A6" s="54" t="s">
        <v>554</v>
      </c>
      <c r="B6" s="54" t="s">
        <v>876</v>
      </c>
      <c r="C6" s="54" t="s">
        <v>488</v>
      </c>
      <c r="D6" s="54" t="s">
        <v>1</v>
      </c>
      <c r="E6" s="55" t="s">
        <v>416</v>
      </c>
      <c r="F6" s="55" t="s">
        <v>555</v>
      </c>
      <c r="G6" s="54" t="s">
        <v>0</v>
      </c>
      <c r="H6" s="54" t="s">
        <v>673</v>
      </c>
      <c r="I6" s="58">
        <v>21818</v>
      </c>
      <c r="J6" s="54">
        <v>7</v>
      </c>
      <c r="K6" s="54" t="s">
        <v>2</v>
      </c>
      <c r="L6" s="54" t="s">
        <v>861</v>
      </c>
      <c r="M6" s="54" t="s">
        <v>862</v>
      </c>
      <c r="N6" s="54" t="s">
        <v>1095</v>
      </c>
      <c r="O6" s="54">
        <v>50</v>
      </c>
      <c r="P6" s="54">
        <v>47</v>
      </c>
      <c r="Q6" s="56">
        <v>97</v>
      </c>
      <c r="Z6" s="61">
        <v>0</v>
      </c>
      <c r="AA6" s="61">
        <v>0</v>
      </c>
      <c r="AB6" s="61">
        <v>0</v>
      </c>
      <c r="AC6" s="61">
        <v>0</v>
      </c>
      <c r="AD6" s="61">
        <v>0</v>
      </c>
      <c r="AE6" s="61">
        <v>0</v>
      </c>
      <c r="AF6" s="61">
        <v>0</v>
      </c>
      <c r="AG6" s="61">
        <v>0</v>
      </c>
      <c r="AH6" s="54" t="s">
        <v>777</v>
      </c>
      <c r="AI6" s="57">
        <v>83</v>
      </c>
      <c r="AJ6" s="60">
        <v>21818</v>
      </c>
      <c r="AK6" s="61">
        <v>903.069977182</v>
      </c>
      <c r="AL6" s="54">
        <v>4</v>
      </c>
      <c r="AM6" s="61">
        <v>917.04978081999991</v>
      </c>
      <c r="AN6" s="54">
        <v>1</v>
      </c>
      <c r="AO6" s="54" t="s">
        <v>777</v>
      </c>
    </row>
    <row r="7" spans="1:41">
      <c r="A7" s="54" t="s">
        <v>3</v>
      </c>
      <c r="B7" s="54" t="s">
        <v>798</v>
      </c>
      <c r="C7" s="54" t="s">
        <v>488</v>
      </c>
      <c r="D7" s="54" t="s">
        <v>393</v>
      </c>
      <c r="E7" s="55" t="s">
        <v>4</v>
      </c>
      <c r="F7" s="55" t="s">
        <v>5</v>
      </c>
      <c r="G7" s="54" t="s">
        <v>0</v>
      </c>
      <c r="H7" s="54" t="s">
        <v>635</v>
      </c>
      <c r="I7" s="58">
        <v>24985</v>
      </c>
      <c r="J7" s="54">
        <v>4</v>
      </c>
      <c r="K7" s="54" t="s">
        <v>8</v>
      </c>
      <c r="L7" s="54" t="s">
        <v>861</v>
      </c>
      <c r="M7" s="54" t="s">
        <v>777</v>
      </c>
      <c r="N7" s="54" t="s">
        <v>1095</v>
      </c>
      <c r="O7" s="54">
        <v>47</v>
      </c>
      <c r="P7" s="54">
        <v>50</v>
      </c>
      <c r="Q7" s="56">
        <v>97</v>
      </c>
      <c r="Z7" s="61">
        <v>0</v>
      </c>
      <c r="AA7" s="61">
        <v>0</v>
      </c>
      <c r="AB7" s="61">
        <v>0</v>
      </c>
      <c r="AC7" s="61">
        <v>0</v>
      </c>
      <c r="AD7" s="61">
        <v>0</v>
      </c>
      <c r="AE7" s="61">
        <v>0</v>
      </c>
      <c r="AF7" s="61">
        <v>0</v>
      </c>
      <c r="AG7" s="61">
        <v>0</v>
      </c>
      <c r="AH7" s="54" t="s">
        <v>777</v>
      </c>
      <c r="AI7" s="57">
        <v>89</v>
      </c>
      <c r="AJ7" s="60">
        <v>24985</v>
      </c>
      <c r="AK7" s="61">
        <v>903.03997401499998</v>
      </c>
      <c r="AL7" s="54">
        <v>5</v>
      </c>
      <c r="AM7" s="61">
        <v>911.07974915</v>
      </c>
      <c r="AN7" s="54">
        <v>6</v>
      </c>
      <c r="AO7" s="54" t="s">
        <v>777</v>
      </c>
    </row>
    <row r="8" spans="1:41">
      <c r="A8" s="54" t="s">
        <v>270</v>
      </c>
      <c r="B8" s="54" t="s">
        <v>124</v>
      </c>
      <c r="C8" s="54" t="s">
        <v>1</v>
      </c>
      <c r="D8" s="54" t="s">
        <v>124</v>
      </c>
      <c r="E8" s="55" t="s">
        <v>268</v>
      </c>
      <c r="F8" s="55" t="s">
        <v>271</v>
      </c>
      <c r="G8" s="54" t="s">
        <v>0</v>
      </c>
      <c r="H8" s="54" t="s">
        <v>653</v>
      </c>
      <c r="I8" s="58">
        <v>21219</v>
      </c>
      <c r="J8" s="54">
        <v>2</v>
      </c>
      <c r="K8" s="54" t="s">
        <v>20</v>
      </c>
      <c r="L8" s="54" t="s">
        <v>861</v>
      </c>
      <c r="M8" s="54" t="s">
        <v>862</v>
      </c>
      <c r="N8" s="54" t="s">
        <v>1095</v>
      </c>
      <c r="O8" s="54">
        <v>50</v>
      </c>
      <c r="P8" s="54">
        <v>47</v>
      </c>
      <c r="Q8" s="56">
        <v>97</v>
      </c>
      <c r="Z8" s="61">
        <v>0</v>
      </c>
      <c r="AA8" s="61">
        <v>0</v>
      </c>
      <c r="AB8" s="61">
        <v>0</v>
      </c>
      <c r="AC8" s="61">
        <v>0</v>
      </c>
      <c r="AD8" s="61">
        <v>0</v>
      </c>
      <c r="AE8" s="61">
        <v>0</v>
      </c>
      <c r="AF8" s="61">
        <v>0</v>
      </c>
      <c r="AG8" s="61">
        <v>0</v>
      </c>
      <c r="AH8" s="54" t="s">
        <v>777</v>
      </c>
      <c r="AI8" s="57">
        <v>93</v>
      </c>
      <c r="AJ8" s="60">
        <v>21219</v>
      </c>
      <c r="AK8" s="61">
        <v>903.01997778099997</v>
      </c>
      <c r="AL8" s="54">
        <v>6</v>
      </c>
      <c r="AM8" s="61">
        <v>907.09978681000007</v>
      </c>
      <c r="AN8" s="54">
        <v>15</v>
      </c>
      <c r="AO8" s="54" t="s">
        <v>777</v>
      </c>
    </row>
    <row r="9" spans="1:41">
      <c r="A9" s="54" t="s">
        <v>717</v>
      </c>
      <c r="B9" s="54" t="s">
        <v>418</v>
      </c>
      <c r="C9" s="54" t="s">
        <v>1</v>
      </c>
      <c r="D9" s="54" t="s">
        <v>418</v>
      </c>
      <c r="E9" s="55" t="s">
        <v>718</v>
      </c>
      <c r="F9" s="55" t="s">
        <v>719</v>
      </c>
      <c r="G9" s="54" t="s">
        <v>0</v>
      </c>
      <c r="H9" s="54" t="s">
        <v>639</v>
      </c>
      <c r="I9" s="58">
        <v>29849</v>
      </c>
      <c r="J9" s="54">
        <v>2</v>
      </c>
      <c r="K9" s="54" t="s">
        <v>20</v>
      </c>
      <c r="L9" s="54" t="s">
        <v>861</v>
      </c>
      <c r="M9" s="54" t="s">
        <v>862</v>
      </c>
      <c r="N9" s="54" t="s">
        <v>1095</v>
      </c>
      <c r="O9" s="54">
        <v>46</v>
      </c>
      <c r="P9" s="54">
        <v>52</v>
      </c>
      <c r="Q9" s="56">
        <v>98</v>
      </c>
      <c r="Z9" s="61">
        <v>0</v>
      </c>
      <c r="AA9" s="61">
        <v>0</v>
      </c>
      <c r="AB9" s="61">
        <v>0</v>
      </c>
      <c r="AC9" s="61">
        <v>0</v>
      </c>
      <c r="AD9" s="61">
        <v>0</v>
      </c>
      <c r="AE9" s="61">
        <v>0</v>
      </c>
      <c r="AF9" s="61">
        <v>0</v>
      </c>
      <c r="AG9" s="61">
        <v>0</v>
      </c>
      <c r="AH9" s="54" t="s">
        <v>777</v>
      </c>
      <c r="AI9" s="57">
        <v>94</v>
      </c>
      <c r="AJ9" s="60">
        <v>29849</v>
      </c>
      <c r="AK9" s="61">
        <v>902.01996915099994</v>
      </c>
      <c r="AL9" s="54">
        <v>7</v>
      </c>
      <c r="AM9" s="61">
        <v>906.09970051000005</v>
      </c>
      <c r="AN9" s="54">
        <v>20</v>
      </c>
      <c r="AO9" s="54" t="s">
        <v>777</v>
      </c>
    </row>
    <row r="10" spans="1:41">
      <c r="A10" s="54" t="s">
        <v>406</v>
      </c>
      <c r="B10" s="54" t="s">
        <v>358</v>
      </c>
      <c r="C10" s="54" t="s">
        <v>1</v>
      </c>
      <c r="D10" s="54" t="s">
        <v>358</v>
      </c>
      <c r="E10" s="55" t="s">
        <v>405</v>
      </c>
      <c r="F10" s="55" t="s">
        <v>407</v>
      </c>
      <c r="G10" s="54" t="s">
        <v>0</v>
      </c>
      <c r="H10" s="54" t="s">
        <v>670</v>
      </c>
      <c r="I10" s="58">
        <v>24950</v>
      </c>
      <c r="J10" s="54">
        <v>0</v>
      </c>
      <c r="K10" s="54" t="s">
        <v>20</v>
      </c>
      <c r="L10" s="54" t="s">
        <v>861</v>
      </c>
      <c r="M10" s="54" t="s">
        <v>777</v>
      </c>
      <c r="N10" s="54" t="s">
        <v>1095</v>
      </c>
      <c r="O10" s="54">
        <v>49</v>
      </c>
      <c r="P10" s="54">
        <v>50</v>
      </c>
      <c r="Q10" s="56">
        <v>99</v>
      </c>
      <c r="Z10" s="61">
        <v>0</v>
      </c>
      <c r="AA10" s="61">
        <v>0</v>
      </c>
      <c r="AB10" s="61">
        <v>0</v>
      </c>
      <c r="AC10" s="61">
        <v>0</v>
      </c>
      <c r="AD10" s="61">
        <v>0</v>
      </c>
      <c r="AE10" s="61">
        <v>0</v>
      </c>
      <c r="AF10" s="61">
        <v>0</v>
      </c>
      <c r="AG10" s="61">
        <v>0</v>
      </c>
      <c r="AH10" s="54" t="s">
        <v>777</v>
      </c>
      <c r="AI10" s="57">
        <v>99</v>
      </c>
      <c r="AJ10" s="60">
        <v>24950</v>
      </c>
      <c r="AK10" s="61">
        <v>900.99997404999999</v>
      </c>
      <c r="AL10" s="54">
        <v>8</v>
      </c>
      <c r="AM10" s="61">
        <v>901.11974950000001</v>
      </c>
      <c r="AN10" s="54">
        <v>58</v>
      </c>
      <c r="AO10" s="54" t="s">
        <v>777</v>
      </c>
    </row>
    <row r="11" spans="1:41">
      <c r="A11" s="321" t="s">
        <v>575</v>
      </c>
      <c r="B11" s="321" t="s">
        <v>794</v>
      </c>
      <c r="C11" s="321" t="s">
        <v>488</v>
      </c>
      <c r="D11" s="321" t="s">
        <v>283</v>
      </c>
      <c r="E11" s="328" t="s">
        <v>576</v>
      </c>
      <c r="F11" s="328" t="s">
        <v>577</v>
      </c>
      <c r="G11" s="321" t="s">
        <v>6</v>
      </c>
      <c r="H11" s="321" t="s">
        <v>654</v>
      </c>
      <c r="I11" s="329">
        <v>22219</v>
      </c>
      <c r="J11" s="321">
        <v>1</v>
      </c>
      <c r="K11" s="321" t="s">
        <v>20</v>
      </c>
      <c r="L11" s="321" t="s">
        <v>861</v>
      </c>
      <c r="M11" s="321" t="s">
        <v>862</v>
      </c>
      <c r="N11" s="321" t="s">
        <v>1095</v>
      </c>
      <c r="O11" s="321">
        <v>50</v>
      </c>
      <c r="P11" s="321">
        <v>50</v>
      </c>
      <c r="Q11" s="330">
        <v>100</v>
      </c>
      <c r="R11" s="331"/>
      <c r="S11" s="331"/>
      <c r="T11" s="331"/>
      <c r="U11" s="331"/>
      <c r="V11" s="331"/>
      <c r="W11" s="331"/>
      <c r="X11" s="331"/>
      <c r="Y11" s="331"/>
      <c r="Z11" s="332">
        <v>0</v>
      </c>
      <c r="AA11" s="332">
        <v>0</v>
      </c>
      <c r="AB11" s="332">
        <v>0</v>
      </c>
      <c r="AC11" s="332">
        <v>0</v>
      </c>
      <c r="AD11" s="332">
        <v>0</v>
      </c>
      <c r="AE11" s="332">
        <v>0</v>
      </c>
      <c r="AF11" s="332">
        <v>0</v>
      </c>
      <c r="AG11" s="332">
        <v>0</v>
      </c>
      <c r="AH11" s="321" t="s">
        <v>777</v>
      </c>
      <c r="AI11" s="333">
        <v>98</v>
      </c>
      <c r="AJ11" s="334">
        <v>22219</v>
      </c>
      <c r="AK11" s="332">
        <v>900.00997678099998</v>
      </c>
      <c r="AL11" s="321">
        <v>9</v>
      </c>
      <c r="AM11" s="332">
        <v>902.10977680999997</v>
      </c>
      <c r="AN11" s="321">
        <v>48</v>
      </c>
      <c r="AO11" s="321" t="s">
        <v>777</v>
      </c>
    </row>
    <row r="12" spans="1:41">
      <c r="A12" s="54" t="s">
        <v>585</v>
      </c>
      <c r="B12" s="54" t="s">
        <v>790</v>
      </c>
      <c r="C12" s="54" t="s">
        <v>488</v>
      </c>
      <c r="D12" s="54" t="s">
        <v>204</v>
      </c>
      <c r="E12" s="55" t="s">
        <v>90</v>
      </c>
      <c r="F12" s="55" t="s">
        <v>586</v>
      </c>
      <c r="G12" s="54" t="s">
        <v>0</v>
      </c>
      <c r="H12" s="54" t="s">
        <v>635</v>
      </c>
      <c r="I12" s="58" t="s">
        <v>808</v>
      </c>
      <c r="J12" s="54">
        <v>4</v>
      </c>
      <c r="K12" s="54" t="s">
        <v>8</v>
      </c>
      <c r="L12" s="54" t="s">
        <v>861</v>
      </c>
      <c r="M12" s="54" t="s">
        <v>777</v>
      </c>
      <c r="N12" s="54" t="s">
        <v>1095</v>
      </c>
      <c r="O12" s="54">
        <v>53</v>
      </c>
      <c r="P12" s="54">
        <v>48</v>
      </c>
      <c r="Q12" s="56">
        <v>101</v>
      </c>
      <c r="V12" s="59">
        <v>16</v>
      </c>
      <c r="Z12" s="61">
        <v>0</v>
      </c>
      <c r="AA12" s="61">
        <v>0</v>
      </c>
      <c r="AB12" s="61">
        <v>0</v>
      </c>
      <c r="AC12" s="61">
        <v>0</v>
      </c>
      <c r="AD12" s="61">
        <v>11</v>
      </c>
      <c r="AE12" s="61">
        <v>0</v>
      </c>
      <c r="AF12" s="61">
        <v>0</v>
      </c>
      <c r="AG12" s="61">
        <v>0</v>
      </c>
      <c r="AH12" s="54">
        <v>11</v>
      </c>
      <c r="AI12" s="57">
        <v>93</v>
      </c>
      <c r="AJ12" s="60" t="s">
        <v>808</v>
      </c>
      <c r="AK12" s="61">
        <v>899.03997688799996</v>
      </c>
      <c r="AL12" s="54">
        <v>10</v>
      </c>
      <c r="AM12" s="61">
        <v>907.07977788000005</v>
      </c>
      <c r="AN12" s="54">
        <v>16</v>
      </c>
      <c r="AO12" s="54">
        <v>1</v>
      </c>
    </row>
    <row r="13" spans="1:41">
      <c r="A13" s="54" t="s">
        <v>284</v>
      </c>
      <c r="B13" s="54" t="s">
        <v>799</v>
      </c>
      <c r="C13" s="54" t="s">
        <v>488</v>
      </c>
      <c r="D13" s="54" t="s">
        <v>411</v>
      </c>
      <c r="E13" s="55" t="s">
        <v>282</v>
      </c>
      <c r="F13" s="55" t="s">
        <v>285</v>
      </c>
      <c r="G13" s="54" t="s">
        <v>0</v>
      </c>
      <c r="H13" s="54" t="s">
        <v>654</v>
      </c>
      <c r="I13" s="58">
        <v>17962</v>
      </c>
      <c r="J13" s="54">
        <v>2</v>
      </c>
      <c r="K13" s="54" t="s">
        <v>20</v>
      </c>
      <c r="L13" s="54" t="s">
        <v>950</v>
      </c>
      <c r="M13" s="54" t="s">
        <v>777</v>
      </c>
      <c r="N13" s="54" t="s">
        <v>1095</v>
      </c>
      <c r="O13" s="54">
        <v>53</v>
      </c>
      <c r="P13" s="54">
        <v>48</v>
      </c>
      <c r="Q13" s="56">
        <v>101</v>
      </c>
      <c r="Z13" s="61">
        <v>0</v>
      </c>
      <c r="AA13" s="61">
        <v>0</v>
      </c>
      <c r="AB13" s="61">
        <v>0</v>
      </c>
      <c r="AC13" s="61">
        <v>0</v>
      </c>
      <c r="AD13" s="61">
        <v>0</v>
      </c>
      <c r="AE13" s="61">
        <v>0</v>
      </c>
      <c r="AF13" s="61">
        <v>0</v>
      </c>
      <c r="AG13" s="61">
        <v>0</v>
      </c>
      <c r="AH13" s="54" t="s">
        <v>777</v>
      </c>
      <c r="AI13" s="57">
        <v>97</v>
      </c>
      <c r="AJ13" s="60">
        <v>17962</v>
      </c>
      <c r="AK13" s="61">
        <v>899.01998103799997</v>
      </c>
      <c r="AL13" s="54">
        <v>11</v>
      </c>
      <c r="AM13" s="61">
        <v>903.09981937999999</v>
      </c>
      <c r="AN13" s="54">
        <v>41</v>
      </c>
      <c r="AO13" s="54" t="s">
        <v>777</v>
      </c>
    </row>
    <row r="14" spans="1:41">
      <c r="A14" s="54" t="s">
        <v>225</v>
      </c>
      <c r="B14" s="54" t="s">
        <v>417</v>
      </c>
      <c r="C14" s="54" t="s">
        <v>1</v>
      </c>
      <c r="D14" s="54" t="s">
        <v>417</v>
      </c>
      <c r="E14" s="55" t="s">
        <v>226</v>
      </c>
      <c r="F14" s="55" t="s">
        <v>227</v>
      </c>
      <c r="G14" s="54" t="s">
        <v>6</v>
      </c>
      <c r="H14" s="54" t="s">
        <v>644</v>
      </c>
      <c r="I14" s="58">
        <v>21468</v>
      </c>
      <c r="J14" s="54">
        <v>2</v>
      </c>
      <c r="K14" s="54" t="s">
        <v>20</v>
      </c>
      <c r="L14" s="54" t="s">
        <v>861</v>
      </c>
      <c r="M14" s="54" t="s">
        <v>862</v>
      </c>
      <c r="N14" s="54" t="s">
        <v>1095</v>
      </c>
      <c r="O14" s="54">
        <v>49</v>
      </c>
      <c r="P14" s="54">
        <v>52</v>
      </c>
      <c r="Q14" s="56">
        <v>101</v>
      </c>
      <c r="Z14" s="61">
        <v>0</v>
      </c>
      <c r="AA14" s="61">
        <v>0</v>
      </c>
      <c r="AB14" s="61">
        <v>0</v>
      </c>
      <c r="AC14" s="61">
        <v>0</v>
      </c>
      <c r="AD14" s="61">
        <v>0</v>
      </c>
      <c r="AE14" s="61">
        <v>0</v>
      </c>
      <c r="AF14" s="61">
        <v>0</v>
      </c>
      <c r="AG14" s="61">
        <v>0</v>
      </c>
      <c r="AH14" s="54" t="s">
        <v>777</v>
      </c>
      <c r="AI14" s="57">
        <v>97</v>
      </c>
      <c r="AJ14" s="60">
        <v>21468</v>
      </c>
      <c r="AK14" s="61">
        <v>899.01997753199998</v>
      </c>
      <c r="AL14" s="54">
        <v>12</v>
      </c>
      <c r="AM14" s="61">
        <v>903.09978432000003</v>
      </c>
      <c r="AN14" s="54">
        <v>42</v>
      </c>
      <c r="AO14" s="54" t="s">
        <v>777</v>
      </c>
    </row>
    <row r="15" spans="1:41">
      <c r="A15" s="54" t="s">
        <v>774</v>
      </c>
      <c r="B15" s="54" t="s">
        <v>489</v>
      </c>
      <c r="C15" s="54" t="s">
        <v>1</v>
      </c>
      <c r="D15" s="54" t="s">
        <v>489</v>
      </c>
      <c r="E15" s="55" t="s">
        <v>809</v>
      </c>
      <c r="F15" s="55" t="s">
        <v>810</v>
      </c>
      <c r="G15" s="54" t="s">
        <v>0</v>
      </c>
      <c r="H15" s="54" t="s">
        <v>673</v>
      </c>
      <c r="I15" s="58">
        <v>27041</v>
      </c>
      <c r="J15" s="54">
        <v>5</v>
      </c>
      <c r="K15" s="54" t="s">
        <v>8</v>
      </c>
      <c r="L15" s="54" t="s">
        <v>861</v>
      </c>
      <c r="M15" s="54" t="s">
        <v>862</v>
      </c>
      <c r="N15" s="54" t="s">
        <v>1095</v>
      </c>
      <c r="O15" s="54">
        <v>54</v>
      </c>
      <c r="P15" s="54">
        <v>48</v>
      </c>
      <c r="Q15" s="56">
        <v>102</v>
      </c>
      <c r="Z15" s="61">
        <v>0</v>
      </c>
      <c r="AA15" s="61">
        <v>0</v>
      </c>
      <c r="AB15" s="61">
        <v>0</v>
      </c>
      <c r="AC15" s="61">
        <v>0</v>
      </c>
      <c r="AD15" s="61">
        <v>0</v>
      </c>
      <c r="AE15" s="61">
        <v>0</v>
      </c>
      <c r="AF15" s="61">
        <v>0</v>
      </c>
      <c r="AG15" s="61">
        <v>0</v>
      </c>
      <c r="AH15" s="54" t="s">
        <v>777</v>
      </c>
      <c r="AI15" s="57">
        <v>92</v>
      </c>
      <c r="AJ15" s="60">
        <v>27041</v>
      </c>
      <c r="AK15" s="61">
        <v>898.049971959</v>
      </c>
      <c r="AL15" s="54">
        <v>13</v>
      </c>
      <c r="AM15" s="61">
        <v>908.06972859000007</v>
      </c>
      <c r="AN15" s="54">
        <v>11</v>
      </c>
      <c r="AO15" s="54" t="s">
        <v>777</v>
      </c>
    </row>
    <row r="16" spans="1:41">
      <c r="A16" s="54" t="s">
        <v>426</v>
      </c>
      <c r="B16" s="54" t="s">
        <v>257</v>
      </c>
      <c r="C16" s="54" t="s">
        <v>1</v>
      </c>
      <c r="D16" s="54" t="s">
        <v>257</v>
      </c>
      <c r="E16" s="55" t="s">
        <v>254</v>
      </c>
      <c r="F16" s="55" t="s">
        <v>445</v>
      </c>
      <c r="G16" s="54" t="s">
        <v>0</v>
      </c>
      <c r="H16" s="54" t="s">
        <v>651</v>
      </c>
      <c r="I16" s="58">
        <v>25717</v>
      </c>
      <c r="J16" s="54">
        <v>3</v>
      </c>
      <c r="K16" s="54" t="s">
        <v>20</v>
      </c>
      <c r="L16" s="54" t="s">
        <v>861</v>
      </c>
      <c r="M16" s="54" t="s">
        <v>862</v>
      </c>
      <c r="N16" s="54" t="s">
        <v>1095</v>
      </c>
      <c r="O16" s="54">
        <v>52</v>
      </c>
      <c r="P16" s="54">
        <v>50</v>
      </c>
      <c r="Q16" s="56">
        <v>102</v>
      </c>
      <c r="Z16" s="61">
        <v>0</v>
      </c>
      <c r="AA16" s="61">
        <v>0</v>
      </c>
      <c r="AB16" s="61">
        <v>0</v>
      </c>
      <c r="AC16" s="61">
        <v>0</v>
      </c>
      <c r="AD16" s="61">
        <v>0</v>
      </c>
      <c r="AE16" s="61">
        <v>0</v>
      </c>
      <c r="AF16" s="61">
        <v>0</v>
      </c>
      <c r="AG16" s="61">
        <v>0</v>
      </c>
      <c r="AH16" s="54" t="s">
        <v>777</v>
      </c>
      <c r="AI16" s="57">
        <v>96</v>
      </c>
      <c r="AJ16" s="60">
        <v>25717</v>
      </c>
      <c r="AK16" s="61">
        <v>898.029973283</v>
      </c>
      <c r="AL16" s="54">
        <v>14</v>
      </c>
      <c r="AM16" s="61">
        <v>904.08974182999998</v>
      </c>
      <c r="AN16" s="54">
        <v>28</v>
      </c>
      <c r="AO16" s="54" t="s">
        <v>777</v>
      </c>
    </row>
    <row r="17" spans="1:41">
      <c r="A17" s="54" t="s">
        <v>292</v>
      </c>
      <c r="B17" s="54" t="s">
        <v>796</v>
      </c>
      <c r="C17" s="54" t="s">
        <v>488</v>
      </c>
      <c r="D17" s="54" t="s">
        <v>490</v>
      </c>
      <c r="E17" s="55" t="s">
        <v>293</v>
      </c>
      <c r="F17" s="55" t="s">
        <v>294</v>
      </c>
      <c r="G17" s="54" t="s">
        <v>0</v>
      </c>
      <c r="H17" s="54" t="s">
        <v>654</v>
      </c>
      <c r="I17" s="58">
        <v>19194</v>
      </c>
      <c r="J17" s="54">
        <v>0</v>
      </c>
      <c r="K17" s="54" t="s">
        <v>20</v>
      </c>
      <c r="L17" s="54" t="s">
        <v>861</v>
      </c>
      <c r="M17" s="54" t="s">
        <v>777</v>
      </c>
      <c r="N17" s="54" t="s">
        <v>1095</v>
      </c>
      <c r="O17" s="54">
        <v>49</v>
      </c>
      <c r="P17" s="54">
        <v>53</v>
      </c>
      <c r="Q17" s="56">
        <v>102</v>
      </c>
      <c r="Z17" s="61">
        <v>0</v>
      </c>
      <c r="AA17" s="61">
        <v>0</v>
      </c>
      <c r="AB17" s="61">
        <v>0</v>
      </c>
      <c r="AC17" s="61">
        <v>0</v>
      </c>
      <c r="AD17" s="61">
        <v>0</v>
      </c>
      <c r="AE17" s="61">
        <v>0</v>
      </c>
      <c r="AF17" s="61">
        <v>0</v>
      </c>
      <c r="AG17" s="61">
        <v>0</v>
      </c>
      <c r="AH17" s="54" t="s">
        <v>777</v>
      </c>
      <c r="AI17" s="57">
        <v>102</v>
      </c>
      <c r="AJ17" s="60">
        <v>19194</v>
      </c>
      <c r="AK17" s="61">
        <v>897.99997980600006</v>
      </c>
      <c r="AL17" s="54">
        <v>15</v>
      </c>
      <c r="AM17" s="61">
        <v>898.11980705999997</v>
      </c>
      <c r="AN17" s="54">
        <v>107</v>
      </c>
      <c r="AO17" s="54" t="s">
        <v>777</v>
      </c>
    </row>
    <row r="18" spans="1:41">
      <c r="A18" s="54" t="s">
        <v>624</v>
      </c>
      <c r="B18" s="54" t="s">
        <v>358</v>
      </c>
      <c r="C18" s="54" t="s">
        <v>1</v>
      </c>
      <c r="D18" s="54" t="s">
        <v>358</v>
      </c>
      <c r="E18" s="55" t="s">
        <v>625</v>
      </c>
      <c r="F18" s="55" t="s">
        <v>626</v>
      </c>
      <c r="G18" s="54" t="s">
        <v>0</v>
      </c>
      <c r="H18" s="54" t="s">
        <v>654</v>
      </c>
      <c r="I18" s="58">
        <v>19959</v>
      </c>
      <c r="J18" s="54">
        <v>3</v>
      </c>
      <c r="K18" s="54" t="s">
        <v>20</v>
      </c>
      <c r="L18" s="54" t="s">
        <v>861</v>
      </c>
      <c r="M18" s="54" t="s">
        <v>862</v>
      </c>
      <c r="N18" s="54" t="s">
        <v>1095</v>
      </c>
      <c r="O18" s="54">
        <v>52</v>
      </c>
      <c r="P18" s="54">
        <v>51</v>
      </c>
      <c r="Q18" s="56">
        <v>103</v>
      </c>
      <c r="Z18" s="61">
        <v>0</v>
      </c>
      <c r="AA18" s="61">
        <v>0</v>
      </c>
      <c r="AB18" s="61">
        <v>0</v>
      </c>
      <c r="AC18" s="61">
        <v>0</v>
      </c>
      <c r="AD18" s="61">
        <v>0</v>
      </c>
      <c r="AE18" s="61">
        <v>0</v>
      </c>
      <c r="AF18" s="61">
        <v>0</v>
      </c>
      <c r="AG18" s="61">
        <v>0</v>
      </c>
      <c r="AH18" s="54" t="s">
        <v>777</v>
      </c>
      <c r="AI18" s="57">
        <v>97</v>
      </c>
      <c r="AJ18" s="60">
        <v>19959</v>
      </c>
      <c r="AK18" s="61">
        <v>897.02997904099993</v>
      </c>
      <c r="AL18" s="54">
        <v>16</v>
      </c>
      <c r="AM18" s="61">
        <v>903.08979941000007</v>
      </c>
      <c r="AN18" s="54">
        <v>43</v>
      </c>
      <c r="AO18" s="54" t="s">
        <v>777</v>
      </c>
    </row>
    <row r="19" spans="1:41">
      <c r="A19" s="54" t="s">
        <v>16</v>
      </c>
      <c r="B19" s="54" t="s">
        <v>283</v>
      </c>
      <c r="C19" s="54" t="s">
        <v>1</v>
      </c>
      <c r="D19" s="54" t="s">
        <v>283</v>
      </c>
      <c r="E19" s="55" t="s">
        <v>15</v>
      </c>
      <c r="F19" s="55" t="s">
        <v>17</v>
      </c>
      <c r="G19" s="54" t="s">
        <v>6</v>
      </c>
      <c r="H19" s="54" t="s">
        <v>651</v>
      </c>
      <c r="I19" s="58">
        <v>26516</v>
      </c>
      <c r="J19" s="54">
        <v>3</v>
      </c>
      <c r="K19" s="54" t="s">
        <v>20</v>
      </c>
      <c r="L19" s="54" t="s">
        <v>861</v>
      </c>
      <c r="M19" s="54" t="s">
        <v>777</v>
      </c>
      <c r="N19" s="54" t="s">
        <v>1095</v>
      </c>
      <c r="O19" s="54">
        <v>53</v>
      </c>
      <c r="P19" s="54">
        <v>50</v>
      </c>
      <c r="Q19" s="56">
        <v>103</v>
      </c>
      <c r="Z19" s="61">
        <v>0</v>
      </c>
      <c r="AA19" s="61">
        <v>0</v>
      </c>
      <c r="AB19" s="61">
        <v>0</v>
      </c>
      <c r="AC19" s="61">
        <v>0</v>
      </c>
      <c r="AD19" s="61">
        <v>0</v>
      </c>
      <c r="AE19" s="61">
        <v>0</v>
      </c>
      <c r="AF19" s="61">
        <v>0</v>
      </c>
      <c r="AG19" s="61">
        <v>0</v>
      </c>
      <c r="AH19" s="54" t="s">
        <v>777</v>
      </c>
      <c r="AI19" s="57">
        <v>97</v>
      </c>
      <c r="AJ19" s="60">
        <v>26516</v>
      </c>
      <c r="AK19" s="61">
        <v>897.02997248399993</v>
      </c>
      <c r="AL19" s="54">
        <v>17</v>
      </c>
      <c r="AM19" s="61">
        <v>903.08973384000001</v>
      </c>
      <c r="AN19" s="54">
        <v>44</v>
      </c>
      <c r="AO19" s="54" t="s">
        <v>777</v>
      </c>
    </row>
    <row r="20" spans="1:41">
      <c r="A20" s="54" t="s">
        <v>253</v>
      </c>
      <c r="B20" s="54" t="s">
        <v>799</v>
      </c>
      <c r="C20" s="54" t="s">
        <v>488</v>
      </c>
      <c r="D20" s="54" t="s">
        <v>411</v>
      </c>
      <c r="E20" s="55" t="s">
        <v>70</v>
      </c>
      <c r="F20" s="55" t="s">
        <v>145</v>
      </c>
      <c r="G20" s="54" t="s">
        <v>0</v>
      </c>
      <c r="H20" s="54" t="s">
        <v>651</v>
      </c>
      <c r="I20" s="58">
        <v>18070</v>
      </c>
      <c r="J20" s="54">
        <v>0</v>
      </c>
      <c r="K20" s="54" t="s">
        <v>20</v>
      </c>
      <c r="L20" s="54" t="s">
        <v>950</v>
      </c>
      <c r="M20" s="54" t="s">
        <v>777</v>
      </c>
      <c r="N20" s="54" t="s">
        <v>1095</v>
      </c>
      <c r="O20" s="54">
        <v>54</v>
      </c>
      <c r="P20" s="54">
        <v>49</v>
      </c>
      <c r="Q20" s="56">
        <v>103</v>
      </c>
      <c r="Z20" s="61">
        <v>0</v>
      </c>
      <c r="AA20" s="61">
        <v>0</v>
      </c>
      <c r="AB20" s="61">
        <v>0</v>
      </c>
      <c r="AC20" s="61">
        <v>0</v>
      </c>
      <c r="AD20" s="61">
        <v>0</v>
      </c>
      <c r="AE20" s="61">
        <v>0</v>
      </c>
      <c r="AF20" s="61">
        <v>0</v>
      </c>
      <c r="AG20" s="61">
        <v>0</v>
      </c>
      <c r="AH20" s="54" t="s">
        <v>777</v>
      </c>
      <c r="AI20" s="57">
        <v>103</v>
      </c>
      <c r="AJ20" s="60">
        <v>18070</v>
      </c>
      <c r="AK20" s="61">
        <v>896.99998092999999</v>
      </c>
      <c r="AL20" s="54">
        <v>18</v>
      </c>
      <c r="AM20" s="61">
        <v>897.11981830000002</v>
      </c>
      <c r="AN20" s="54">
        <v>116</v>
      </c>
      <c r="AO20" s="54" t="s">
        <v>777</v>
      </c>
    </row>
    <row r="21" spans="1:41">
      <c r="A21" s="54" t="s">
        <v>333</v>
      </c>
      <c r="B21" s="54" t="s">
        <v>803</v>
      </c>
      <c r="C21" s="54" t="s">
        <v>1</v>
      </c>
      <c r="D21" s="54" t="s">
        <v>149</v>
      </c>
      <c r="E21" s="55" t="s">
        <v>334</v>
      </c>
      <c r="F21" s="55" t="s">
        <v>335</v>
      </c>
      <c r="G21" s="54" t="s">
        <v>0</v>
      </c>
      <c r="H21" s="54" t="s">
        <v>654</v>
      </c>
      <c r="I21" s="58">
        <v>16509</v>
      </c>
      <c r="J21" s="54">
        <v>8</v>
      </c>
      <c r="K21" s="54" t="s">
        <v>2</v>
      </c>
      <c r="L21" s="54" t="s">
        <v>950</v>
      </c>
      <c r="M21" s="54" t="s">
        <v>862</v>
      </c>
      <c r="N21" s="54" t="s">
        <v>1095</v>
      </c>
      <c r="O21" s="54">
        <v>54</v>
      </c>
      <c r="P21" s="54">
        <v>50</v>
      </c>
      <c r="Q21" s="56">
        <v>104</v>
      </c>
      <c r="R21" s="59">
        <v>1</v>
      </c>
      <c r="Z21" s="61">
        <v>26</v>
      </c>
      <c r="AA21" s="61">
        <v>0</v>
      </c>
      <c r="AB21" s="61">
        <v>0</v>
      </c>
      <c r="AC21" s="61">
        <v>0</v>
      </c>
      <c r="AD21" s="61">
        <v>0</v>
      </c>
      <c r="AE21" s="61">
        <v>0</v>
      </c>
      <c r="AF21" s="61">
        <v>0</v>
      </c>
      <c r="AG21" s="61">
        <v>0</v>
      </c>
      <c r="AH21" s="54">
        <v>26</v>
      </c>
      <c r="AI21" s="57">
        <v>88</v>
      </c>
      <c r="AJ21" s="60">
        <v>16509</v>
      </c>
      <c r="AK21" s="61">
        <v>896.07998249100001</v>
      </c>
      <c r="AL21" s="54">
        <v>19</v>
      </c>
      <c r="AM21" s="61">
        <v>912.03983390999997</v>
      </c>
      <c r="AN21" s="54">
        <v>4</v>
      </c>
      <c r="AO21" s="54">
        <v>1</v>
      </c>
    </row>
    <row r="22" spans="1:41">
      <c r="A22" s="54" t="s">
        <v>18</v>
      </c>
      <c r="B22" s="54" t="s">
        <v>51</v>
      </c>
      <c r="C22" s="54" t="s">
        <v>1</v>
      </c>
      <c r="D22" s="54" t="s">
        <v>51</v>
      </c>
      <c r="E22" s="55" t="s">
        <v>15</v>
      </c>
      <c r="F22" s="55" t="s">
        <v>19</v>
      </c>
      <c r="G22" s="54" t="s">
        <v>0</v>
      </c>
      <c r="H22" s="54" t="s">
        <v>635</v>
      </c>
      <c r="I22" s="58">
        <v>14323</v>
      </c>
      <c r="J22" s="54">
        <v>6</v>
      </c>
      <c r="K22" s="54" t="s">
        <v>8</v>
      </c>
      <c r="L22" s="54" t="s">
        <v>994</v>
      </c>
      <c r="M22" s="54" t="s">
        <v>862</v>
      </c>
      <c r="N22" s="54" t="s">
        <v>1095</v>
      </c>
      <c r="O22" s="54">
        <v>52</v>
      </c>
      <c r="P22" s="54">
        <v>52</v>
      </c>
      <c r="Q22" s="56">
        <v>104</v>
      </c>
      <c r="Z22" s="61">
        <v>0</v>
      </c>
      <c r="AA22" s="61">
        <v>0</v>
      </c>
      <c r="AB22" s="61">
        <v>0</v>
      </c>
      <c r="AC22" s="61">
        <v>0</v>
      </c>
      <c r="AD22" s="61">
        <v>0</v>
      </c>
      <c r="AE22" s="61">
        <v>0</v>
      </c>
      <c r="AF22" s="61">
        <v>0</v>
      </c>
      <c r="AG22" s="61">
        <v>0</v>
      </c>
      <c r="AH22" s="54" t="s">
        <v>777</v>
      </c>
      <c r="AI22" s="57">
        <v>92</v>
      </c>
      <c r="AJ22" s="60">
        <v>14323</v>
      </c>
      <c r="AK22" s="61">
        <v>896.05998467699999</v>
      </c>
      <c r="AL22" s="54">
        <v>20</v>
      </c>
      <c r="AM22" s="61">
        <v>908.0598557699999</v>
      </c>
      <c r="AN22" s="54">
        <v>12</v>
      </c>
      <c r="AO22" s="54" t="s">
        <v>777</v>
      </c>
    </row>
    <row r="23" spans="1:41">
      <c r="A23" s="54" t="s">
        <v>119</v>
      </c>
      <c r="B23" s="54" t="s">
        <v>51</v>
      </c>
      <c r="C23" s="54" t="s">
        <v>1</v>
      </c>
      <c r="D23" s="54" t="s">
        <v>51</v>
      </c>
      <c r="E23" s="55" t="s">
        <v>115</v>
      </c>
      <c r="F23" s="55" t="s">
        <v>120</v>
      </c>
      <c r="G23" s="54" t="s">
        <v>0</v>
      </c>
      <c r="H23" s="54" t="s">
        <v>639</v>
      </c>
      <c r="I23" s="58">
        <v>16365</v>
      </c>
      <c r="J23" s="54">
        <v>5</v>
      </c>
      <c r="K23" s="54" t="s">
        <v>8</v>
      </c>
      <c r="L23" s="54" t="s">
        <v>950</v>
      </c>
      <c r="M23" s="54" t="s">
        <v>862</v>
      </c>
      <c r="N23" s="54" t="s">
        <v>1095</v>
      </c>
      <c r="O23" s="54">
        <v>50</v>
      </c>
      <c r="P23" s="54">
        <v>54</v>
      </c>
      <c r="Q23" s="56">
        <v>104</v>
      </c>
      <c r="Z23" s="61">
        <v>0</v>
      </c>
      <c r="AA23" s="61">
        <v>0</v>
      </c>
      <c r="AB23" s="61">
        <v>0</v>
      </c>
      <c r="AC23" s="61">
        <v>0</v>
      </c>
      <c r="AD23" s="61">
        <v>0</v>
      </c>
      <c r="AE23" s="61">
        <v>0</v>
      </c>
      <c r="AF23" s="61">
        <v>0</v>
      </c>
      <c r="AG23" s="61">
        <v>0</v>
      </c>
      <c r="AH23" s="54" t="s">
        <v>777</v>
      </c>
      <c r="AI23" s="57">
        <v>94</v>
      </c>
      <c r="AJ23" s="60">
        <v>16365</v>
      </c>
      <c r="AK23" s="61">
        <v>896.04998263499999</v>
      </c>
      <c r="AL23" s="54">
        <v>21</v>
      </c>
      <c r="AM23" s="61">
        <v>906.06983535000006</v>
      </c>
      <c r="AN23" s="54">
        <v>21</v>
      </c>
      <c r="AO23" s="54" t="s">
        <v>777</v>
      </c>
    </row>
    <row r="24" spans="1:41">
      <c r="A24" s="54" t="s">
        <v>350</v>
      </c>
      <c r="B24" s="54" t="s">
        <v>124</v>
      </c>
      <c r="C24" s="54" t="s">
        <v>1</v>
      </c>
      <c r="D24" s="54" t="s">
        <v>124</v>
      </c>
      <c r="E24" s="55" t="s">
        <v>111</v>
      </c>
      <c r="F24" s="55" t="s">
        <v>351</v>
      </c>
      <c r="G24" s="54" t="s">
        <v>6</v>
      </c>
      <c r="H24" s="54" t="s">
        <v>654</v>
      </c>
      <c r="I24" s="58">
        <v>26932</v>
      </c>
      <c r="J24" s="54">
        <v>3</v>
      </c>
      <c r="K24" s="54" t="s">
        <v>20</v>
      </c>
      <c r="L24" s="54" t="s">
        <v>861</v>
      </c>
      <c r="M24" s="54" t="s">
        <v>862</v>
      </c>
      <c r="N24" s="54" t="s">
        <v>1095</v>
      </c>
      <c r="O24" s="54">
        <v>53</v>
      </c>
      <c r="P24" s="54">
        <v>51</v>
      </c>
      <c r="Q24" s="56">
        <v>104</v>
      </c>
      <c r="V24" s="59">
        <v>15</v>
      </c>
      <c r="Z24" s="61">
        <v>0</v>
      </c>
      <c r="AA24" s="61">
        <v>0</v>
      </c>
      <c r="AB24" s="61">
        <v>0</v>
      </c>
      <c r="AC24" s="61">
        <v>0</v>
      </c>
      <c r="AD24" s="61">
        <v>10</v>
      </c>
      <c r="AE24" s="61">
        <v>0</v>
      </c>
      <c r="AF24" s="61">
        <v>0</v>
      </c>
      <c r="AG24" s="61">
        <v>0</v>
      </c>
      <c r="AH24" s="54">
        <v>10</v>
      </c>
      <c r="AI24" s="57">
        <v>98</v>
      </c>
      <c r="AJ24" s="60">
        <v>26932</v>
      </c>
      <c r="AK24" s="61">
        <v>896.02997206800001</v>
      </c>
      <c r="AL24" s="54">
        <v>22</v>
      </c>
      <c r="AM24" s="61">
        <v>902.08972968</v>
      </c>
      <c r="AN24" s="54">
        <v>49</v>
      </c>
      <c r="AO24" s="54">
        <v>1</v>
      </c>
    </row>
    <row r="25" spans="1:41">
      <c r="A25" s="54" t="s">
        <v>261</v>
      </c>
      <c r="B25" s="54" t="s">
        <v>358</v>
      </c>
      <c r="C25" s="54" t="s">
        <v>1</v>
      </c>
      <c r="D25" s="54" t="s">
        <v>358</v>
      </c>
      <c r="E25" s="55" t="s">
        <v>260</v>
      </c>
      <c r="F25" s="55" t="s">
        <v>172</v>
      </c>
      <c r="G25" s="54" t="s">
        <v>0</v>
      </c>
      <c r="H25" s="54" t="s">
        <v>651</v>
      </c>
      <c r="I25" s="58">
        <v>24451</v>
      </c>
      <c r="J25" s="54">
        <v>2</v>
      </c>
      <c r="K25" s="54" t="s">
        <v>20</v>
      </c>
      <c r="L25" s="54" t="s">
        <v>861</v>
      </c>
      <c r="M25" s="54" t="s">
        <v>777</v>
      </c>
      <c r="N25" s="54" t="s">
        <v>1095</v>
      </c>
      <c r="O25" s="54">
        <v>55</v>
      </c>
      <c r="P25" s="54">
        <v>49</v>
      </c>
      <c r="Q25" s="56">
        <v>104</v>
      </c>
      <c r="Z25" s="61">
        <v>0</v>
      </c>
      <c r="AA25" s="61">
        <v>0</v>
      </c>
      <c r="AB25" s="61">
        <v>0</v>
      </c>
      <c r="AC25" s="61">
        <v>0</v>
      </c>
      <c r="AD25" s="61">
        <v>0</v>
      </c>
      <c r="AE25" s="61">
        <v>0</v>
      </c>
      <c r="AF25" s="61">
        <v>0</v>
      </c>
      <c r="AG25" s="61">
        <v>0</v>
      </c>
      <c r="AH25" s="54" t="s">
        <v>777</v>
      </c>
      <c r="AI25" s="57">
        <v>100</v>
      </c>
      <c r="AJ25" s="60">
        <v>24451</v>
      </c>
      <c r="AK25" s="61">
        <v>896.01997454900004</v>
      </c>
      <c r="AL25" s="54">
        <v>23</v>
      </c>
      <c r="AM25" s="61">
        <v>900.09975449000001</v>
      </c>
      <c r="AN25" s="54">
        <v>73</v>
      </c>
      <c r="AO25" s="54" t="s">
        <v>777</v>
      </c>
    </row>
    <row r="26" spans="1:41">
      <c r="A26" s="54" t="s">
        <v>180</v>
      </c>
      <c r="B26" s="54" t="s">
        <v>204</v>
      </c>
      <c r="C26" s="54" t="s">
        <v>1</v>
      </c>
      <c r="D26" s="54" t="s">
        <v>204</v>
      </c>
      <c r="E26" s="55" t="s">
        <v>181</v>
      </c>
      <c r="F26" s="55" t="s">
        <v>182</v>
      </c>
      <c r="G26" s="54" t="s">
        <v>0</v>
      </c>
      <c r="H26" s="54" t="s">
        <v>640</v>
      </c>
      <c r="I26" s="58">
        <v>17774</v>
      </c>
      <c r="J26" s="54">
        <v>1</v>
      </c>
      <c r="K26" s="54" t="s">
        <v>20</v>
      </c>
      <c r="L26" s="54" t="s">
        <v>950</v>
      </c>
      <c r="M26" s="54" t="s">
        <v>777</v>
      </c>
      <c r="N26" s="54" t="s">
        <v>1095</v>
      </c>
      <c r="O26" s="54">
        <v>55</v>
      </c>
      <c r="P26" s="54">
        <v>49</v>
      </c>
      <c r="Q26" s="56">
        <v>104</v>
      </c>
      <c r="Z26" s="61">
        <v>0</v>
      </c>
      <c r="AA26" s="61">
        <v>0</v>
      </c>
      <c r="AB26" s="61">
        <v>0</v>
      </c>
      <c r="AC26" s="61">
        <v>0</v>
      </c>
      <c r="AD26" s="61">
        <v>0</v>
      </c>
      <c r="AE26" s="61">
        <v>0</v>
      </c>
      <c r="AF26" s="61">
        <v>0</v>
      </c>
      <c r="AG26" s="61">
        <v>0</v>
      </c>
      <c r="AH26" s="54" t="s">
        <v>777</v>
      </c>
      <c r="AI26" s="57">
        <v>102</v>
      </c>
      <c r="AJ26" s="60">
        <v>17774</v>
      </c>
      <c r="AK26" s="61">
        <v>896.00998122600004</v>
      </c>
      <c r="AL26" s="54">
        <v>24</v>
      </c>
      <c r="AM26" s="61">
        <v>898.10982125999999</v>
      </c>
      <c r="AN26" s="54">
        <v>108</v>
      </c>
      <c r="AO26" s="54" t="s">
        <v>777</v>
      </c>
    </row>
    <row r="27" spans="1:41">
      <c r="A27" s="54" t="s">
        <v>264</v>
      </c>
      <c r="B27" s="54" t="s">
        <v>257</v>
      </c>
      <c r="C27" s="54" t="s">
        <v>1</v>
      </c>
      <c r="D27" s="54" t="s">
        <v>257</v>
      </c>
      <c r="E27" s="55" t="s">
        <v>265</v>
      </c>
      <c r="F27" s="55" t="s">
        <v>266</v>
      </c>
      <c r="G27" s="54" t="s">
        <v>0</v>
      </c>
      <c r="H27" s="54" t="s">
        <v>635</v>
      </c>
      <c r="I27" s="58">
        <v>19641</v>
      </c>
      <c r="J27" s="54">
        <v>1</v>
      </c>
      <c r="K27" s="54" t="s">
        <v>20</v>
      </c>
      <c r="L27" s="54" t="s">
        <v>861</v>
      </c>
      <c r="M27" s="54" t="s">
        <v>862</v>
      </c>
      <c r="N27" s="54" t="s">
        <v>1095</v>
      </c>
      <c r="O27" s="54">
        <v>53</v>
      </c>
      <c r="P27" s="54">
        <v>51</v>
      </c>
      <c r="Q27" s="56">
        <v>104</v>
      </c>
      <c r="Z27" s="61">
        <v>0</v>
      </c>
      <c r="AA27" s="61">
        <v>0</v>
      </c>
      <c r="AB27" s="61">
        <v>0</v>
      </c>
      <c r="AC27" s="61">
        <v>0</v>
      </c>
      <c r="AD27" s="61">
        <v>0</v>
      </c>
      <c r="AE27" s="61">
        <v>0</v>
      </c>
      <c r="AF27" s="61">
        <v>0</v>
      </c>
      <c r="AG27" s="61">
        <v>0</v>
      </c>
      <c r="AH27" s="54" t="s">
        <v>777</v>
      </c>
      <c r="AI27" s="57">
        <v>102</v>
      </c>
      <c r="AJ27" s="60">
        <v>19641</v>
      </c>
      <c r="AK27" s="61">
        <v>896.009979359</v>
      </c>
      <c r="AL27" s="54">
        <v>25</v>
      </c>
      <c r="AM27" s="61">
        <v>898.10980259000007</v>
      </c>
      <c r="AN27" s="54">
        <v>109</v>
      </c>
      <c r="AO27" s="54" t="s">
        <v>777</v>
      </c>
    </row>
    <row r="28" spans="1:41">
      <c r="A28" s="54" t="s">
        <v>275</v>
      </c>
      <c r="B28" s="54" t="s">
        <v>411</v>
      </c>
      <c r="C28" s="54" t="s">
        <v>1</v>
      </c>
      <c r="D28" s="54" t="s">
        <v>411</v>
      </c>
      <c r="E28" s="55" t="s">
        <v>276</v>
      </c>
      <c r="F28" s="55" t="s">
        <v>277</v>
      </c>
      <c r="G28" s="54" t="s">
        <v>6</v>
      </c>
      <c r="H28" s="54" t="s">
        <v>653</v>
      </c>
      <c r="I28" s="58">
        <v>26024</v>
      </c>
      <c r="J28" s="54">
        <v>6</v>
      </c>
      <c r="K28" s="54" t="s">
        <v>8</v>
      </c>
      <c r="L28" s="54" t="s">
        <v>861</v>
      </c>
      <c r="M28" s="54" t="s">
        <v>862</v>
      </c>
      <c r="N28" s="54" t="s">
        <v>1095</v>
      </c>
      <c r="O28" s="54">
        <v>58</v>
      </c>
      <c r="P28" s="54">
        <v>47</v>
      </c>
      <c r="Q28" s="56">
        <v>105</v>
      </c>
      <c r="V28" s="59">
        <v>17</v>
      </c>
      <c r="Z28" s="61">
        <v>0</v>
      </c>
      <c r="AA28" s="61">
        <v>0</v>
      </c>
      <c r="AB28" s="61">
        <v>0</v>
      </c>
      <c r="AC28" s="61">
        <v>0</v>
      </c>
      <c r="AD28" s="61">
        <v>12</v>
      </c>
      <c r="AE28" s="61">
        <v>0</v>
      </c>
      <c r="AF28" s="61">
        <v>0</v>
      </c>
      <c r="AG28" s="61">
        <v>0</v>
      </c>
      <c r="AH28" s="54">
        <v>12</v>
      </c>
      <c r="AI28" s="57">
        <v>93</v>
      </c>
      <c r="AJ28" s="60">
        <v>26024</v>
      </c>
      <c r="AK28" s="61">
        <v>895.05997297599993</v>
      </c>
      <c r="AL28" s="54">
        <v>26</v>
      </c>
      <c r="AM28" s="61">
        <v>907.05973875999996</v>
      </c>
      <c r="AN28" s="54">
        <v>17</v>
      </c>
      <c r="AO28" s="54">
        <v>1</v>
      </c>
    </row>
    <row r="29" spans="1:41">
      <c r="A29" s="54" t="s">
        <v>587</v>
      </c>
      <c r="B29" s="54" t="s">
        <v>489</v>
      </c>
      <c r="C29" s="54" t="s">
        <v>1</v>
      </c>
      <c r="D29" s="54" t="s">
        <v>489</v>
      </c>
      <c r="E29" s="55" t="s">
        <v>681</v>
      </c>
      <c r="F29" s="55" t="s">
        <v>588</v>
      </c>
      <c r="G29" s="54" t="s">
        <v>0</v>
      </c>
      <c r="H29" s="54" t="s">
        <v>635</v>
      </c>
      <c r="I29" s="58">
        <v>23045</v>
      </c>
      <c r="J29" s="54">
        <v>5</v>
      </c>
      <c r="K29" s="54" t="s">
        <v>8</v>
      </c>
      <c r="L29" s="54" t="s">
        <v>861</v>
      </c>
      <c r="M29" s="54" t="s">
        <v>862</v>
      </c>
      <c r="N29" s="54" t="s">
        <v>1095</v>
      </c>
      <c r="O29" s="54">
        <v>52</v>
      </c>
      <c r="P29" s="54">
        <v>53</v>
      </c>
      <c r="Q29" s="56">
        <v>105</v>
      </c>
      <c r="Z29" s="61">
        <v>0</v>
      </c>
      <c r="AA29" s="61">
        <v>0</v>
      </c>
      <c r="AB29" s="61">
        <v>0</v>
      </c>
      <c r="AC29" s="61">
        <v>0</v>
      </c>
      <c r="AD29" s="61">
        <v>0</v>
      </c>
      <c r="AE29" s="61">
        <v>0</v>
      </c>
      <c r="AF29" s="61">
        <v>0</v>
      </c>
      <c r="AG29" s="61">
        <v>0</v>
      </c>
      <c r="AH29" s="54" t="s">
        <v>777</v>
      </c>
      <c r="AI29" s="57">
        <v>95</v>
      </c>
      <c r="AJ29" s="60">
        <v>23045</v>
      </c>
      <c r="AK29" s="61">
        <v>895.04997595499992</v>
      </c>
      <c r="AL29" s="54">
        <v>27</v>
      </c>
      <c r="AM29" s="61">
        <v>905.06976855000005</v>
      </c>
      <c r="AN29" s="54">
        <v>23</v>
      </c>
      <c r="AO29" s="54" t="s">
        <v>777</v>
      </c>
    </row>
    <row r="30" spans="1:41">
      <c r="A30" s="54" t="s">
        <v>621</v>
      </c>
      <c r="B30" s="54" t="s">
        <v>490</v>
      </c>
      <c r="C30" s="54" t="s">
        <v>1</v>
      </c>
      <c r="D30" s="54" t="s">
        <v>490</v>
      </c>
      <c r="E30" s="55" t="s">
        <v>622</v>
      </c>
      <c r="F30" s="55" t="s">
        <v>623</v>
      </c>
      <c r="G30" s="54" t="s">
        <v>6</v>
      </c>
      <c r="H30" s="54" t="s">
        <v>644</v>
      </c>
      <c r="I30" s="58">
        <v>18327</v>
      </c>
      <c r="J30" s="54">
        <v>4</v>
      </c>
      <c r="K30" s="54" t="s">
        <v>8</v>
      </c>
      <c r="L30" s="54" t="s">
        <v>950</v>
      </c>
      <c r="M30" s="54" t="s">
        <v>777</v>
      </c>
      <c r="N30" s="54" t="s">
        <v>1095</v>
      </c>
      <c r="O30" s="54">
        <v>51</v>
      </c>
      <c r="P30" s="54">
        <v>54</v>
      </c>
      <c r="Q30" s="56">
        <v>105</v>
      </c>
      <c r="R30" s="59">
        <v>17</v>
      </c>
      <c r="Z30" s="61">
        <v>18</v>
      </c>
      <c r="AA30" s="61">
        <v>0</v>
      </c>
      <c r="AB30" s="61">
        <v>0</v>
      </c>
      <c r="AC30" s="61">
        <v>0</v>
      </c>
      <c r="AD30" s="61">
        <v>0</v>
      </c>
      <c r="AE30" s="61">
        <v>0</v>
      </c>
      <c r="AF30" s="61">
        <v>0</v>
      </c>
      <c r="AG30" s="61">
        <v>0</v>
      </c>
      <c r="AH30" s="54">
        <v>18</v>
      </c>
      <c r="AI30" s="57">
        <v>97</v>
      </c>
      <c r="AJ30" s="60">
        <v>18327</v>
      </c>
      <c r="AK30" s="61">
        <v>895.03998067299995</v>
      </c>
      <c r="AL30" s="54">
        <v>28</v>
      </c>
      <c r="AM30" s="61">
        <v>903.07981573000006</v>
      </c>
      <c r="AN30" s="54">
        <v>45</v>
      </c>
      <c r="AO30" s="54">
        <v>1</v>
      </c>
    </row>
    <row r="31" spans="1:41">
      <c r="A31" s="54" t="s">
        <v>419</v>
      </c>
      <c r="B31" s="54" t="s">
        <v>204</v>
      </c>
      <c r="C31" s="54" t="s">
        <v>1</v>
      </c>
      <c r="D31" s="54" t="s">
        <v>204</v>
      </c>
      <c r="E31" s="55" t="s">
        <v>236</v>
      </c>
      <c r="F31" s="55" t="s">
        <v>151</v>
      </c>
      <c r="G31" s="54" t="s">
        <v>0</v>
      </c>
      <c r="H31" s="54" t="s">
        <v>675</v>
      </c>
      <c r="I31" s="58">
        <v>16304</v>
      </c>
      <c r="J31" s="54">
        <v>3</v>
      </c>
      <c r="K31" s="54" t="s">
        <v>20</v>
      </c>
      <c r="L31" s="54" t="s">
        <v>950</v>
      </c>
      <c r="M31" s="54" t="s">
        <v>777</v>
      </c>
      <c r="N31" s="54" t="s">
        <v>1095</v>
      </c>
      <c r="O31" s="54">
        <v>56</v>
      </c>
      <c r="P31" s="54">
        <v>49</v>
      </c>
      <c r="Q31" s="56">
        <v>105</v>
      </c>
      <c r="V31" s="59">
        <v>8</v>
      </c>
      <c r="Z31" s="61">
        <v>0</v>
      </c>
      <c r="AA31" s="61">
        <v>0</v>
      </c>
      <c r="AB31" s="61">
        <v>0</v>
      </c>
      <c r="AC31" s="61">
        <v>0</v>
      </c>
      <c r="AD31" s="61">
        <v>28</v>
      </c>
      <c r="AE31" s="61">
        <v>0</v>
      </c>
      <c r="AF31" s="61">
        <v>0</v>
      </c>
      <c r="AG31" s="61">
        <v>0</v>
      </c>
      <c r="AH31" s="54">
        <v>28</v>
      </c>
      <c r="AI31" s="57">
        <v>99</v>
      </c>
      <c r="AJ31" s="60">
        <v>16304</v>
      </c>
      <c r="AK31" s="61">
        <v>895.02998269599993</v>
      </c>
      <c r="AL31" s="54">
        <v>29</v>
      </c>
      <c r="AM31" s="61">
        <v>901.08983596000007</v>
      </c>
      <c r="AN31" s="54">
        <v>59</v>
      </c>
      <c r="AO31" s="54">
        <v>1</v>
      </c>
    </row>
    <row r="32" spans="1:41">
      <c r="A32" s="54" t="s">
        <v>220</v>
      </c>
      <c r="B32" s="54" t="s">
        <v>257</v>
      </c>
      <c r="C32" s="54" t="s">
        <v>1</v>
      </c>
      <c r="D32" s="54" t="s">
        <v>257</v>
      </c>
      <c r="E32" s="55" t="s">
        <v>133</v>
      </c>
      <c r="F32" s="55" t="s">
        <v>44</v>
      </c>
      <c r="G32" s="54" t="s">
        <v>0</v>
      </c>
      <c r="H32" s="54" t="s">
        <v>644</v>
      </c>
      <c r="I32" s="58">
        <v>19753</v>
      </c>
      <c r="J32" s="54">
        <v>3</v>
      </c>
      <c r="K32" s="54" t="s">
        <v>20</v>
      </c>
      <c r="L32" s="54" t="s">
        <v>861</v>
      </c>
      <c r="M32" s="54" t="s">
        <v>862</v>
      </c>
      <c r="N32" s="54" t="s">
        <v>1095</v>
      </c>
      <c r="O32" s="54">
        <v>51</v>
      </c>
      <c r="P32" s="54">
        <v>54</v>
      </c>
      <c r="Q32" s="56">
        <v>105</v>
      </c>
      <c r="Z32" s="61">
        <v>0</v>
      </c>
      <c r="AA32" s="61">
        <v>0</v>
      </c>
      <c r="AB32" s="61">
        <v>0</v>
      </c>
      <c r="AC32" s="61">
        <v>0</v>
      </c>
      <c r="AD32" s="61">
        <v>0</v>
      </c>
      <c r="AE32" s="61">
        <v>0</v>
      </c>
      <c r="AF32" s="61">
        <v>0</v>
      </c>
      <c r="AG32" s="61">
        <v>0</v>
      </c>
      <c r="AH32" s="54" t="s">
        <v>777</v>
      </c>
      <c r="AI32" s="57">
        <v>99</v>
      </c>
      <c r="AJ32" s="60">
        <v>19753</v>
      </c>
      <c r="AK32" s="61">
        <v>895.02997924700003</v>
      </c>
      <c r="AL32" s="54">
        <v>30</v>
      </c>
      <c r="AM32" s="61">
        <v>901.08980147</v>
      </c>
      <c r="AN32" s="54">
        <v>60</v>
      </c>
      <c r="AO32" s="54" t="s">
        <v>777</v>
      </c>
    </row>
    <row r="33" spans="1:41">
      <c r="A33" s="54" t="s">
        <v>336</v>
      </c>
      <c r="B33" s="54" t="s">
        <v>411</v>
      </c>
      <c r="C33" s="54" t="s">
        <v>1</v>
      </c>
      <c r="D33" s="54" t="s">
        <v>411</v>
      </c>
      <c r="E33" s="55" t="s">
        <v>70</v>
      </c>
      <c r="F33" s="55" t="s">
        <v>428</v>
      </c>
      <c r="G33" s="54" t="s">
        <v>6</v>
      </c>
      <c r="H33" s="54" t="s">
        <v>654</v>
      </c>
      <c r="I33" s="58">
        <v>20589</v>
      </c>
      <c r="J33" s="54">
        <v>3</v>
      </c>
      <c r="K33" s="54" t="s">
        <v>20</v>
      </c>
      <c r="L33" s="54" t="s">
        <v>861</v>
      </c>
      <c r="M33" s="54" t="s">
        <v>862</v>
      </c>
      <c r="N33" s="54" t="s">
        <v>1095</v>
      </c>
      <c r="O33" s="54">
        <v>52</v>
      </c>
      <c r="P33" s="54">
        <v>53</v>
      </c>
      <c r="Q33" s="56">
        <v>105</v>
      </c>
      <c r="Z33" s="61">
        <v>0</v>
      </c>
      <c r="AA33" s="61">
        <v>0</v>
      </c>
      <c r="AB33" s="61">
        <v>0</v>
      </c>
      <c r="AC33" s="61">
        <v>0</v>
      </c>
      <c r="AD33" s="61">
        <v>0</v>
      </c>
      <c r="AE33" s="61">
        <v>0</v>
      </c>
      <c r="AF33" s="61">
        <v>0</v>
      </c>
      <c r="AG33" s="61">
        <v>0</v>
      </c>
      <c r="AH33" s="54" t="s">
        <v>777</v>
      </c>
      <c r="AI33" s="57">
        <v>99</v>
      </c>
      <c r="AJ33" s="60">
        <v>20589</v>
      </c>
      <c r="AK33" s="61">
        <v>895.029978411</v>
      </c>
      <c r="AL33" s="54">
        <v>31</v>
      </c>
      <c r="AM33" s="61">
        <v>901.08979311000007</v>
      </c>
      <c r="AN33" s="54">
        <v>61</v>
      </c>
      <c r="AO33" s="54" t="s">
        <v>777</v>
      </c>
    </row>
    <row r="34" spans="1:41">
      <c r="A34" s="54" t="s">
        <v>736</v>
      </c>
      <c r="B34" s="54" t="s">
        <v>393</v>
      </c>
      <c r="C34" s="54" t="s">
        <v>1</v>
      </c>
      <c r="D34" s="54" t="s">
        <v>393</v>
      </c>
      <c r="E34" s="55" t="s">
        <v>737</v>
      </c>
      <c r="F34" s="55" t="s">
        <v>738</v>
      </c>
      <c r="G34" s="54" t="s">
        <v>0</v>
      </c>
      <c r="H34" s="54" t="s">
        <v>654</v>
      </c>
      <c r="I34" s="58">
        <v>21731</v>
      </c>
      <c r="J34" s="54">
        <v>3</v>
      </c>
      <c r="K34" s="54" t="s">
        <v>20</v>
      </c>
      <c r="L34" s="54" t="s">
        <v>861</v>
      </c>
      <c r="M34" s="54" t="s">
        <v>862</v>
      </c>
      <c r="N34" s="54" t="s">
        <v>1095</v>
      </c>
      <c r="O34" s="54">
        <v>56</v>
      </c>
      <c r="P34" s="54">
        <v>49</v>
      </c>
      <c r="Q34" s="56">
        <v>105</v>
      </c>
      <c r="Z34" s="61">
        <v>0</v>
      </c>
      <c r="AA34" s="61">
        <v>0</v>
      </c>
      <c r="AB34" s="61">
        <v>0</v>
      </c>
      <c r="AC34" s="61">
        <v>0</v>
      </c>
      <c r="AD34" s="61">
        <v>0</v>
      </c>
      <c r="AE34" s="61">
        <v>0</v>
      </c>
      <c r="AF34" s="61">
        <v>0</v>
      </c>
      <c r="AG34" s="61">
        <v>0</v>
      </c>
      <c r="AH34" s="54" t="s">
        <v>777</v>
      </c>
      <c r="AI34" s="57">
        <v>99</v>
      </c>
      <c r="AJ34" s="60">
        <v>21731</v>
      </c>
      <c r="AK34" s="61">
        <v>895.02997726900003</v>
      </c>
      <c r="AL34" s="54">
        <v>32</v>
      </c>
      <c r="AM34" s="61">
        <v>901.08978169</v>
      </c>
      <c r="AN34" s="54">
        <v>62</v>
      </c>
      <c r="AO34" s="54" t="s">
        <v>777</v>
      </c>
    </row>
    <row r="35" spans="1:41">
      <c r="A35" s="54" t="s">
        <v>933</v>
      </c>
      <c r="B35" s="54" t="s">
        <v>790</v>
      </c>
      <c r="C35" s="54" t="s">
        <v>488</v>
      </c>
      <c r="D35" s="54" t="s">
        <v>204</v>
      </c>
      <c r="E35" s="55" t="s">
        <v>934</v>
      </c>
      <c r="F35" s="55" t="s">
        <v>47</v>
      </c>
      <c r="G35" s="54" t="s">
        <v>0</v>
      </c>
      <c r="H35" s="54" t="s">
        <v>653</v>
      </c>
      <c r="I35" s="58">
        <v>21169</v>
      </c>
      <c r="J35" s="54">
        <v>5</v>
      </c>
      <c r="K35" s="54" t="s">
        <v>8</v>
      </c>
      <c r="L35" s="54" t="s">
        <v>861</v>
      </c>
      <c r="M35" s="54" t="s">
        <v>862</v>
      </c>
      <c r="N35" s="54" t="s">
        <v>1095</v>
      </c>
      <c r="O35" s="54">
        <v>53</v>
      </c>
      <c r="P35" s="54">
        <v>53</v>
      </c>
      <c r="Q35" s="56">
        <v>106</v>
      </c>
      <c r="Z35" s="61">
        <v>0</v>
      </c>
      <c r="AA35" s="61">
        <v>0</v>
      </c>
      <c r="AB35" s="61">
        <v>0</v>
      </c>
      <c r="AC35" s="61">
        <v>0</v>
      </c>
      <c r="AD35" s="61">
        <v>0</v>
      </c>
      <c r="AE35" s="61">
        <v>0</v>
      </c>
      <c r="AF35" s="61">
        <v>0</v>
      </c>
      <c r="AG35" s="61">
        <v>0</v>
      </c>
      <c r="AH35" s="54" t="s">
        <v>777</v>
      </c>
      <c r="AI35" s="57">
        <v>96</v>
      </c>
      <c r="AJ35" s="60">
        <v>21169</v>
      </c>
      <c r="AK35" s="61">
        <v>894.04997783099998</v>
      </c>
      <c r="AL35" s="54">
        <v>33</v>
      </c>
      <c r="AM35" s="61">
        <v>904.06978731000004</v>
      </c>
      <c r="AN35" s="54">
        <v>29</v>
      </c>
      <c r="AO35" s="54" t="s">
        <v>777</v>
      </c>
    </row>
    <row r="36" spans="1:41">
      <c r="A36" s="54" t="s">
        <v>22</v>
      </c>
      <c r="B36" s="54" t="s">
        <v>796</v>
      </c>
      <c r="C36" s="54" t="s">
        <v>488</v>
      </c>
      <c r="D36" s="54" t="s">
        <v>490</v>
      </c>
      <c r="E36" s="55" t="s">
        <v>23</v>
      </c>
      <c r="F36" s="55" t="s">
        <v>24</v>
      </c>
      <c r="G36" s="54" t="s">
        <v>0</v>
      </c>
      <c r="H36" s="54" t="s">
        <v>635</v>
      </c>
      <c r="I36" s="58">
        <v>15336</v>
      </c>
      <c r="J36" s="54">
        <v>3</v>
      </c>
      <c r="K36" s="54" t="s">
        <v>20</v>
      </c>
      <c r="L36" s="54" t="s">
        <v>994</v>
      </c>
      <c r="M36" s="54" t="s">
        <v>777</v>
      </c>
      <c r="N36" s="54" t="s">
        <v>1095</v>
      </c>
      <c r="O36" s="54">
        <v>54</v>
      </c>
      <c r="P36" s="54">
        <v>52</v>
      </c>
      <c r="Q36" s="56">
        <v>106</v>
      </c>
      <c r="Z36" s="61">
        <v>0</v>
      </c>
      <c r="AA36" s="61">
        <v>0</v>
      </c>
      <c r="AB36" s="61">
        <v>0</v>
      </c>
      <c r="AC36" s="61">
        <v>0</v>
      </c>
      <c r="AD36" s="61">
        <v>0</v>
      </c>
      <c r="AE36" s="61">
        <v>0</v>
      </c>
      <c r="AF36" s="61">
        <v>0</v>
      </c>
      <c r="AG36" s="61">
        <v>0</v>
      </c>
      <c r="AH36" s="54" t="s">
        <v>777</v>
      </c>
      <c r="AI36" s="57">
        <v>100</v>
      </c>
      <c r="AJ36" s="60">
        <v>15336</v>
      </c>
      <c r="AK36" s="61">
        <v>894.02998366399993</v>
      </c>
      <c r="AL36" s="54">
        <v>34</v>
      </c>
      <c r="AM36" s="61">
        <v>900.08984564000002</v>
      </c>
      <c r="AN36" s="54">
        <v>74</v>
      </c>
      <c r="AO36" s="54" t="s">
        <v>777</v>
      </c>
    </row>
    <row r="37" spans="1:41">
      <c r="A37" s="54" t="s">
        <v>720</v>
      </c>
      <c r="B37" s="54" t="s">
        <v>417</v>
      </c>
      <c r="C37" s="54" t="s">
        <v>1</v>
      </c>
      <c r="D37" s="54" t="s">
        <v>417</v>
      </c>
      <c r="E37" s="55" t="s">
        <v>721</v>
      </c>
      <c r="F37" s="55" t="s">
        <v>722</v>
      </c>
      <c r="G37" s="54" t="s">
        <v>0</v>
      </c>
      <c r="H37" s="54" t="s">
        <v>640</v>
      </c>
      <c r="I37" s="58">
        <v>21124</v>
      </c>
      <c r="J37" s="54">
        <v>3</v>
      </c>
      <c r="K37" s="54" t="s">
        <v>20</v>
      </c>
      <c r="L37" s="54" t="s">
        <v>861</v>
      </c>
      <c r="M37" s="54" t="s">
        <v>862</v>
      </c>
      <c r="N37" s="54" t="s">
        <v>1095</v>
      </c>
      <c r="O37" s="54">
        <v>54</v>
      </c>
      <c r="P37" s="54">
        <v>52</v>
      </c>
      <c r="Q37" s="56">
        <v>106</v>
      </c>
      <c r="Z37" s="61">
        <v>0</v>
      </c>
      <c r="AA37" s="61">
        <v>0</v>
      </c>
      <c r="AB37" s="61">
        <v>0</v>
      </c>
      <c r="AC37" s="61">
        <v>0</v>
      </c>
      <c r="AD37" s="61">
        <v>0</v>
      </c>
      <c r="AE37" s="61">
        <v>0</v>
      </c>
      <c r="AF37" s="61">
        <v>0</v>
      </c>
      <c r="AG37" s="61">
        <v>0</v>
      </c>
      <c r="AH37" s="54" t="s">
        <v>777</v>
      </c>
      <c r="AI37" s="57">
        <v>100</v>
      </c>
      <c r="AJ37" s="60">
        <v>21124</v>
      </c>
      <c r="AK37" s="61">
        <v>894.02997787599998</v>
      </c>
      <c r="AL37" s="54">
        <v>35</v>
      </c>
      <c r="AM37" s="61">
        <v>900.08978776000004</v>
      </c>
      <c r="AN37" s="54">
        <v>75</v>
      </c>
      <c r="AO37" s="54" t="s">
        <v>777</v>
      </c>
    </row>
    <row r="38" spans="1:41">
      <c r="A38" s="54" t="s">
        <v>439</v>
      </c>
      <c r="B38" s="54" t="s">
        <v>1</v>
      </c>
      <c r="C38" s="54" t="s">
        <v>1</v>
      </c>
      <c r="D38" s="54" t="s">
        <v>1</v>
      </c>
      <c r="E38" s="55" t="s">
        <v>534</v>
      </c>
      <c r="F38" s="55" t="s">
        <v>476</v>
      </c>
      <c r="G38" s="54" t="s">
        <v>6</v>
      </c>
      <c r="H38" s="54" t="s">
        <v>654</v>
      </c>
      <c r="I38" s="58">
        <v>23251</v>
      </c>
      <c r="J38" s="54">
        <v>3</v>
      </c>
      <c r="K38" s="54" t="s">
        <v>20</v>
      </c>
      <c r="L38" s="54" t="s">
        <v>861</v>
      </c>
      <c r="M38" s="54" t="s">
        <v>862</v>
      </c>
      <c r="N38" s="54" t="s">
        <v>1095</v>
      </c>
      <c r="O38" s="54">
        <v>55</v>
      </c>
      <c r="P38" s="54">
        <v>51</v>
      </c>
      <c r="Q38" s="56">
        <v>106</v>
      </c>
      <c r="Z38" s="61">
        <v>0</v>
      </c>
      <c r="AA38" s="61">
        <v>0</v>
      </c>
      <c r="AB38" s="61">
        <v>0</v>
      </c>
      <c r="AC38" s="61">
        <v>0</v>
      </c>
      <c r="AD38" s="61">
        <v>0</v>
      </c>
      <c r="AE38" s="61">
        <v>0</v>
      </c>
      <c r="AF38" s="61">
        <v>0</v>
      </c>
      <c r="AG38" s="61">
        <v>0</v>
      </c>
      <c r="AH38" s="54" t="s">
        <v>777</v>
      </c>
      <c r="AI38" s="57">
        <v>100</v>
      </c>
      <c r="AJ38" s="60">
        <v>23251</v>
      </c>
      <c r="AK38" s="61">
        <v>894.02997574899996</v>
      </c>
      <c r="AL38" s="54">
        <v>36</v>
      </c>
      <c r="AM38" s="61">
        <v>900.08976648999999</v>
      </c>
      <c r="AN38" s="54">
        <v>76</v>
      </c>
      <c r="AO38" s="54" t="s">
        <v>777</v>
      </c>
    </row>
    <row r="39" spans="1:41">
      <c r="A39" s="54" t="s">
        <v>408</v>
      </c>
      <c r="B39" s="54" t="s">
        <v>490</v>
      </c>
      <c r="C39" s="54" t="s">
        <v>1</v>
      </c>
      <c r="D39" s="54" t="s">
        <v>490</v>
      </c>
      <c r="E39" s="55" t="s">
        <v>251</v>
      </c>
      <c r="F39" s="55" t="s">
        <v>409</v>
      </c>
      <c r="G39" s="54" t="s">
        <v>0</v>
      </c>
      <c r="H39" s="54" t="s">
        <v>670</v>
      </c>
      <c r="I39" s="58">
        <v>22977</v>
      </c>
      <c r="J39" s="54">
        <v>2</v>
      </c>
      <c r="K39" s="54" t="s">
        <v>20</v>
      </c>
      <c r="L39" s="54" t="s">
        <v>861</v>
      </c>
      <c r="M39" s="54" t="s">
        <v>777</v>
      </c>
      <c r="N39" s="54" t="s">
        <v>1095</v>
      </c>
      <c r="O39" s="54">
        <v>51</v>
      </c>
      <c r="P39" s="54">
        <v>55</v>
      </c>
      <c r="Q39" s="56">
        <v>106</v>
      </c>
      <c r="Z39" s="61">
        <v>0</v>
      </c>
      <c r="AA39" s="61">
        <v>0</v>
      </c>
      <c r="AB39" s="61">
        <v>0</v>
      </c>
      <c r="AC39" s="61">
        <v>0</v>
      </c>
      <c r="AD39" s="61">
        <v>0</v>
      </c>
      <c r="AE39" s="61">
        <v>0</v>
      </c>
      <c r="AF39" s="61">
        <v>0</v>
      </c>
      <c r="AG39" s="61">
        <v>0</v>
      </c>
      <c r="AH39" s="54" t="s">
        <v>777</v>
      </c>
      <c r="AI39" s="57">
        <v>102</v>
      </c>
      <c r="AJ39" s="60">
        <v>22977</v>
      </c>
      <c r="AK39" s="61">
        <v>894.01997602300003</v>
      </c>
      <c r="AL39" s="54">
        <v>37</v>
      </c>
      <c r="AM39" s="61">
        <v>898.09976922999999</v>
      </c>
      <c r="AN39" s="54">
        <v>110</v>
      </c>
      <c r="AO39" s="54" t="s">
        <v>777</v>
      </c>
    </row>
    <row r="40" spans="1:41">
      <c r="A40" s="54" t="s">
        <v>730</v>
      </c>
      <c r="B40" s="54" t="s">
        <v>491</v>
      </c>
      <c r="C40" s="54" t="s">
        <v>1</v>
      </c>
      <c r="D40" s="54" t="s">
        <v>491</v>
      </c>
      <c r="E40" s="55" t="s">
        <v>731</v>
      </c>
      <c r="F40" s="55" t="s">
        <v>732</v>
      </c>
      <c r="G40" s="54" t="s">
        <v>0</v>
      </c>
      <c r="H40" s="54" t="s">
        <v>654</v>
      </c>
      <c r="I40" s="58">
        <v>23165</v>
      </c>
      <c r="J40" s="54">
        <v>2</v>
      </c>
      <c r="K40" s="54" t="s">
        <v>20</v>
      </c>
      <c r="L40" s="54" t="s">
        <v>861</v>
      </c>
      <c r="M40" s="54" t="s">
        <v>777</v>
      </c>
      <c r="N40" s="54" t="s">
        <v>1095</v>
      </c>
      <c r="O40" s="54">
        <v>55</v>
      </c>
      <c r="P40" s="54">
        <v>51</v>
      </c>
      <c r="Q40" s="56">
        <v>106</v>
      </c>
      <c r="Z40" s="61">
        <v>0</v>
      </c>
      <c r="AA40" s="61">
        <v>0</v>
      </c>
      <c r="AB40" s="61">
        <v>0</v>
      </c>
      <c r="AC40" s="61">
        <v>0</v>
      </c>
      <c r="AD40" s="61">
        <v>0</v>
      </c>
      <c r="AE40" s="61">
        <v>0</v>
      </c>
      <c r="AF40" s="61">
        <v>0</v>
      </c>
      <c r="AG40" s="61">
        <v>0</v>
      </c>
      <c r="AH40" s="54" t="s">
        <v>777</v>
      </c>
      <c r="AI40" s="57">
        <v>102</v>
      </c>
      <c r="AJ40" s="60">
        <v>23165</v>
      </c>
      <c r="AK40" s="61">
        <v>894.01997583499997</v>
      </c>
      <c r="AL40" s="54">
        <v>38</v>
      </c>
      <c r="AM40" s="61">
        <v>898.09976734999998</v>
      </c>
      <c r="AN40" s="54">
        <v>111</v>
      </c>
      <c r="AO40" s="54" t="s">
        <v>777</v>
      </c>
    </row>
    <row r="41" spans="1:41">
      <c r="A41" s="54" t="s">
        <v>827</v>
      </c>
      <c r="B41" s="54" t="s">
        <v>800</v>
      </c>
      <c r="C41" s="54" t="s">
        <v>488</v>
      </c>
      <c r="D41" s="54" t="s">
        <v>417</v>
      </c>
      <c r="E41" s="55" t="s">
        <v>857</v>
      </c>
      <c r="F41" s="55" t="s">
        <v>858</v>
      </c>
      <c r="G41" s="54" t="s">
        <v>0</v>
      </c>
      <c r="H41" s="54" t="s">
        <v>670</v>
      </c>
      <c r="I41" s="58">
        <v>21302</v>
      </c>
      <c r="J41" s="54">
        <v>7</v>
      </c>
      <c r="K41" s="54" t="s">
        <v>2</v>
      </c>
      <c r="L41" s="54" t="s">
        <v>861</v>
      </c>
      <c r="M41" s="54" t="s">
        <v>862</v>
      </c>
      <c r="N41" s="54" t="s">
        <v>1095</v>
      </c>
      <c r="O41" s="54">
        <v>53</v>
      </c>
      <c r="P41" s="54">
        <v>54</v>
      </c>
      <c r="Q41" s="56">
        <v>107</v>
      </c>
      <c r="Z41" s="61">
        <v>0</v>
      </c>
      <c r="AA41" s="61">
        <v>0</v>
      </c>
      <c r="AB41" s="61">
        <v>0</v>
      </c>
      <c r="AC41" s="61">
        <v>0</v>
      </c>
      <c r="AD41" s="61">
        <v>0</v>
      </c>
      <c r="AE41" s="61">
        <v>0</v>
      </c>
      <c r="AF41" s="61">
        <v>0</v>
      </c>
      <c r="AG41" s="61">
        <v>0</v>
      </c>
      <c r="AH41" s="54" t="s">
        <v>777</v>
      </c>
      <c r="AI41" s="57">
        <v>93</v>
      </c>
      <c r="AJ41" s="60">
        <v>21302</v>
      </c>
      <c r="AK41" s="61">
        <v>893.069977698</v>
      </c>
      <c r="AL41" s="54">
        <v>39</v>
      </c>
      <c r="AM41" s="61">
        <v>907.04978597999991</v>
      </c>
      <c r="AN41" s="54">
        <v>18</v>
      </c>
      <c r="AO41" s="54" t="s">
        <v>777</v>
      </c>
    </row>
    <row r="42" spans="1:41">
      <c r="A42" s="54" t="s">
        <v>671</v>
      </c>
      <c r="B42" s="54" t="s">
        <v>124</v>
      </c>
      <c r="C42" s="54" t="s">
        <v>1</v>
      </c>
      <c r="D42" s="54" t="s">
        <v>124</v>
      </c>
      <c r="E42" s="55" t="s">
        <v>672</v>
      </c>
      <c r="F42" s="55" t="s">
        <v>134</v>
      </c>
      <c r="G42" s="54" t="s">
        <v>0</v>
      </c>
      <c r="H42" s="54" t="s">
        <v>670</v>
      </c>
      <c r="I42" s="58">
        <v>17992</v>
      </c>
      <c r="J42" s="54">
        <v>6</v>
      </c>
      <c r="K42" s="54" t="s">
        <v>8</v>
      </c>
      <c r="L42" s="54" t="s">
        <v>950</v>
      </c>
      <c r="M42" s="54" t="s">
        <v>862</v>
      </c>
      <c r="N42" s="54" t="s">
        <v>1095</v>
      </c>
      <c r="O42" s="54">
        <v>53</v>
      </c>
      <c r="P42" s="54">
        <v>54</v>
      </c>
      <c r="Q42" s="56">
        <v>107</v>
      </c>
      <c r="Z42" s="61">
        <v>0</v>
      </c>
      <c r="AA42" s="61">
        <v>0</v>
      </c>
      <c r="AB42" s="61">
        <v>0</v>
      </c>
      <c r="AC42" s="61">
        <v>0</v>
      </c>
      <c r="AD42" s="61">
        <v>0</v>
      </c>
      <c r="AE42" s="61">
        <v>0</v>
      </c>
      <c r="AF42" s="61">
        <v>0</v>
      </c>
      <c r="AG42" s="61">
        <v>0</v>
      </c>
      <c r="AH42" s="54" t="s">
        <v>777</v>
      </c>
      <c r="AI42" s="57">
        <v>95</v>
      </c>
      <c r="AJ42" s="60">
        <v>17992</v>
      </c>
      <c r="AK42" s="61">
        <v>893.05998100799991</v>
      </c>
      <c r="AL42" s="54">
        <v>40</v>
      </c>
      <c r="AM42" s="61">
        <v>905.0598190799999</v>
      </c>
      <c r="AN42" s="54">
        <v>24</v>
      </c>
      <c r="AO42" s="54" t="s">
        <v>777</v>
      </c>
    </row>
    <row r="43" spans="1:41">
      <c r="A43" s="54" t="s">
        <v>238</v>
      </c>
      <c r="B43" s="54" t="s">
        <v>393</v>
      </c>
      <c r="C43" s="54" t="s">
        <v>1</v>
      </c>
      <c r="D43" s="54" t="s">
        <v>393</v>
      </c>
      <c r="E43" s="55" t="s">
        <v>239</v>
      </c>
      <c r="F43" s="55" t="s">
        <v>81</v>
      </c>
      <c r="G43" s="54" t="s">
        <v>6</v>
      </c>
      <c r="H43" s="54" t="s">
        <v>644</v>
      </c>
      <c r="I43" s="58">
        <v>19438</v>
      </c>
      <c r="J43" s="54">
        <v>3</v>
      </c>
      <c r="K43" s="54" t="s">
        <v>20</v>
      </c>
      <c r="L43" s="54" t="s">
        <v>861</v>
      </c>
      <c r="M43" s="54" t="s">
        <v>862</v>
      </c>
      <c r="N43" s="54" t="s">
        <v>1095</v>
      </c>
      <c r="O43" s="54">
        <v>61</v>
      </c>
      <c r="P43" s="54">
        <v>46</v>
      </c>
      <c r="Q43" s="56">
        <v>107</v>
      </c>
      <c r="Z43" s="61">
        <v>0</v>
      </c>
      <c r="AA43" s="61">
        <v>0</v>
      </c>
      <c r="AB43" s="61">
        <v>0</v>
      </c>
      <c r="AC43" s="61">
        <v>0</v>
      </c>
      <c r="AD43" s="61">
        <v>0</v>
      </c>
      <c r="AE43" s="61">
        <v>0</v>
      </c>
      <c r="AF43" s="61">
        <v>0</v>
      </c>
      <c r="AG43" s="61">
        <v>0</v>
      </c>
      <c r="AH43" s="54" t="s">
        <v>777</v>
      </c>
      <c r="AI43" s="57">
        <v>101</v>
      </c>
      <c r="AJ43" s="60">
        <v>19438</v>
      </c>
      <c r="AK43" s="61">
        <v>893.02997956199999</v>
      </c>
      <c r="AL43" s="54">
        <v>41</v>
      </c>
      <c r="AM43" s="61">
        <v>899.08980462</v>
      </c>
      <c r="AN43" s="54">
        <v>93</v>
      </c>
      <c r="AO43" s="54" t="s">
        <v>777</v>
      </c>
    </row>
    <row r="44" spans="1:41">
      <c r="A44" s="54" t="s">
        <v>412</v>
      </c>
      <c r="B44" s="54" t="s">
        <v>532</v>
      </c>
      <c r="C44" s="54" t="s">
        <v>488</v>
      </c>
      <c r="D44" s="54" t="s">
        <v>1</v>
      </c>
      <c r="E44" s="55" t="s">
        <v>1043</v>
      </c>
      <c r="F44" s="55" t="s">
        <v>245</v>
      </c>
      <c r="G44" s="54" t="s">
        <v>6</v>
      </c>
      <c r="H44" s="54" t="s">
        <v>673</v>
      </c>
      <c r="I44" s="58">
        <v>23431</v>
      </c>
      <c r="J44" s="54">
        <v>3</v>
      </c>
      <c r="K44" s="54" t="s">
        <v>20</v>
      </c>
      <c r="L44" s="54" t="s">
        <v>861</v>
      </c>
      <c r="M44" s="54" t="s">
        <v>862</v>
      </c>
      <c r="N44" s="54" t="s">
        <v>1095</v>
      </c>
      <c r="O44" s="54">
        <v>53</v>
      </c>
      <c r="P44" s="54">
        <v>54</v>
      </c>
      <c r="Q44" s="56">
        <v>107</v>
      </c>
      <c r="Z44" s="61">
        <v>0</v>
      </c>
      <c r="AA44" s="61">
        <v>0</v>
      </c>
      <c r="AB44" s="61">
        <v>0</v>
      </c>
      <c r="AC44" s="61">
        <v>0</v>
      </c>
      <c r="AD44" s="61">
        <v>0</v>
      </c>
      <c r="AE44" s="61">
        <v>0</v>
      </c>
      <c r="AF44" s="61">
        <v>0</v>
      </c>
      <c r="AG44" s="61">
        <v>0</v>
      </c>
      <c r="AH44" s="54" t="s">
        <v>777</v>
      </c>
      <c r="AI44" s="57">
        <v>101</v>
      </c>
      <c r="AJ44" s="60">
        <v>23431</v>
      </c>
      <c r="AK44" s="61">
        <v>893.02997556899993</v>
      </c>
      <c r="AL44" s="54">
        <v>42</v>
      </c>
      <c r="AM44" s="61">
        <v>899.08976469000004</v>
      </c>
      <c r="AN44" s="54">
        <v>94</v>
      </c>
      <c r="AO44" s="54" t="s">
        <v>777</v>
      </c>
    </row>
    <row r="45" spans="1:41">
      <c r="A45" s="54" t="s">
        <v>320</v>
      </c>
      <c r="B45" s="54" t="s">
        <v>794</v>
      </c>
      <c r="C45" s="54" t="s">
        <v>488</v>
      </c>
      <c r="D45" s="54" t="s">
        <v>283</v>
      </c>
      <c r="E45" s="55" t="s">
        <v>321</v>
      </c>
      <c r="F45" s="55" t="s">
        <v>322</v>
      </c>
      <c r="G45" s="54" t="s">
        <v>0</v>
      </c>
      <c r="H45" s="54" t="s">
        <v>654</v>
      </c>
      <c r="I45" s="58">
        <v>16676</v>
      </c>
      <c r="J45" s="54">
        <v>2</v>
      </c>
      <c r="K45" s="54" t="s">
        <v>20</v>
      </c>
      <c r="L45" s="54" t="s">
        <v>950</v>
      </c>
      <c r="M45" s="54" t="s">
        <v>862</v>
      </c>
      <c r="N45" s="54" t="s">
        <v>1095</v>
      </c>
      <c r="O45" s="54">
        <v>51</v>
      </c>
      <c r="P45" s="54">
        <v>56</v>
      </c>
      <c r="Q45" s="56">
        <v>107</v>
      </c>
      <c r="Z45" s="61">
        <v>0</v>
      </c>
      <c r="AA45" s="61">
        <v>0</v>
      </c>
      <c r="AB45" s="61">
        <v>0</v>
      </c>
      <c r="AC45" s="61">
        <v>0</v>
      </c>
      <c r="AD45" s="61">
        <v>0</v>
      </c>
      <c r="AE45" s="61">
        <v>0</v>
      </c>
      <c r="AF45" s="61">
        <v>0</v>
      </c>
      <c r="AG45" s="61">
        <v>0</v>
      </c>
      <c r="AH45" s="54" t="s">
        <v>777</v>
      </c>
      <c r="AI45" s="57">
        <v>103</v>
      </c>
      <c r="AJ45" s="60">
        <v>16676</v>
      </c>
      <c r="AK45" s="61">
        <v>893.01998232400001</v>
      </c>
      <c r="AL45" s="54">
        <v>43</v>
      </c>
      <c r="AM45" s="61">
        <v>897.09983224000007</v>
      </c>
      <c r="AN45" s="54">
        <v>117</v>
      </c>
      <c r="AO45" s="54" t="s">
        <v>777</v>
      </c>
    </row>
    <row r="46" spans="1:41">
      <c r="A46" s="54" t="s">
        <v>371</v>
      </c>
      <c r="B46" s="54" t="s">
        <v>799</v>
      </c>
      <c r="C46" s="54" t="s">
        <v>488</v>
      </c>
      <c r="D46" s="54" t="s">
        <v>411</v>
      </c>
      <c r="E46" s="55" t="s">
        <v>372</v>
      </c>
      <c r="F46" s="55" t="s">
        <v>373</v>
      </c>
      <c r="G46" s="54" t="s">
        <v>0</v>
      </c>
      <c r="H46" s="54" t="s">
        <v>664</v>
      </c>
      <c r="I46" s="58">
        <v>15313</v>
      </c>
      <c r="J46" s="54">
        <v>6</v>
      </c>
      <c r="K46" s="54" t="s">
        <v>8</v>
      </c>
      <c r="L46" s="54" t="s">
        <v>994</v>
      </c>
      <c r="M46" s="54" t="s">
        <v>862</v>
      </c>
      <c r="N46" s="54" t="s">
        <v>1095</v>
      </c>
      <c r="O46" s="54">
        <v>53</v>
      </c>
      <c r="P46" s="54">
        <v>55</v>
      </c>
      <c r="Q46" s="56">
        <v>108</v>
      </c>
      <c r="V46" s="59">
        <v>15</v>
      </c>
      <c r="Z46" s="61">
        <v>0</v>
      </c>
      <c r="AA46" s="61">
        <v>0</v>
      </c>
      <c r="AB46" s="61">
        <v>0</v>
      </c>
      <c r="AC46" s="61">
        <v>0</v>
      </c>
      <c r="AD46" s="61">
        <v>10</v>
      </c>
      <c r="AE46" s="61">
        <v>0</v>
      </c>
      <c r="AF46" s="61">
        <v>0</v>
      </c>
      <c r="AG46" s="61">
        <v>0</v>
      </c>
      <c r="AH46" s="54">
        <v>10</v>
      </c>
      <c r="AI46" s="57">
        <v>96</v>
      </c>
      <c r="AJ46" s="60">
        <v>15313</v>
      </c>
      <c r="AK46" s="61">
        <v>892.059983687</v>
      </c>
      <c r="AL46" s="54">
        <v>44</v>
      </c>
      <c r="AM46" s="61">
        <v>904.05984587</v>
      </c>
      <c r="AN46" s="54">
        <v>30</v>
      </c>
      <c r="AO46" s="54">
        <v>1</v>
      </c>
    </row>
    <row r="47" spans="1:41">
      <c r="A47" s="54" t="s">
        <v>233</v>
      </c>
      <c r="B47" s="54" t="s">
        <v>489</v>
      </c>
      <c r="C47" s="54" t="s">
        <v>1</v>
      </c>
      <c r="D47" s="54" t="s">
        <v>489</v>
      </c>
      <c r="E47" s="55" t="s">
        <v>210</v>
      </c>
      <c r="F47" s="55" t="s">
        <v>234</v>
      </c>
      <c r="G47" s="54" t="s">
        <v>0</v>
      </c>
      <c r="H47" s="54" t="s">
        <v>644</v>
      </c>
      <c r="I47" s="58">
        <v>22876</v>
      </c>
      <c r="J47" s="54">
        <v>4</v>
      </c>
      <c r="K47" s="54" t="s">
        <v>8</v>
      </c>
      <c r="L47" s="54" t="s">
        <v>861</v>
      </c>
      <c r="M47" s="54" t="s">
        <v>862</v>
      </c>
      <c r="N47" s="54" t="s">
        <v>1095</v>
      </c>
      <c r="O47" s="54">
        <v>53</v>
      </c>
      <c r="P47" s="54">
        <v>55</v>
      </c>
      <c r="Q47" s="56">
        <v>108</v>
      </c>
      <c r="Z47" s="61">
        <v>0</v>
      </c>
      <c r="AA47" s="61">
        <v>0</v>
      </c>
      <c r="AB47" s="61">
        <v>0</v>
      </c>
      <c r="AC47" s="61">
        <v>0</v>
      </c>
      <c r="AD47" s="61">
        <v>0</v>
      </c>
      <c r="AE47" s="61">
        <v>0</v>
      </c>
      <c r="AF47" s="61">
        <v>0</v>
      </c>
      <c r="AG47" s="61">
        <v>0</v>
      </c>
      <c r="AH47" s="54" t="s">
        <v>777</v>
      </c>
      <c r="AI47" s="57">
        <v>100</v>
      </c>
      <c r="AJ47" s="60">
        <v>22876</v>
      </c>
      <c r="AK47" s="61">
        <v>892.03997612399996</v>
      </c>
      <c r="AL47" s="54">
        <v>45</v>
      </c>
      <c r="AM47" s="61">
        <v>900.07977024000002</v>
      </c>
      <c r="AN47" s="54">
        <v>77</v>
      </c>
      <c r="AO47" s="54" t="s">
        <v>777</v>
      </c>
    </row>
    <row r="48" spans="1:41">
      <c r="A48" s="54" t="s">
        <v>262</v>
      </c>
      <c r="B48" s="54" t="s">
        <v>393</v>
      </c>
      <c r="C48" s="54" t="s">
        <v>1</v>
      </c>
      <c r="D48" s="54" t="s">
        <v>393</v>
      </c>
      <c r="E48" s="55" t="s">
        <v>260</v>
      </c>
      <c r="F48" s="55" t="s">
        <v>263</v>
      </c>
      <c r="G48" s="54" t="s">
        <v>6</v>
      </c>
      <c r="H48" s="54" t="s">
        <v>651</v>
      </c>
      <c r="I48" s="58">
        <v>23722</v>
      </c>
      <c r="J48" s="54">
        <v>4</v>
      </c>
      <c r="K48" s="54" t="s">
        <v>8</v>
      </c>
      <c r="L48" s="54" t="s">
        <v>861</v>
      </c>
      <c r="M48" s="54" t="s">
        <v>862</v>
      </c>
      <c r="N48" s="54" t="s">
        <v>1095</v>
      </c>
      <c r="O48" s="54">
        <v>51</v>
      </c>
      <c r="P48" s="54">
        <v>57</v>
      </c>
      <c r="Q48" s="56">
        <v>108</v>
      </c>
      <c r="Z48" s="61">
        <v>0</v>
      </c>
      <c r="AA48" s="61">
        <v>0</v>
      </c>
      <c r="AB48" s="61">
        <v>0</v>
      </c>
      <c r="AC48" s="61">
        <v>0</v>
      </c>
      <c r="AD48" s="61">
        <v>0</v>
      </c>
      <c r="AE48" s="61">
        <v>0</v>
      </c>
      <c r="AF48" s="61">
        <v>0</v>
      </c>
      <c r="AG48" s="61">
        <v>0</v>
      </c>
      <c r="AH48" s="54" t="s">
        <v>777</v>
      </c>
      <c r="AI48" s="57">
        <v>100</v>
      </c>
      <c r="AJ48" s="60">
        <v>23722</v>
      </c>
      <c r="AK48" s="61">
        <v>892.03997527799993</v>
      </c>
      <c r="AL48" s="54">
        <v>46</v>
      </c>
      <c r="AM48" s="61">
        <v>900.07976178000001</v>
      </c>
      <c r="AN48" s="54">
        <v>78</v>
      </c>
      <c r="AO48" s="54" t="s">
        <v>777</v>
      </c>
    </row>
    <row r="49" spans="1:41">
      <c r="A49" s="54" t="s">
        <v>627</v>
      </c>
      <c r="B49" s="54" t="s">
        <v>807</v>
      </c>
      <c r="C49" s="54" t="s">
        <v>1</v>
      </c>
      <c r="D49" s="54" t="s">
        <v>393</v>
      </c>
      <c r="E49" s="55" t="s">
        <v>54</v>
      </c>
      <c r="F49" s="55" t="s">
        <v>628</v>
      </c>
      <c r="G49" s="54" t="s">
        <v>0</v>
      </c>
      <c r="H49" s="54" t="s">
        <v>654</v>
      </c>
      <c r="I49" s="58">
        <v>15912</v>
      </c>
      <c r="J49" s="54">
        <v>12</v>
      </c>
      <c r="K49" s="54" t="s">
        <v>7</v>
      </c>
      <c r="L49" s="54" t="s">
        <v>950</v>
      </c>
      <c r="M49" s="54" t="s">
        <v>862</v>
      </c>
      <c r="N49" s="54" t="s">
        <v>1095</v>
      </c>
      <c r="O49" s="54">
        <v>54</v>
      </c>
      <c r="P49" s="54">
        <v>55</v>
      </c>
      <c r="Q49" s="56">
        <v>109</v>
      </c>
      <c r="Z49" s="61">
        <v>0</v>
      </c>
      <c r="AA49" s="61">
        <v>0</v>
      </c>
      <c r="AB49" s="61">
        <v>0</v>
      </c>
      <c r="AC49" s="61">
        <v>0</v>
      </c>
      <c r="AD49" s="61">
        <v>0</v>
      </c>
      <c r="AE49" s="61">
        <v>0</v>
      </c>
      <c r="AF49" s="61">
        <v>0</v>
      </c>
      <c r="AG49" s="61">
        <v>0</v>
      </c>
      <c r="AH49" s="54" t="s">
        <v>777</v>
      </c>
      <c r="AI49" s="57">
        <v>85</v>
      </c>
      <c r="AJ49" s="60">
        <v>15912</v>
      </c>
      <c r="AK49" s="61">
        <v>891.11998308800003</v>
      </c>
      <c r="AL49" s="54">
        <v>47</v>
      </c>
      <c r="AM49" s="61">
        <v>914.99983987999997</v>
      </c>
      <c r="AN49" s="54">
        <v>2</v>
      </c>
      <c r="AO49" s="54" t="s">
        <v>777</v>
      </c>
    </row>
    <row r="50" spans="1:41">
      <c r="A50" s="54" t="s">
        <v>729</v>
      </c>
      <c r="B50" s="54" t="s">
        <v>786</v>
      </c>
      <c r="C50" s="54" t="s">
        <v>488</v>
      </c>
      <c r="D50" s="54" t="s">
        <v>51</v>
      </c>
      <c r="E50" s="55" t="s">
        <v>321</v>
      </c>
      <c r="F50" s="55" t="s">
        <v>14</v>
      </c>
      <c r="G50" s="54" t="s">
        <v>0</v>
      </c>
      <c r="H50" s="54" t="s">
        <v>654</v>
      </c>
      <c r="I50" s="58">
        <v>18155</v>
      </c>
      <c r="J50" s="54">
        <v>9</v>
      </c>
      <c r="K50" s="54" t="s">
        <v>2</v>
      </c>
      <c r="L50" s="54" t="s">
        <v>950</v>
      </c>
      <c r="M50" s="54" t="s">
        <v>777</v>
      </c>
      <c r="N50" s="54" t="s">
        <v>1095</v>
      </c>
      <c r="O50" s="54">
        <v>54</v>
      </c>
      <c r="P50" s="54">
        <v>55</v>
      </c>
      <c r="Q50" s="56">
        <v>109</v>
      </c>
      <c r="Z50" s="61">
        <v>0</v>
      </c>
      <c r="AA50" s="61">
        <v>0</v>
      </c>
      <c r="AB50" s="61">
        <v>0</v>
      </c>
      <c r="AC50" s="61">
        <v>0</v>
      </c>
      <c r="AD50" s="61">
        <v>0</v>
      </c>
      <c r="AE50" s="61">
        <v>0</v>
      </c>
      <c r="AF50" s="61">
        <v>0</v>
      </c>
      <c r="AG50" s="61">
        <v>0</v>
      </c>
      <c r="AH50" s="54" t="s">
        <v>777</v>
      </c>
      <c r="AI50" s="57">
        <v>91</v>
      </c>
      <c r="AJ50" s="60">
        <v>18155</v>
      </c>
      <c r="AK50" s="61">
        <v>891.08998084500001</v>
      </c>
      <c r="AL50" s="54">
        <v>48</v>
      </c>
      <c r="AM50" s="61">
        <v>909.02981745</v>
      </c>
      <c r="AN50" s="54">
        <v>7</v>
      </c>
      <c r="AO50" s="54" t="s">
        <v>777</v>
      </c>
    </row>
    <row r="51" spans="1:41">
      <c r="A51" s="54" t="s">
        <v>415</v>
      </c>
      <c r="B51" s="54" t="s">
        <v>788</v>
      </c>
      <c r="C51" s="54" t="s">
        <v>488</v>
      </c>
      <c r="D51" s="54" t="s">
        <v>124</v>
      </c>
      <c r="E51" s="55" t="s">
        <v>286</v>
      </c>
      <c r="F51" s="55" t="s">
        <v>105</v>
      </c>
      <c r="G51" s="54" t="s">
        <v>6</v>
      </c>
      <c r="H51" s="54" t="s">
        <v>673</v>
      </c>
      <c r="I51" s="58">
        <v>16657</v>
      </c>
      <c r="J51" s="54">
        <v>8</v>
      </c>
      <c r="K51" s="54" t="s">
        <v>2</v>
      </c>
      <c r="L51" s="54" t="s">
        <v>950</v>
      </c>
      <c r="M51" s="54" t="s">
        <v>862</v>
      </c>
      <c r="N51" s="54" t="s">
        <v>1095</v>
      </c>
      <c r="O51" s="54">
        <v>57</v>
      </c>
      <c r="P51" s="54">
        <v>52</v>
      </c>
      <c r="Q51" s="56">
        <v>109</v>
      </c>
      <c r="Z51" s="61">
        <v>0</v>
      </c>
      <c r="AA51" s="61">
        <v>0</v>
      </c>
      <c r="AB51" s="61">
        <v>0</v>
      </c>
      <c r="AC51" s="61">
        <v>0</v>
      </c>
      <c r="AD51" s="61">
        <v>0</v>
      </c>
      <c r="AE51" s="61">
        <v>0</v>
      </c>
      <c r="AF51" s="61">
        <v>0</v>
      </c>
      <c r="AG51" s="61">
        <v>0</v>
      </c>
      <c r="AH51" s="54" t="s">
        <v>777</v>
      </c>
      <c r="AI51" s="57">
        <v>93</v>
      </c>
      <c r="AJ51" s="60">
        <v>16657</v>
      </c>
      <c r="AK51" s="61">
        <v>891.0799823430001</v>
      </c>
      <c r="AL51" s="54">
        <v>49</v>
      </c>
      <c r="AM51" s="61">
        <v>907.03983242999993</v>
      </c>
      <c r="AN51" s="54">
        <v>19</v>
      </c>
      <c r="AO51" s="54" t="s">
        <v>777</v>
      </c>
    </row>
    <row r="52" spans="1:41">
      <c r="A52" s="54" t="s">
        <v>682</v>
      </c>
      <c r="B52" s="54" t="s">
        <v>124</v>
      </c>
      <c r="C52" s="54" t="s">
        <v>1</v>
      </c>
      <c r="D52" s="54" t="s">
        <v>124</v>
      </c>
      <c r="E52" s="55" t="s">
        <v>84</v>
      </c>
      <c r="F52" s="55" t="s">
        <v>683</v>
      </c>
      <c r="G52" s="54" t="s">
        <v>6</v>
      </c>
      <c r="H52" s="54" t="s">
        <v>644</v>
      </c>
      <c r="I52" s="58">
        <v>19929</v>
      </c>
      <c r="J52" s="54">
        <v>6</v>
      </c>
      <c r="K52" s="54" t="s">
        <v>8</v>
      </c>
      <c r="L52" s="54" t="s">
        <v>861</v>
      </c>
      <c r="M52" s="54" t="s">
        <v>777</v>
      </c>
      <c r="N52" s="54" t="s">
        <v>1095</v>
      </c>
      <c r="O52" s="54">
        <v>53</v>
      </c>
      <c r="P52" s="54">
        <v>56</v>
      </c>
      <c r="Q52" s="56">
        <v>109</v>
      </c>
      <c r="R52" s="59">
        <v>16</v>
      </c>
      <c r="Z52" s="61">
        <v>19</v>
      </c>
      <c r="AA52" s="61">
        <v>0</v>
      </c>
      <c r="AB52" s="61">
        <v>0</v>
      </c>
      <c r="AC52" s="61">
        <v>0</v>
      </c>
      <c r="AD52" s="61">
        <v>0</v>
      </c>
      <c r="AE52" s="61">
        <v>0</v>
      </c>
      <c r="AF52" s="61">
        <v>0</v>
      </c>
      <c r="AG52" s="61">
        <v>0</v>
      </c>
      <c r="AH52" s="54">
        <v>19</v>
      </c>
      <c r="AI52" s="57">
        <v>97</v>
      </c>
      <c r="AJ52" s="60">
        <v>19929</v>
      </c>
      <c r="AK52" s="61">
        <v>891.05997907099993</v>
      </c>
      <c r="AL52" s="54">
        <v>50</v>
      </c>
      <c r="AM52" s="61">
        <v>903.05979970999999</v>
      </c>
      <c r="AN52" s="54">
        <v>46</v>
      </c>
      <c r="AO52" s="54">
        <v>1</v>
      </c>
    </row>
    <row r="53" spans="1:41">
      <c r="A53" s="54" t="s">
        <v>629</v>
      </c>
      <c r="B53" s="54" t="s">
        <v>491</v>
      </c>
      <c r="C53" s="54" t="s">
        <v>1</v>
      </c>
      <c r="D53" s="54" t="s">
        <v>491</v>
      </c>
      <c r="E53" s="55" t="s">
        <v>630</v>
      </c>
      <c r="F53" s="55" t="s">
        <v>631</v>
      </c>
      <c r="G53" s="54" t="s">
        <v>6</v>
      </c>
      <c r="H53" s="54" t="s">
        <v>654</v>
      </c>
      <c r="I53" s="58">
        <v>20585</v>
      </c>
      <c r="J53" s="54">
        <v>6</v>
      </c>
      <c r="K53" s="54" t="s">
        <v>8</v>
      </c>
      <c r="L53" s="54" t="s">
        <v>861</v>
      </c>
      <c r="M53" s="54" t="s">
        <v>862</v>
      </c>
      <c r="N53" s="54" t="s">
        <v>1095</v>
      </c>
      <c r="O53" s="54">
        <v>56</v>
      </c>
      <c r="P53" s="54">
        <v>53</v>
      </c>
      <c r="Q53" s="56">
        <v>109</v>
      </c>
      <c r="Z53" s="61">
        <v>0</v>
      </c>
      <c r="AA53" s="61">
        <v>0</v>
      </c>
      <c r="AB53" s="61">
        <v>0</v>
      </c>
      <c r="AC53" s="61">
        <v>0</v>
      </c>
      <c r="AD53" s="61">
        <v>0</v>
      </c>
      <c r="AE53" s="61">
        <v>0</v>
      </c>
      <c r="AF53" s="61">
        <v>0</v>
      </c>
      <c r="AG53" s="61">
        <v>0</v>
      </c>
      <c r="AH53" s="54" t="s">
        <v>777</v>
      </c>
      <c r="AI53" s="57">
        <v>97</v>
      </c>
      <c r="AJ53" s="60">
        <v>20585</v>
      </c>
      <c r="AK53" s="61">
        <v>891.05997841499993</v>
      </c>
      <c r="AL53" s="54">
        <v>51</v>
      </c>
      <c r="AM53" s="61">
        <v>903.0597931499999</v>
      </c>
      <c r="AN53" s="54">
        <v>47</v>
      </c>
      <c r="AO53" s="54" t="s">
        <v>777</v>
      </c>
    </row>
    <row r="54" spans="1:41">
      <c r="A54" s="54" t="s">
        <v>112</v>
      </c>
      <c r="B54" s="54" t="s">
        <v>532</v>
      </c>
      <c r="C54" s="54" t="s">
        <v>488</v>
      </c>
      <c r="D54" s="54" t="s">
        <v>1</v>
      </c>
      <c r="E54" s="55" t="s">
        <v>84</v>
      </c>
      <c r="F54" s="55" t="s">
        <v>113</v>
      </c>
      <c r="G54" s="54" t="s">
        <v>0</v>
      </c>
      <c r="H54" s="54" t="s">
        <v>639</v>
      </c>
      <c r="I54" s="58">
        <v>17060</v>
      </c>
      <c r="J54" s="54">
        <v>4</v>
      </c>
      <c r="K54" s="54" t="s">
        <v>8</v>
      </c>
      <c r="L54" s="54" t="s">
        <v>950</v>
      </c>
      <c r="M54" s="54" t="s">
        <v>777</v>
      </c>
      <c r="N54" s="54" t="s">
        <v>1095</v>
      </c>
      <c r="O54" s="54">
        <v>53</v>
      </c>
      <c r="P54" s="54">
        <v>56</v>
      </c>
      <c r="Q54" s="56">
        <v>109</v>
      </c>
      <c r="Z54" s="61">
        <v>0</v>
      </c>
      <c r="AA54" s="61">
        <v>0</v>
      </c>
      <c r="AB54" s="61">
        <v>0</v>
      </c>
      <c r="AC54" s="61">
        <v>0</v>
      </c>
      <c r="AD54" s="61">
        <v>0</v>
      </c>
      <c r="AE54" s="61">
        <v>0</v>
      </c>
      <c r="AF54" s="61">
        <v>0</v>
      </c>
      <c r="AG54" s="61">
        <v>0</v>
      </c>
      <c r="AH54" s="54" t="s">
        <v>777</v>
      </c>
      <c r="AI54" s="57">
        <v>101</v>
      </c>
      <c r="AJ54" s="60">
        <v>17060</v>
      </c>
      <c r="AK54" s="61">
        <v>891.03998193999996</v>
      </c>
      <c r="AL54" s="54">
        <v>52</v>
      </c>
      <c r="AM54" s="61">
        <v>899.0798284</v>
      </c>
      <c r="AN54" s="54">
        <v>95</v>
      </c>
      <c r="AO54" s="54" t="s">
        <v>777</v>
      </c>
    </row>
    <row r="55" spans="1:41">
      <c r="A55" s="54" t="s">
        <v>645</v>
      </c>
      <c r="B55" s="54" t="s">
        <v>418</v>
      </c>
      <c r="C55" s="54" t="s">
        <v>1</v>
      </c>
      <c r="D55" s="54" t="s">
        <v>418</v>
      </c>
      <c r="E55" s="55" t="s">
        <v>646</v>
      </c>
      <c r="F55" s="55" t="s">
        <v>647</v>
      </c>
      <c r="G55" s="54" t="s">
        <v>6</v>
      </c>
      <c r="H55" s="54" t="s">
        <v>644</v>
      </c>
      <c r="I55" s="58">
        <v>19170</v>
      </c>
      <c r="J55" s="54">
        <v>4</v>
      </c>
      <c r="K55" s="54" t="s">
        <v>8</v>
      </c>
      <c r="L55" s="54" t="s">
        <v>861</v>
      </c>
      <c r="M55" s="54" t="s">
        <v>862</v>
      </c>
      <c r="N55" s="54" t="s">
        <v>1095</v>
      </c>
      <c r="O55" s="54">
        <v>52</v>
      </c>
      <c r="P55" s="54">
        <v>57</v>
      </c>
      <c r="Q55" s="56">
        <v>109</v>
      </c>
      <c r="Z55" s="61">
        <v>0</v>
      </c>
      <c r="AA55" s="61">
        <v>0</v>
      </c>
      <c r="AB55" s="61">
        <v>0</v>
      </c>
      <c r="AC55" s="61">
        <v>0</v>
      </c>
      <c r="AD55" s="61">
        <v>0</v>
      </c>
      <c r="AE55" s="61">
        <v>0</v>
      </c>
      <c r="AF55" s="61">
        <v>0</v>
      </c>
      <c r="AG55" s="61">
        <v>0</v>
      </c>
      <c r="AH55" s="54" t="s">
        <v>777</v>
      </c>
      <c r="AI55" s="57">
        <v>101</v>
      </c>
      <c r="AJ55" s="60">
        <v>19170</v>
      </c>
      <c r="AK55" s="61">
        <v>891.03997982999999</v>
      </c>
      <c r="AL55" s="54">
        <v>53</v>
      </c>
      <c r="AM55" s="61">
        <v>899.07980730000008</v>
      </c>
      <c r="AN55" s="54">
        <v>96</v>
      </c>
      <c r="AO55" s="54" t="s">
        <v>777</v>
      </c>
    </row>
    <row r="56" spans="1:41">
      <c r="A56" s="54" t="s">
        <v>694</v>
      </c>
      <c r="B56" s="54" t="s">
        <v>794</v>
      </c>
      <c r="C56" s="54" t="s">
        <v>488</v>
      </c>
      <c r="D56" s="54" t="s">
        <v>283</v>
      </c>
      <c r="E56" s="55" t="s">
        <v>695</v>
      </c>
      <c r="F56" s="55" t="s">
        <v>696</v>
      </c>
      <c r="G56" s="54" t="s">
        <v>0</v>
      </c>
      <c r="H56" s="54" t="s">
        <v>635</v>
      </c>
      <c r="I56" s="58">
        <v>22800</v>
      </c>
      <c r="J56" s="54">
        <v>4</v>
      </c>
      <c r="K56" s="54" t="s">
        <v>8</v>
      </c>
      <c r="L56" s="54" t="s">
        <v>861</v>
      </c>
      <c r="M56" s="54" t="s">
        <v>862</v>
      </c>
      <c r="N56" s="54" t="s">
        <v>1095</v>
      </c>
      <c r="O56" s="54">
        <v>57</v>
      </c>
      <c r="P56" s="54">
        <v>52</v>
      </c>
      <c r="Q56" s="56">
        <v>109</v>
      </c>
      <c r="Z56" s="61">
        <v>0</v>
      </c>
      <c r="AA56" s="61">
        <v>0</v>
      </c>
      <c r="AB56" s="61">
        <v>0</v>
      </c>
      <c r="AC56" s="61">
        <v>0</v>
      </c>
      <c r="AD56" s="61">
        <v>0</v>
      </c>
      <c r="AE56" s="61">
        <v>0</v>
      </c>
      <c r="AF56" s="61">
        <v>0</v>
      </c>
      <c r="AG56" s="61">
        <v>0</v>
      </c>
      <c r="AH56" s="54" t="s">
        <v>777</v>
      </c>
      <c r="AI56" s="57">
        <v>101</v>
      </c>
      <c r="AJ56" s="60">
        <v>22800</v>
      </c>
      <c r="AK56" s="61">
        <v>891.03997619999996</v>
      </c>
      <c r="AL56" s="54">
        <v>54</v>
      </c>
      <c r="AM56" s="61">
        <v>899.07977100000005</v>
      </c>
      <c r="AN56" s="54">
        <v>97</v>
      </c>
      <c r="AO56" s="54" t="s">
        <v>777</v>
      </c>
    </row>
    <row r="57" spans="1:41">
      <c r="A57" s="54" t="s">
        <v>767</v>
      </c>
      <c r="B57" s="54" t="s">
        <v>418</v>
      </c>
      <c r="C57" s="54" t="s">
        <v>1</v>
      </c>
      <c r="D57" s="54" t="s">
        <v>418</v>
      </c>
      <c r="E57" s="55" t="s">
        <v>768</v>
      </c>
      <c r="F57" s="55" t="s">
        <v>769</v>
      </c>
      <c r="G57" s="54" t="s">
        <v>6</v>
      </c>
      <c r="H57" s="54" t="s">
        <v>670</v>
      </c>
      <c r="I57" s="58">
        <v>25014</v>
      </c>
      <c r="J57" s="54">
        <v>4</v>
      </c>
      <c r="K57" s="54" t="s">
        <v>8</v>
      </c>
      <c r="L57" s="54" t="s">
        <v>861</v>
      </c>
      <c r="M57" s="54" t="s">
        <v>862</v>
      </c>
      <c r="N57" s="54" t="s">
        <v>1095</v>
      </c>
      <c r="O57" s="54">
        <v>54</v>
      </c>
      <c r="P57" s="54">
        <v>55</v>
      </c>
      <c r="Q57" s="56">
        <v>109</v>
      </c>
      <c r="Z57" s="61">
        <v>0</v>
      </c>
      <c r="AA57" s="61">
        <v>0</v>
      </c>
      <c r="AB57" s="61">
        <v>0</v>
      </c>
      <c r="AC57" s="61">
        <v>0</v>
      </c>
      <c r="AD57" s="61">
        <v>0</v>
      </c>
      <c r="AE57" s="61">
        <v>0</v>
      </c>
      <c r="AF57" s="61">
        <v>0</v>
      </c>
      <c r="AG57" s="61">
        <v>0</v>
      </c>
      <c r="AH57" s="54" t="s">
        <v>777</v>
      </c>
      <c r="AI57" s="57">
        <v>101</v>
      </c>
      <c r="AJ57" s="60">
        <v>25014</v>
      </c>
      <c r="AK57" s="61">
        <v>891.03997398599995</v>
      </c>
      <c r="AL57" s="54">
        <v>55</v>
      </c>
      <c r="AM57" s="61">
        <v>899.07974886</v>
      </c>
      <c r="AN57" s="54">
        <v>98</v>
      </c>
      <c r="AO57" s="54" t="s">
        <v>777</v>
      </c>
    </row>
    <row r="58" spans="1:41">
      <c r="A58" s="54" t="s">
        <v>441</v>
      </c>
      <c r="B58" s="54" t="s">
        <v>532</v>
      </c>
      <c r="C58" s="54" t="s">
        <v>488</v>
      </c>
      <c r="D58" s="54" t="s">
        <v>1</v>
      </c>
      <c r="E58" s="55" t="s">
        <v>477</v>
      </c>
      <c r="F58" s="55" t="s">
        <v>478</v>
      </c>
      <c r="G58" s="54" t="s">
        <v>0</v>
      </c>
      <c r="H58" s="54" t="s">
        <v>654</v>
      </c>
      <c r="I58" s="58">
        <v>17774</v>
      </c>
      <c r="J58" s="54">
        <v>3</v>
      </c>
      <c r="K58" s="54" t="s">
        <v>20</v>
      </c>
      <c r="L58" s="54" t="s">
        <v>950</v>
      </c>
      <c r="M58" s="54" t="s">
        <v>862</v>
      </c>
      <c r="N58" s="54" t="s">
        <v>1095</v>
      </c>
      <c r="O58" s="54">
        <v>58</v>
      </c>
      <c r="P58" s="54">
        <v>51</v>
      </c>
      <c r="Q58" s="56">
        <v>109</v>
      </c>
      <c r="V58" s="59">
        <v>1</v>
      </c>
      <c r="Z58" s="61">
        <v>0</v>
      </c>
      <c r="AA58" s="61">
        <v>0</v>
      </c>
      <c r="AB58" s="61">
        <v>0</v>
      </c>
      <c r="AC58" s="61">
        <v>0</v>
      </c>
      <c r="AD58" s="61">
        <v>4</v>
      </c>
      <c r="AE58" s="61">
        <v>0</v>
      </c>
      <c r="AF58" s="61">
        <v>0</v>
      </c>
      <c r="AG58" s="61">
        <v>0</v>
      </c>
      <c r="AH58" s="54">
        <v>4</v>
      </c>
      <c r="AI58" s="57">
        <v>103</v>
      </c>
      <c r="AJ58" s="60">
        <v>17774</v>
      </c>
      <c r="AK58" s="61">
        <v>891.02998122600002</v>
      </c>
      <c r="AL58" s="54">
        <v>56</v>
      </c>
      <c r="AM58" s="61">
        <v>897.08982126000001</v>
      </c>
      <c r="AN58" s="54">
        <v>118</v>
      </c>
      <c r="AO58" s="54">
        <v>1</v>
      </c>
    </row>
    <row r="59" spans="1:41">
      <c r="A59" s="54" t="s">
        <v>958</v>
      </c>
      <c r="B59" s="54" t="s">
        <v>807</v>
      </c>
      <c r="C59" s="54" t="s">
        <v>1</v>
      </c>
      <c r="D59" s="54" t="s">
        <v>393</v>
      </c>
      <c r="E59" s="55" t="s">
        <v>1053</v>
      </c>
      <c r="F59" s="55" t="s">
        <v>1054</v>
      </c>
      <c r="G59" s="54" t="s">
        <v>0</v>
      </c>
      <c r="H59" s="54" t="s">
        <v>675</v>
      </c>
      <c r="I59" s="58">
        <v>32057</v>
      </c>
      <c r="J59" s="54">
        <v>11</v>
      </c>
      <c r="K59" s="54" t="s">
        <v>7</v>
      </c>
      <c r="L59" s="54" t="s">
        <v>861</v>
      </c>
      <c r="M59" s="54" t="s">
        <v>862</v>
      </c>
      <c r="N59" s="54" t="s">
        <v>1095</v>
      </c>
      <c r="O59" s="54">
        <v>54</v>
      </c>
      <c r="P59" s="54">
        <v>56</v>
      </c>
      <c r="Q59" s="56">
        <v>110</v>
      </c>
      <c r="Z59" s="61">
        <v>0</v>
      </c>
      <c r="AA59" s="61">
        <v>0</v>
      </c>
      <c r="AB59" s="61">
        <v>0</v>
      </c>
      <c r="AC59" s="61">
        <v>0</v>
      </c>
      <c r="AD59" s="61">
        <v>0</v>
      </c>
      <c r="AE59" s="61">
        <v>0</v>
      </c>
      <c r="AF59" s="61">
        <v>0</v>
      </c>
      <c r="AG59" s="61">
        <v>0</v>
      </c>
      <c r="AH59" s="54" t="s">
        <v>777</v>
      </c>
      <c r="AI59" s="57">
        <v>88</v>
      </c>
      <c r="AJ59" s="60">
        <v>32057</v>
      </c>
      <c r="AK59" s="61">
        <v>890.10996694300002</v>
      </c>
      <c r="AL59" s="54">
        <v>57</v>
      </c>
      <c r="AM59" s="61">
        <v>912.00967843000001</v>
      </c>
      <c r="AN59" s="54">
        <v>5</v>
      </c>
      <c r="AO59" s="54" t="s">
        <v>777</v>
      </c>
    </row>
    <row r="60" spans="1:41">
      <c r="A60" s="54" t="s">
        <v>269</v>
      </c>
      <c r="B60" s="54" t="s">
        <v>801</v>
      </c>
      <c r="C60" s="54" t="s">
        <v>488</v>
      </c>
      <c r="D60" s="54" t="s">
        <v>418</v>
      </c>
      <c r="E60" s="55" t="s">
        <v>72</v>
      </c>
      <c r="F60" s="55" t="s">
        <v>150</v>
      </c>
      <c r="G60" s="54" t="s">
        <v>0</v>
      </c>
      <c r="H60" s="54" t="s">
        <v>653</v>
      </c>
      <c r="I60" s="58">
        <v>14704</v>
      </c>
      <c r="J60" s="54">
        <v>9</v>
      </c>
      <c r="K60" s="54" t="s">
        <v>2</v>
      </c>
      <c r="L60" s="54" t="s">
        <v>994</v>
      </c>
      <c r="M60" s="54" t="s">
        <v>862</v>
      </c>
      <c r="N60" s="54" t="s">
        <v>1095</v>
      </c>
      <c r="O60" s="54">
        <v>57</v>
      </c>
      <c r="P60" s="54">
        <v>53</v>
      </c>
      <c r="Q60" s="56">
        <v>110</v>
      </c>
      <c r="Z60" s="61">
        <v>0</v>
      </c>
      <c r="AA60" s="61">
        <v>0</v>
      </c>
      <c r="AB60" s="61">
        <v>0</v>
      </c>
      <c r="AC60" s="61">
        <v>0</v>
      </c>
      <c r="AD60" s="61">
        <v>0</v>
      </c>
      <c r="AE60" s="61">
        <v>0</v>
      </c>
      <c r="AF60" s="61">
        <v>0</v>
      </c>
      <c r="AG60" s="61">
        <v>0</v>
      </c>
      <c r="AH60" s="54" t="s">
        <v>777</v>
      </c>
      <c r="AI60" s="57">
        <v>92</v>
      </c>
      <c r="AJ60" s="60">
        <v>14704</v>
      </c>
      <c r="AK60" s="61">
        <v>890.08998429600001</v>
      </c>
      <c r="AL60" s="54">
        <v>58</v>
      </c>
      <c r="AM60" s="61">
        <v>908.02985195999997</v>
      </c>
      <c r="AN60" s="54">
        <v>13</v>
      </c>
      <c r="AO60" s="54" t="s">
        <v>777</v>
      </c>
    </row>
    <row r="61" spans="1:41">
      <c r="A61" s="54" t="s">
        <v>1146</v>
      </c>
      <c r="B61" s="54" t="s">
        <v>793</v>
      </c>
      <c r="C61" s="54" t="s">
        <v>488</v>
      </c>
      <c r="D61" s="54" t="s">
        <v>267</v>
      </c>
      <c r="E61" s="55" t="s">
        <v>1147</v>
      </c>
      <c r="F61" s="55" t="s">
        <v>1048</v>
      </c>
      <c r="G61" s="54" t="s">
        <v>6</v>
      </c>
      <c r="H61" s="54" t="s">
        <v>654</v>
      </c>
      <c r="I61" s="58">
        <v>22208</v>
      </c>
      <c r="J61" s="54">
        <v>9</v>
      </c>
      <c r="K61" s="54" t="s">
        <v>2</v>
      </c>
      <c r="L61" s="54" t="s">
        <v>861</v>
      </c>
      <c r="M61" s="54" t="e">
        <v>#DIV/0!</v>
      </c>
      <c r="N61" s="54" t="s">
        <v>1095</v>
      </c>
      <c r="O61" s="54">
        <v>57</v>
      </c>
      <c r="P61" s="54">
        <v>53</v>
      </c>
      <c r="Q61" s="56">
        <v>110</v>
      </c>
      <c r="Z61" s="61">
        <v>0</v>
      </c>
      <c r="AA61" s="61">
        <v>0</v>
      </c>
      <c r="AB61" s="61">
        <v>0</v>
      </c>
      <c r="AC61" s="61">
        <v>0</v>
      </c>
      <c r="AD61" s="61">
        <v>0</v>
      </c>
      <c r="AE61" s="61">
        <v>0</v>
      </c>
      <c r="AF61" s="61">
        <v>0</v>
      </c>
      <c r="AG61" s="61">
        <v>0</v>
      </c>
      <c r="AH61" s="54" t="s">
        <v>777</v>
      </c>
      <c r="AI61" s="57">
        <v>92</v>
      </c>
      <c r="AJ61" s="60">
        <v>22208</v>
      </c>
      <c r="AK61" s="61">
        <v>890.08997679200002</v>
      </c>
      <c r="AL61" s="54">
        <v>59</v>
      </c>
      <c r="AM61" s="61">
        <v>908.02977692000002</v>
      </c>
      <c r="AN61" s="54">
        <v>14</v>
      </c>
      <c r="AO61" s="54" t="s">
        <v>777</v>
      </c>
    </row>
    <row r="62" spans="1:41">
      <c r="A62" s="54" t="s">
        <v>759</v>
      </c>
      <c r="B62" s="54" t="s">
        <v>956</v>
      </c>
      <c r="C62" s="54" t="s">
        <v>488</v>
      </c>
      <c r="D62" s="54" t="s">
        <v>393</v>
      </c>
      <c r="E62" s="55" t="s">
        <v>760</v>
      </c>
      <c r="F62" s="55" t="s">
        <v>89</v>
      </c>
      <c r="G62" s="54" t="s">
        <v>0</v>
      </c>
      <c r="H62" s="54" t="s">
        <v>664</v>
      </c>
      <c r="I62" s="58">
        <v>16228</v>
      </c>
      <c r="J62" s="54">
        <v>7</v>
      </c>
      <c r="K62" s="54" t="s">
        <v>2</v>
      </c>
      <c r="L62" s="54" t="s">
        <v>950</v>
      </c>
      <c r="M62" s="54" t="s">
        <v>862</v>
      </c>
      <c r="N62" s="54" t="s">
        <v>1095</v>
      </c>
      <c r="O62" s="54">
        <v>56</v>
      </c>
      <c r="P62" s="54">
        <v>54</v>
      </c>
      <c r="Q62" s="56">
        <v>110</v>
      </c>
      <c r="Z62" s="61">
        <v>0</v>
      </c>
      <c r="AA62" s="61">
        <v>0</v>
      </c>
      <c r="AB62" s="61">
        <v>0</v>
      </c>
      <c r="AC62" s="61">
        <v>0</v>
      </c>
      <c r="AD62" s="61">
        <v>0</v>
      </c>
      <c r="AE62" s="61">
        <v>0</v>
      </c>
      <c r="AF62" s="61">
        <v>0</v>
      </c>
      <c r="AG62" s="61">
        <v>0</v>
      </c>
      <c r="AH62" s="54" t="s">
        <v>777</v>
      </c>
      <c r="AI62" s="57">
        <v>96</v>
      </c>
      <c r="AJ62" s="60">
        <v>16228</v>
      </c>
      <c r="AK62" s="61">
        <v>890.069982772</v>
      </c>
      <c r="AL62" s="54">
        <v>60</v>
      </c>
      <c r="AM62" s="61">
        <v>904.04983671999992</v>
      </c>
      <c r="AN62" s="54">
        <v>31</v>
      </c>
      <c r="AO62" s="54" t="s">
        <v>777</v>
      </c>
    </row>
    <row r="63" spans="1:41">
      <c r="A63" s="54" t="s">
        <v>392</v>
      </c>
      <c r="B63" s="54" t="s">
        <v>796</v>
      </c>
      <c r="C63" s="54" t="s">
        <v>488</v>
      </c>
      <c r="D63" s="54" t="s">
        <v>490</v>
      </c>
      <c r="E63" s="55" t="s">
        <v>345</v>
      </c>
      <c r="F63" s="55" t="s">
        <v>341</v>
      </c>
      <c r="G63" s="54" t="s">
        <v>0</v>
      </c>
      <c r="H63" s="54" t="s">
        <v>670</v>
      </c>
      <c r="I63" s="58">
        <v>17710</v>
      </c>
      <c r="J63" s="54">
        <v>6</v>
      </c>
      <c r="K63" s="54" t="s">
        <v>8</v>
      </c>
      <c r="L63" s="54" t="s">
        <v>950</v>
      </c>
      <c r="M63" s="54" t="s">
        <v>862</v>
      </c>
      <c r="N63" s="54" t="s">
        <v>1095</v>
      </c>
      <c r="O63" s="54">
        <v>55</v>
      </c>
      <c r="P63" s="54">
        <v>55</v>
      </c>
      <c r="Q63" s="56">
        <v>110</v>
      </c>
      <c r="Z63" s="61">
        <v>0</v>
      </c>
      <c r="AA63" s="61">
        <v>0</v>
      </c>
      <c r="AB63" s="61">
        <v>0</v>
      </c>
      <c r="AC63" s="61">
        <v>0</v>
      </c>
      <c r="AD63" s="61">
        <v>0</v>
      </c>
      <c r="AE63" s="61">
        <v>0</v>
      </c>
      <c r="AF63" s="61">
        <v>0</v>
      </c>
      <c r="AG63" s="61">
        <v>0</v>
      </c>
      <c r="AH63" s="54" t="s">
        <v>777</v>
      </c>
      <c r="AI63" s="57">
        <v>98</v>
      </c>
      <c r="AJ63" s="60">
        <v>17710</v>
      </c>
      <c r="AK63" s="61">
        <v>890.05998129</v>
      </c>
      <c r="AL63" s="54">
        <v>61</v>
      </c>
      <c r="AM63" s="61">
        <v>902.05982189999997</v>
      </c>
      <c r="AN63" s="54">
        <v>50</v>
      </c>
      <c r="AO63" s="54" t="s">
        <v>777</v>
      </c>
    </row>
    <row r="64" spans="1:41">
      <c r="A64" s="54" t="s">
        <v>561</v>
      </c>
      <c r="B64" s="54" t="s">
        <v>51</v>
      </c>
      <c r="C64" s="54" t="s">
        <v>1</v>
      </c>
      <c r="D64" s="54" t="s">
        <v>51</v>
      </c>
      <c r="E64" s="55" t="s">
        <v>471</v>
      </c>
      <c r="F64" s="55" t="s">
        <v>650</v>
      </c>
      <c r="G64" s="54" t="s">
        <v>6</v>
      </c>
      <c r="H64" s="54" t="s">
        <v>644</v>
      </c>
      <c r="I64" s="58">
        <v>18296</v>
      </c>
      <c r="J64" s="54">
        <v>6</v>
      </c>
      <c r="K64" s="54" t="s">
        <v>8</v>
      </c>
      <c r="L64" s="54" t="s">
        <v>950</v>
      </c>
      <c r="M64" s="54" t="s">
        <v>777</v>
      </c>
      <c r="N64" s="54" t="s">
        <v>1095</v>
      </c>
      <c r="O64" s="54">
        <v>57</v>
      </c>
      <c r="P64" s="54">
        <v>53</v>
      </c>
      <c r="Q64" s="56">
        <v>110</v>
      </c>
      <c r="Z64" s="61">
        <v>0</v>
      </c>
      <c r="AA64" s="61">
        <v>0</v>
      </c>
      <c r="AB64" s="61">
        <v>0</v>
      </c>
      <c r="AC64" s="61">
        <v>0</v>
      </c>
      <c r="AD64" s="61">
        <v>0</v>
      </c>
      <c r="AE64" s="61">
        <v>0</v>
      </c>
      <c r="AF64" s="61">
        <v>0</v>
      </c>
      <c r="AG64" s="61">
        <v>0</v>
      </c>
      <c r="AH64" s="54" t="s">
        <v>777</v>
      </c>
      <c r="AI64" s="57">
        <v>98</v>
      </c>
      <c r="AJ64" s="60">
        <v>18296</v>
      </c>
      <c r="AK64" s="61">
        <v>890.05998070399994</v>
      </c>
      <c r="AL64" s="54">
        <v>62</v>
      </c>
      <c r="AM64" s="61">
        <v>902.05981603999999</v>
      </c>
      <c r="AN64" s="54">
        <v>51</v>
      </c>
      <c r="AO64" s="54" t="s">
        <v>777</v>
      </c>
    </row>
    <row r="65" spans="1:41">
      <c r="A65" s="54" t="s">
        <v>223</v>
      </c>
      <c r="B65" s="54" t="s">
        <v>417</v>
      </c>
      <c r="C65" s="54" t="s">
        <v>1</v>
      </c>
      <c r="D65" s="54" t="s">
        <v>417</v>
      </c>
      <c r="E65" s="55" t="s">
        <v>224</v>
      </c>
      <c r="F65" s="55" t="s">
        <v>134</v>
      </c>
      <c r="G65" s="54" t="s">
        <v>0</v>
      </c>
      <c r="H65" s="54" t="s">
        <v>644</v>
      </c>
      <c r="I65" s="58">
        <v>19283</v>
      </c>
      <c r="J65" s="54">
        <v>5</v>
      </c>
      <c r="K65" s="54" t="s">
        <v>8</v>
      </c>
      <c r="L65" s="54" t="s">
        <v>861</v>
      </c>
      <c r="M65" s="54" t="s">
        <v>777</v>
      </c>
      <c r="N65" s="54" t="s">
        <v>1095</v>
      </c>
      <c r="O65" s="54">
        <v>56</v>
      </c>
      <c r="P65" s="54">
        <v>54</v>
      </c>
      <c r="Q65" s="56">
        <v>110</v>
      </c>
      <c r="Z65" s="61">
        <v>0</v>
      </c>
      <c r="AA65" s="61">
        <v>0</v>
      </c>
      <c r="AB65" s="61">
        <v>0</v>
      </c>
      <c r="AC65" s="61">
        <v>0</v>
      </c>
      <c r="AD65" s="61">
        <v>0</v>
      </c>
      <c r="AE65" s="61">
        <v>0</v>
      </c>
      <c r="AF65" s="61">
        <v>0</v>
      </c>
      <c r="AG65" s="61">
        <v>0</v>
      </c>
      <c r="AH65" s="54" t="s">
        <v>777</v>
      </c>
      <c r="AI65" s="57">
        <v>100</v>
      </c>
      <c r="AJ65" s="60">
        <v>19283</v>
      </c>
      <c r="AK65" s="61">
        <v>890.04997971699993</v>
      </c>
      <c r="AL65" s="54">
        <v>63</v>
      </c>
      <c r="AM65" s="61">
        <v>900.06980617000011</v>
      </c>
      <c r="AN65" s="54">
        <v>79</v>
      </c>
      <c r="AO65" s="54" t="s">
        <v>777</v>
      </c>
    </row>
    <row r="66" spans="1:41">
      <c r="A66" s="54" t="s">
        <v>888</v>
      </c>
      <c r="B66" s="54" t="s">
        <v>393</v>
      </c>
      <c r="C66" s="54" t="s">
        <v>1</v>
      </c>
      <c r="D66" s="54" t="s">
        <v>393</v>
      </c>
      <c r="E66" s="55" t="s">
        <v>365</v>
      </c>
      <c r="F66" s="55" t="s">
        <v>941</v>
      </c>
      <c r="G66" s="54" t="s">
        <v>0</v>
      </c>
      <c r="H66" s="54" t="s">
        <v>664</v>
      </c>
      <c r="I66" s="58">
        <v>27807</v>
      </c>
      <c r="J66" s="54">
        <v>5</v>
      </c>
      <c r="K66" s="54" t="s">
        <v>8</v>
      </c>
      <c r="L66" s="54" t="s">
        <v>861</v>
      </c>
      <c r="M66" s="54" t="s">
        <v>777</v>
      </c>
      <c r="N66" s="54" t="s">
        <v>1095</v>
      </c>
      <c r="O66" s="54">
        <v>55</v>
      </c>
      <c r="P66" s="54">
        <v>55</v>
      </c>
      <c r="Q66" s="56">
        <v>110</v>
      </c>
      <c r="Z66" s="61">
        <v>0</v>
      </c>
      <c r="AA66" s="61">
        <v>0</v>
      </c>
      <c r="AB66" s="61">
        <v>0</v>
      </c>
      <c r="AC66" s="61">
        <v>0</v>
      </c>
      <c r="AD66" s="61">
        <v>0</v>
      </c>
      <c r="AE66" s="61">
        <v>0</v>
      </c>
      <c r="AF66" s="61">
        <v>0</v>
      </c>
      <c r="AG66" s="61">
        <v>0</v>
      </c>
      <c r="AH66" s="54" t="s">
        <v>777</v>
      </c>
      <c r="AI66" s="57">
        <v>100</v>
      </c>
      <c r="AJ66" s="60">
        <v>27807</v>
      </c>
      <c r="AK66" s="61">
        <v>890.04997119299992</v>
      </c>
      <c r="AL66" s="54">
        <v>64</v>
      </c>
      <c r="AM66" s="61">
        <v>900.06972093000002</v>
      </c>
      <c r="AN66" s="54">
        <v>80</v>
      </c>
      <c r="AO66" s="54" t="s">
        <v>777</v>
      </c>
    </row>
    <row r="67" spans="1:41">
      <c r="A67" s="54" t="s">
        <v>570</v>
      </c>
      <c r="B67" s="54" t="s">
        <v>787</v>
      </c>
      <c r="C67" s="54" t="s">
        <v>488</v>
      </c>
      <c r="D67" s="54" t="s">
        <v>489</v>
      </c>
      <c r="E67" s="55" t="s">
        <v>571</v>
      </c>
      <c r="F67" s="55" t="s">
        <v>572</v>
      </c>
      <c r="G67" s="54" t="s">
        <v>0</v>
      </c>
      <c r="H67" s="54" t="s">
        <v>654</v>
      </c>
      <c r="I67" s="58">
        <v>28815</v>
      </c>
      <c r="J67" s="54">
        <v>8</v>
      </c>
      <c r="K67" s="54" t="s">
        <v>2</v>
      </c>
      <c r="L67" s="54" t="s">
        <v>861</v>
      </c>
      <c r="M67" s="54" t="s">
        <v>862</v>
      </c>
      <c r="N67" s="54" t="s">
        <v>1095</v>
      </c>
      <c r="O67" s="54">
        <v>55</v>
      </c>
      <c r="P67" s="54">
        <v>56</v>
      </c>
      <c r="Q67" s="56">
        <v>111</v>
      </c>
      <c r="Z67" s="61">
        <v>0</v>
      </c>
      <c r="AA67" s="61">
        <v>0</v>
      </c>
      <c r="AB67" s="61">
        <v>0</v>
      </c>
      <c r="AC67" s="61">
        <v>0</v>
      </c>
      <c r="AD67" s="61">
        <v>0</v>
      </c>
      <c r="AE67" s="61">
        <v>0</v>
      </c>
      <c r="AF67" s="61">
        <v>0</v>
      </c>
      <c r="AG67" s="61">
        <v>0</v>
      </c>
      <c r="AH67" s="54" t="s">
        <v>777</v>
      </c>
      <c r="AI67" s="57">
        <v>95</v>
      </c>
      <c r="AJ67" s="60">
        <v>28815</v>
      </c>
      <c r="AK67" s="61">
        <v>889.07997018500009</v>
      </c>
      <c r="AL67" s="54">
        <v>65</v>
      </c>
      <c r="AM67" s="61">
        <v>905.03971085000001</v>
      </c>
      <c r="AN67" s="54">
        <v>25</v>
      </c>
      <c r="AO67" s="54" t="s">
        <v>777</v>
      </c>
    </row>
    <row r="68" spans="1:41">
      <c r="A68" s="54" t="s">
        <v>240</v>
      </c>
      <c r="B68" s="54" t="s">
        <v>1</v>
      </c>
      <c r="C68" s="54" t="s">
        <v>1</v>
      </c>
      <c r="D68" s="54" t="s">
        <v>1</v>
      </c>
      <c r="E68" s="55" t="s">
        <v>241</v>
      </c>
      <c r="F68" s="55" t="s">
        <v>154</v>
      </c>
      <c r="G68" s="54" t="s">
        <v>0</v>
      </c>
      <c r="H68" s="54" t="s">
        <v>651</v>
      </c>
      <c r="I68" s="58">
        <v>15177</v>
      </c>
      <c r="J68" s="54">
        <v>5</v>
      </c>
      <c r="K68" s="54" t="s">
        <v>8</v>
      </c>
      <c r="L68" s="54" t="s">
        <v>994</v>
      </c>
      <c r="M68" s="54" t="s">
        <v>862</v>
      </c>
      <c r="N68" s="54" t="s">
        <v>1095</v>
      </c>
      <c r="O68" s="54">
        <v>60</v>
      </c>
      <c r="P68" s="54">
        <v>51</v>
      </c>
      <c r="Q68" s="56">
        <v>111</v>
      </c>
      <c r="Z68" s="61">
        <v>0</v>
      </c>
      <c r="AA68" s="61">
        <v>0</v>
      </c>
      <c r="AB68" s="61">
        <v>0</v>
      </c>
      <c r="AC68" s="61">
        <v>0</v>
      </c>
      <c r="AD68" s="61">
        <v>0</v>
      </c>
      <c r="AE68" s="61">
        <v>0</v>
      </c>
      <c r="AF68" s="61">
        <v>0</v>
      </c>
      <c r="AG68" s="61">
        <v>0</v>
      </c>
      <c r="AH68" s="54" t="s">
        <v>777</v>
      </c>
      <c r="AI68" s="57">
        <v>101</v>
      </c>
      <c r="AJ68" s="60">
        <v>15177</v>
      </c>
      <c r="AK68" s="61">
        <v>889.04998382299993</v>
      </c>
      <c r="AL68" s="54">
        <v>66</v>
      </c>
      <c r="AM68" s="61">
        <v>899.06984723000005</v>
      </c>
      <c r="AN68" s="54">
        <v>99</v>
      </c>
      <c r="AO68" s="54" t="s">
        <v>777</v>
      </c>
    </row>
    <row r="69" spans="1:41">
      <c r="A69" s="54" t="s">
        <v>733</v>
      </c>
      <c r="B69" s="54" t="s">
        <v>532</v>
      </c>
      <c r="C69" s="54" t="s">
        <v>488</v>
      </c>
      <c r="D69" s="54" t="s">
        <v>1</v>
      </c>
      <c r="E69" s="55" t="s">
        <v>734</v>
      </c>
      <c r="F69" s="55" t="s">
        <v>735</v>
      </c>
      <c r="G69" s="54" t="s">
        <v>0</v>
      </c>
      <c r="H69" s="54" t="s">
        <v>654</v>
      </c>
      <c r="I69" s="58">
        <v>23071</v>
      </c>
      <c r="J69" s="54">
        <v>3</v>
      </c>
      <c r="K69" s="54" t="s">
        <v>20</v>
      </c>
      <c r="L69" s="54" t="s">
        <v>861</v>
      </c>
      <c r="M69" s="54" t="s">
        <v>862</v>
      </c>
      <c r="N69" s="54" t="s">
        <v>1095</v>
      </c>
      <c r="O69" s="54">
        <v>54</v>
      </c>
      <c r="P69" s="54">
        <v>57</v>
      </c>
      <c r="Q69" s="56">
        <v>111</v>
      </c>
      <c r="Z69" s="61">
        <v>0</v>
      </c>
      <c r="AA69" s="61">
        <v>0</v>
      </c>
      <c r="AB69" s="61">
        <v>0</v>
      </c>
      <c r="AC69" s="61">
        <v>0</v>
      </c>
      <c r="AD69" s="61">
        <v>0</v>
      </c>
      <c r="AE69" s="61">
        <v>0</v>
      </c>
      <c r="AF69" s="61">
        <v>0</v>
      </c>
      <c r="AG69" s="61">
        <v>0</v>
      </c>
      <c r="AH69" s="54" t="s">
        <v>777</v>
      </c>
      <c r="AI69" s="57">
        <v>105</v>
      </c>
      <c r="AJ69" s="60">
        <v>23071</v>
      </c>
      <c r="AK69" s="61">
        <v>889.02997592899999</v>
      </c>
      <c r="AL69" s="54">
        <v>67</v>
      </c>
      <c r="AM69" s="61">
        <v>895.08976829000005</v>
      </c>
      <c r="AN69" s="54">
        <v>142</v>
      </c>
      <c r="AO69" s="54" t="s">
        <v>777</v>
      </c>
    </row>
    <row r="70" spans="1:41">
      <c r="A70" s="54" t="s">
        <v>641</v>
      </c>
      <c r="B70" s="54" t="s">
        <v>956</v>
      </c>
      <c r="C70" s="54" t="s">
        <v>488</v>
      </c>
      <c r="D70" s="54" t="s">
        <v>393</v>
      </c>
      <c r="E70" s="55" t="s">
        <v>642</v>
      </c>
      <c r="F70" s="55" t="s">
        <v>643</v>
      </c>
      <c r="G70" s="54" t="s">
        <v>0</v>
      </c>
      <c r="H70" s="54" t="s">
        <v>640</v>
      </c>
      <c r="I70" s="58">
        <v>15766</v>
      </c>
      <c r="J70" s="54">
        <v>9</v>
      </c>
      <c r="K70" s="54" t="s">
        <v>2</v>
      </c>
      <c r="L70" s="54" t="s">
        <v>950</v>
      </c>
      <c r="M70" s="54" t="s">
        <v>777</v>
      </c>
      <c r="N70" s="54" t="s">
        <v>1095</v>
      </c>
      <c r="O70" s="54">
        <v>56</v>
      </c>
      <c r="P70" s="54">
        <v>56</v>
      </c>
      <c r="Q70" s="56">
        <v>112</v>
      </c>
      <c r="Z70" s="61">
        <v>0</v>
      </c>
      <c r="AA70" s="61">
        <v>0</v>
      </c>
      <c r="AB70" s="61">
        <v>0</v>
      </c>
      <c r="AC70" s="61">
        <v>0</v>
      </c>
      <c r="AD70" s="61">
        <v>0</v>
      </c>
      <c r="AE70" s="61">
        <v>0</v>
      </c>
      <c r="AF70" s="61">
        <v>0</v>
      </c>
      <c r="AG70" s="61">
        <v>0</v>
      </c>
      <c r="AH70" s="54" t="s">
        <v>777</v>
      </c>
      <c r="AI70" s="57">
        <v>94</v>
      </c>
      <c r="AJ70" s="60">
        <v>15766</v>
      </c>
      <c r="AK70" s="61">
        <v>888.08998323399999</v>
      </c>
      <c r="AL70" s="54">
        <v>68</v>
      </c>
      <c r="AM70" s="61">
        <v>906.02984133999996</v>
      </c>
      <c r="AN70" s="54">
        <v>22</v>
      </c>
      <c r="AO70" s="54" t="s">
        <v>777</v>
      </c>
    </row>
    <row r="71" spans="1:41">
      <c r="A71" s="54" t="s">
        <v>146</v>
      </c>
      <c r="B71" s="54" t="s">
        <v>875</v>
      </c>
      <c r="C71" s="54" t="s">
        <v>1</v>
      </c>
      <c r="D71" s="54" t="s">
        <v>417</v>
      </c>
      <c r="E71" s="55" t="s">
        <v>147</v>
      </c>
      <c r="F71" s="55" t="s">
        <v>148</v>
      </c>
      <c r="G71" s="54" t="s">
        <v>0</v>
      </c>
      <c r="H71" s="54" t="s">
        <v>670</v>
      </c>
      <c r="I71" s="58">
        <v>17335</v>
      </c>
      <c r="J71" s="54">
        <v>8</v>
      </c>
      <c r="K71" s="54" t="s">
        <v>2</v>
      </c>
      <c r="L71" s="54" t="s">
        <v>950</v>
      </c>
      <c r="M71" s="54" t="s">
        <v>862</v>
      </c>
      <c r="N71" s="54" t="s">
        <v>1095</v>
      </c>
      <c r="O71" s="54">
        <v>55</v>
      </c>
      <c r="P71" s="54">
        <v>57</v>
      </c>
      <c r="Q71" s="56">
        <v>112</v>
      </c>
      <c r="Z71" s="61">
        <v>0</v>
      </c>
      <c r="AA71" s="61">
        <v>0</v>
      </c>
      <c r="AB71" s="61">
        <v>0</v>
      </c>
      <c r="AC71" s="61">
        <v>0</v>
      </c>
      <c r="AD71" s="61">
        <v>0</v>
      </c>
      <c r="AE71" s="61">
        <v>0</v>
      </c>
      <c r="AF71" s="61">
        <v>0</v>
      </c>
      <c r="AG71" s="61">
        <v>0</v>
      </c>
      <c r="AH71" s="54" t="s">
        <v>777</v>
      </c>
      <c r="AI71" s="57">
        <v>96</v>
      </c>
      <c r="AJ71" s="60">
        <v>17335</v>
      </c>
      <c r="AK71" s="61">
        <v>888.07998166499999</v>
      </c>
      <c r="AL71" s="54">
        <v>69</v>
      </c>
      <c r="AM71" s="61">
        <v>904.03982565000001</v>
      </c>
      <c r="AN71" s="54">
        <v>32</v>
      </c>
      <c r="AO71" s="54" t="s">
        <v>777</v>
      </c>
    </row>
    <row r="72" spans="1:41">
      <c r="A72" s="54" t="s">
        <v>97</v>
      </c>
      <c r="B72" s="54" t="s">
        <v>805</v>
      </c>
      <c r="C72" s="54" t="s">
        <v>1</v>
      </c>
      <c r="D72" s="54" t="s">
        <v>283</v>
      </c>
      <c r="E72" s="55" t="s">
        <v>98</v>
      </c>
      <c r="F72" s="55" t="s">
        <v>99</v>
      </c>
      <c r="G72" s="54" t="s">
        <v>6</v>
      </c>
      <c r="H72" s="54" t="s">
        <v>639</v>
      </c>
      <c r="I72" s="58">
        <v>16772</v>
      </c>
      <c r="J72" s="54">
        <v>7</v>
      </c>
      <c r="K72" s="54" t="s">
        <v>2</v>
      </c>
      <c r="L72" s="54" t="s">
        <v>950</v>
      </c>
      <c r="M72" s="54" t="s">
        <v>862</v>
      </c>
      <c r="N72" s="54" t="s">
        <v>1095</v>
      </c>
      <c r="O72" s="54">
        <v>55</v>
      </c>
      <c r="P72" s="54">
        <v>57</v>
      </c>
      <c r="Q72" s="56">
        <v>112</v>
      </c>
      <c r="Z72" s="61">
        <v>0</v>
      </c>
      <c r="AA72" s="61">
        <v>0</v>
      </c>
      <c r="AB72" s="61">
        <v>0</v>
      </c>
      <c r="AC72" s="61">
        <v>0</v>
      </c>
      <c r="AD72" s="61">
        <v>0</v>
      </c>
      <c r="AE72" s="61">
        <v>0</v>
      </c>
      <c r="AF72" s="61">
        <v>0</v>
      </c>
      <c r="AG72" s="61">
        <v>0</v>
      </c>
      <c r="AH72" s="54" t="s">
        <v>777</v>
      </c>
      <c r="AI72" s="57">
        <v>98</v>
      </c>
      <c r="AJ72" s="60">
        <v>16772</v>
      </c>
      <c r="AK72" s="61">
        <v>888.06998222800007</v>
      </c>
      <c r="AL72" s="54">
        <v>70</v>
      </c>
      <c r="AM72" s="61">
        <v>902.04983127999992</v>
      </c>
      <c r="AN72" s="54">
        <v>52</v>
      </c>
      <c r="AO72" s="54" t="s">
        <v>777</v>
      </c>
    </row>
    <row r="73" spans="1:41">
      <c r="A73" s="54" t="s">
        <v>429</v>
      </c>
      <c r="B73" s="54" t="s">
        <v>790</v>
      </c>
      <c r="C73" s="54" t="s">
        <v>488</v>
      </c>
      <c r="D73" s="54" t="s">
        <v>204</v>
      </c>
      <c r="E73" s="55" t="s">
        <v>452</v>
      </c>
      <c r="F73" s="55" t="s">
        <v>453</v>
      </c>
      <c r="G73" s="54" t="s">
        <v>6</v>
      </c>
      <c r="H73" s="54" t="s">
        <v>644</v>
      </c>
      <c r="I73" s="58">
        <v>15736</v>
      </c>
      <c r="J73" s="54">
        <v>6</v>
      </c>
      <c r="K73" s="54" t="s">
        <v>8</v>
      </c>
      <c r="L73" s="54" t="s">
        <v>950</v>
      </c>
      <c r="M73" s="54" t="s">
        <v>862</v>
      </c>
      <c r="N73" s="54" t="s">
        <v>1095</v>
      </c>
      <c r="O73" s="54">
        <v>58</v>
      </c>
      <c r="P73" s="54">
        <v>54</v>
      </c>
      <c r="Q73" s="56">
        <v>112</v>
      </c>
      <c r="Z73" s="61">
        <v>0</v>
      </c>
      <c r="AA73" s="61">
        <v>0</v>
      </c>
      <c r="AB73" s="61">
        <v>0</v>
      </c>
      <c r="AC73" s="61">
        <v>0</v>
      </c>
      <c r="AD73" s="61">
        <v>0</v>
      </c>
      <c r="AE73" s="61">
        <v>0</v>
      </c>
      <c r="AF73" s="61">
        <v>0</v>
      </c>
      <c r="AG73" s="61">
        <v>0</v>
      </c>
      <c r="AH73" s="54" t="s">
        <v>777</v>
      </c>
      <c r="AI73" s="57">
        <v>100</v>
      </c>
      <c r="AJ73" s="60">
        <v>15736</v>
      </c>
      <c r="AK73" s="61">
        <v>888.05998326399992</v>
      </c>
      <c r="AL73" s="54">
        <v>71</v>
      </c>
      <c r="AM73" s="61">
        <v>900.05984163999995</v>
      </c>
      <c r="AN73" s="54">
        <v>81</v>
      </c>
      <c r="AO73" s="54" t="s">
        <v>777</v>
      </c>
    </row>
    <row r="74" spans="1:41">
      <c r="A74" s="54" t="s">
        <v>206</v>
      </c>
      <c r="B74" s="54" t="s">
        <v>798</v>
      </c>
      <c r="C74" s="54" t="s">
        <v>488</v>
      </c>
      <c r="D74" s="54" t="s">
        <v>393</v>
      </c>
      <c r="E74" s="55" t="s">
        <v>45</v>
      </c>
      <c r="F74" s="55" t="s">
        <v>207</v>
      </c>
      <c r="G74" s="54" t="s">
        <v>6</v>
      </c>
      <c r="H74" s="54" t="s">
        <v>644</v>
      </c>
      <c r="I74" s="58">
        <v>17241</v>
      </c>
      <c r="J74" s="54">
        <v>6</v>
      </c>
      <c r="K74" s="54" t="s">
        <v>8</v>
      </c>
      <c r="L74" s="54" t="s">
        <v>950</v>
      </c>
      <c r="M74" s="54" t="s">
        <v>862</v>
      </c>
      <c r="N74" s="54" t="s">
        <v>1095</v>
      </c>
      <c r="O74" s="54">
        <v>59</v>
      </c>
      <c r="P74" s="54">
        <v>53</v>
      </c>
      <c r="Q74" s="56">
        <v>112</v>
      </c>
      <c r="Z74" s="61">
        <v>0</v>
      </c>
      <c r="AA74" s="61">
        <v>0</v>
      </c>
      <c r="AB74" s="61">
        <v>0</v>
      </c>
      <c r="AC74" s="61">
        <v>0</v>
      </c>
      <c r="AD74" s="61">
        <v>0</v>
      </c>
      <c r="AE74" s="61">
        <v>0</v>
      </c>
      <c r="AF74" s="61">
        <v>0</v>
      </c>
      <c r="AG74" s="61">
        <v>0</v>
      </c>
      <c r="AH74" s="54" t="s">
        <v>777</v>
      </c>
      <c r="AI74" s="57">
        <v>100</v>
      </c>
      <c r="AJ74" s="60">
        <v>17241</v>
      </c>
      <c r="AK74" s="61">
        <v>888.05998175899992</v>
      </c>
      <c r="AL74" s="54">
        <v>72</v>
      </c>
      <c r="AM74" s="61">
        <v>900.05982658999994</v>
      </c>
      <c r="AN74" s="54">
        <v>82</v>
      </c>
      <c r="AO74" s="54" t="s">
        <v>777</v>
      </c>
    </row>
    <row r="75" spans="1:41">
      <c r="A75" s="54" t="s">
        <v>187</v>
      </c>
      <c r="B75" s="54" t="s">
        <v>411</v>
      </c>
      <c r="C75" s="54" t="s">
        <v>1</v>
      </c>
      <c r="D75" s="54" t="s">
        <v>411</v>
      </c>
      <c r="E75" s="55" t="s">
        <v>188</v>
      </c>
      <c r="F75" s="55" t="s">
        <v>73</v>
      </c>
      <c r="G75" s="54" t="s">
        <v>0</v>
      </c>
      <c r="H75" s="54" t="s">
        <v>640</v>
      </c>
      <c r="I75" s="58">
        <v>18276</v>
      </c>
      <c r="J75" s="54">
        <v>6</v>
      </c>
      <c r="K75" s="54" t="s">
        <v>8</v>
      </c>
      <c r="L75" s="54" t="s">
        <v>950</v>
      </c>
      <c r="M75" s="54" t="s">
        <v>777</v>
      </c>
      <c r="N75" s="54" t="s">
        <v>1095</v>
      </c>
      <c r="O75" s="54">
        <v>56</v>
      </c>
      <c r="P75" s="54">
        <v>56</v>
      </c>
      <c r="Q75" s="56">
        <v>112</v>
      </c>
      <c r="Z75" s="61">
        <v>0</v>
      </c>
      <c r="AA75" s="61">
        <v>0</v>
      </c>
      <c r="AB75" s="61">
        <v>0</v>
      </c>
      <c r="AC75" s="61">
        <v>0</v>
      </c>
      <c r="AD75" s="61">
        <v>0</v>
      </c>
      <c r="AE75" s="61">
        <v>0</v>
      </c>
      <c r="AF75" s="61">
        <v>0</v>
      </c>
      <c r="AG75" s="61">
        <v>0</v>
      </c>
      <c r="AH75" s="54" t="s">
        <v>777</v>
      </c>
      <c r="AI75" s="57">
        <v>100</v>
      </c>
      <c r="AJ75" s="60">
        <v>18276</v>
      </c>
      <c r="AK75" s="61">
        <v>888.05998072399996</v>
      </c>
      <c r="AL75" s="54">
        <v>73</v>
      </c>
      <c r="AM75" s="61">
        <v>900.05981623999992</v>
      </c>
      <c r="AN75" s="54">
        <v>83</v>
      </c>
      <c r="AO75" s="54" t="s">
        <v>777</v>
      </c>
    </row>
    <row r="76" spans="1:41">
      <c r="A76" s="54" t="s">
        <v>898</v>
      </c>
      <c r="B76" s="54" t="s">
        <v>799</v>
      </c>
      <c r="C76" s="54" t="s">
        <v>488</v>
      </c>
      <c r="D76" s="54" t="s">
        <v>411</v>
      </c>
      <c r="E76" s="55" t="s">
        <v>899</v>
      </c>
      <c r="F76" s="55" t="s">
        <v>900</v>
      </c>
      <c r="G76" s="54" t="s">
        <v>0</v>
      </c>
      <c r="H76" s="54" t="s">
        <v>635</v>
      </c>
      <c r="I76" s="58">
        <v>21525</v>
      </c>
      <c r="J76" s="54">
        <v>4</v>
      </c>
      <c r="K76" s="54" t="s">
        <v>8</v>
      </c>
      <c r="L76" s="54" t="s">
        <v>861</v>
      </c>
      <c r="M76" s="54" t="s">
        <v>862</v>
      </c>
      <c r="N76" s="54" t="s">
        <v>1095</v>
      </c>
      <c r="O76" s="54">
        <v>51</v>
      </c>
      <c r="P76" s="54">
        <v>61</v>
      </c>
      <c r="Q76" s="56">
        <v>112</v>
      </c>
      <c r="Z76" s="61">
        <v>0</v>
      </c>
      <c r="AA76" s="61">
        <v>0</v>
      </c>
      <c r="AB76" s="61">
        <v>0</v>
      </c>
      <c r="AC76" s="61">
        <v>0</v>
      </c>
      <c r="AD76" s="61">
        <v>0</v>
      </c>
      <c r="AE76" s="61">
        <v>0</v>
      </c>
      <c r="AF76" s="61">
        <v>0</v>
      </c>
      <c r="AG76" s="61">
        <v>0</v>
      </c>
      <c r="AH76" s="54" t="s">
        <v>777</v>
      </c>
      <c r="AI76" s="57">
        <v>104</v>
      </c>
      <c r="AJ76" s="60">
        <v>21525</v>
      </c>
      <c r="AK76" s="61">
        <v>888.039977475</v>
      </c>
      <c r="AL76" s="54">
        <v>74</v>
      </c>
      <c r="AM76" s="61">
        <v>896.07978375000005</v>
      </c>
      <c r="AN76" s="54">
        <v>129</v>
      </c>
      <c r="AO76" s="54" t="s">
        <v>777</v>
      </c>
    </row>
    <row r="77" spans="1:41">
      <c r="A77" s="54" t="s">
        <v>831</v>
      </c>
      <c r="B77" s="54" t="s">
        <v>877</v>
      </c>
      <c r="C77" s="54" t="s">
        <v>488</v>
      </c>
      <c r="D77" s="54" t="s">
        <v>51</v>
      </c>
      <c r="E77" s="55" t="s">
        <v>45</v>
      </c>
      <c r="F77" s="55" t="s">
        <v>37</v>
      </c>
      <c r="G77" s="54" t="s">
        <v>0</v>
      </c>
      <c r="H77" s="54" t="s">
        <v>654</v>
      </c>
      <c r="I77" s="58">
        <v>16850</v>
      </c>
      <c r="J77" s="54">
        <v>9</v>
      </c>
      <c r="K77" s="54" t="s">
        <v>2</v>
      </c>
      <c r="L77" s="54" t="s">
        <v>950</v>
      </c>
      <c r="M77" s="54" t="s">
        <v>777</v>
      </c>
      <c r="N77" s="54" t="s">
        <v>1095</v>
      </c>
      <c r="O77" s="54">
        <v>59</v>
      </c>
      <c r="P77" s="54">
        <v>54</v>
      </c>
      <c r="Q77" s="56">
        <v>113</v>
      </c>
      <c r="Z77" s="61">
        <v>0</v>
      </c>
      <c r="AA77" s="61">
        <v>0</v>
      </c>
      <c r="AB77" s="61">
        <v>0</v>
      </c>
      <c r="AC77" s="61">
        <v>0</v>
      </c>
      <c r="AD77" s="61">
        <v>0</v>
      </c>
      <c r="AE77" s="61">
        <v>0</v>
      </c>
      <c r="AF77" s="61">
        <v>0</v>
      </c>
      <c r="AG77" s="61">
        <v>0</v>
      </c>
      <c r="AH77" s="54" t="s">
        <v>777</v>
      </c>
      <c r="AI77" s="57">
        <v>95</v>
      </c>
      <c r="AJ77" s="60">
        <v>16850</v>
      </c>
      <c r="AK77" s="61">
        <v>887.08998215000008</v>
      </c>
      <c r="AL77" s="54">
        <v>75</v>
      </c>
      <c r="AM77" s="61">
        <v>905.0298305</v>
      </c>
      <c r="AN77" s="54">
        <v>26</v>
      </c>
      <c r="AO77" s="54" t="s">
        <v>777</v>
      </c>
    </row>
    <row r="78" spans="1:41">
      <c r="A78" s="54" t="s">
        <v>244</v>
      </c>
      <c r="B78" s="54" t="s">
        <v>793</v>
      </c>
      <c r="C78" s="54" t="s">
        <v>488</v>
      </c>
      <c r="D78" s="54" t="s">
        <v>267</v>
      </c>
      <c r="E78" s="55" t="s">
        <v>241</v>
      </c>
      <c r="F78" s="55" t="s">
        <v>245</v>
      </c>
      <c r="G78" s="54" t="s">
        <v>6</v>
      </c>
      <c r="H78" s="54" t="s">
        <v>651</v>
      </c>
      <c r="I78" s="58">
        <v>17739</v>
      </c>
      <c r="J78" s="54">
        <v>7</v>
      </c>
      <c r="K78" s="54" t="s">
        <v>2</v>
      </c>
      <c r="L78" s="54" t="s">
        <v>950</v>
      </c>
      <c r="M78" s="54" t="s">
        <v>862</v>
      </c>
      <c r="N78" s="54" t="s">
        <v>1095</v>
      </c>
      <c r="O78" s="54">
        <v>59</v>
      </c>
      <c r="P78" s="54">
        <v>54</v>
      </c>
      <c r="Q78" s="56">
        <v>113</v>
      </c>
      <c r="Z78" s="61">
        <v>0</v>
      </c>
      <c r="AA78" s="61">
        <v>0</v>
      </c>
      <c r="AB78" s="61">
        <v>0</v>
      </c>
      <c r="AC78" s="61">
        <v>0</v>
      </c>
      <c r="AD78" s="61">
        <v>0</v>
      </c>
      <c r="AE78" s="61">
        <v>0</v>
      </c>
      <c r="AF78" s="61">
        <v>0</v>
      </c>
      <c r="AG78" s="61">
        <v>0</v>
      </c>
      <c r="AH78" s="54" t="s">
        <v>777</v>
      </c>
      <c r="AI78" s="57">
        <v>99</v>
      </c>
      <c r="AJ78" s="60">
        <v>17739</v>
      </c>
      <c r="AK78" s="61">
        <v>887.06998126100007</v>
      </c>
      <c r="AL78" s="54">
        <v>76</v>
      </c>
      <c r="AM78" s="61">
        <v>901.04982160999998</v>
      </c>
      <c r="AN78" s="54">
        <v>63</v>
      </c>
      <c r="AO78" s="54" t="s">
        <v>777</v>
      </c>
    </row>
    <row r="79" spans="1:41">
      <c r="A79" s="54" t="s">
        <v>399</v>
      </c>
      <c r="B79" s="54" t="s">
        <v>805</v>
      </c>
      <c r="C79" s="54" t="s">
        <v>1</v>
      </c>
      <c r="D79" s="54" t="s">
        <v>283</v>
      </c>
      <c r="E79" s="55" t="s">
        <v>378</v>
      </c>
      <c r="F79" s="55" t="s">
        <v>325</v>
      </c>
      <c r="G79" s="54" t="s">
        <v>6</v>
      </c>
      <c r="H79" s="54" t="s">
        <v>670</v>
      </c>
      <c r="I79" s="58">
        <v>18584</v>
      </c>
      <c r="J79" s="54">
        <v>7</v>
      </c>
      <c r="K79" s="54" t="s">
        <v>2</v>
      </c>
      <c r="L79" s="54" t="s">
        <v>950</v>
      </c>
      <c r="M79" s="54" t="s">
        <v>777</v>
      </c>
      <c r="N79" s="54" t="s">
        <v>1095</v>
      </c>
      <c r="O79" s="54">
        <v>59</v>
      </c>
      <c r="P79" s="54">
        <v>54</v>
      </c>
      <c r="Q79" s="56">
        <v>113</v>
      </c>
      <c r="Z79" s="61">
        <v>0</v>
      </c>
      <c r="AA79" s="61">
        <v>0</v>
      </c>
      <c r="AB79" s="61">
        <v>0</v>
      </c>
      <c r="AC79" s="61">
        <v>0</v>
      </c>
      <c r="AD79" s="61">
        <v>0</v>
      </c>
      <c r="AE79" s="61">
        <v>0</v>
      </c>
      <c r="AF79" s="61">
        <v>0</v>
      </c>
      <c r="AG79" s="61">
        <v>0</v>
      </c>
      <c r="AH79" s="54" t="s">
        <v>777</v>
      </c>
      <c r="AI79" s="57">
        <v>99</v>
      </c>
      <c r="AJ79" s="60">
        <v>18584</v>
      </c>
      <c r="AK79" s="61">
        <v>887.06998041600002</v>
      </c>
      <c r="AL79" s="54">
        <v>77</v>
      </c>
      <c r="AM79" s="61">
        <v>901.04981315999999</v>
      </c>
      <c r="AN79" s="54">
        <v>64</v>
      </c>
      <c r="AO79" s="54" t="s">
        <v>777</v>
      </c>
    </row>
    <row r="80" spans="1:41">
      <c r="A80" s="54" t="s">
        <v>394</v>
      </c>
      <c r="B80" s="54" t="s">
        <v>792</v>
      </c>
      <c r="C80" s="54" t="s">
        <v>488</v>
      </c>
      <c r="D80" s="54" t="s">
        <v>257</v>
      </c>
      <c r="E80" s="55" t="s">
        <v>378</v>
      </c>
      <c r="F80" s="55" t="s">
        <v>395</v>
      </c>
      <c r="G80" s="54" t="s">
        <v>0</v>
      </c>
      <c r="H80" s="54" t="s">
        <v>670</v>
      </c>
      <c r="I80" s="58">
        <v>19440</v>
      </c>
      <c r="J80" s="54">
        <v>7</v>
      </c>
      <c r="K80" s="54" t="s">
        <v>2</v>
      </c>
      <c r="L80" s="54" t="s">
        <v>861</v>
      </c>
      <c r="M80" s="54" t="s">
        <v>862</v>
      </c>
      <c r="N80" s="54" t="s">
        <v>1095</v>
      </c>
      <c r="O80" s="54">
        <v>58</v>
      </c>
      <c r="P80" s="54">
        <v>55</v>
      </c>
      <c r="Q80" s="56">
        <v>113</v>
      </c>
      <c r="Z80" s="61">
        <v>0</v>
      </c>
      <c r="AA80" s="61">
        <v>0</v>
      </c>
      <c r="AB80" s="61">
        <v>0</v>
      </c>
      <c r="AC80" s="61">
        <v>0</v>
      </c>
      <c r="AD80" s="61">
        <v>0</v>
      </c>
      <c r="AE80" s="61">
        <v>0</v>
      </c>
      <c r="AF80" s="61">
        <v>0</v>
      </c>
      <c r="AG80" s="61">
        <v>0</v>
      </c>
      <c r="AH80" s="54" t="s">
        <v>777</v>
      </c>
      <c r="AI80" s="57">
        <v>99</v>
      </c>
      <c r="AJ80" s="60">
        <v>19440</v>
      </c>
      <c r="AK80" s="61">
        <v>887.06997956000009</v>
      </c>
      <c r="AL80" s="54">
        <v>78</v>
      </c>
      <c r="AM80" s="61">
        <v>901.0498045999999</v>
      </c>
      <c r="AN80" s="54">
        <v>65</v>
      </c>
      <c r="AO80" s="54" t="s">
        <v>777</v>
      </c>
    </row>
    <row r="81" spans="1:41">
      <c r="A81" s="54" t="s">
        <v>566</v>
      </c>
      <c r="B81" s="54" t="s">
        <v>798</v>
      </c>
      <c r="C81" s="54" t="s">
        <v>488</v>
      </c>
      <c r="D81" s="54" t="s">
        <v>393</v>
      </c>
      <c r="E81" s="55" t="s">
        <v>567</v>
      </c>
      <c r="F81" s="55" t="s">
        <v>91</v>
      </c>
      <c r="G81" s="54" t="s">
        <v>0</v>
      </c>
      <c r="H81" s="54" t="s">
        <v>654</v>
      </c>
      <c r="I81" s="58">
        <v>20900</v>
      </c>
      <c r="J81" s="54">
        <v>6</v>
      </c>
      <c r="K81" s="54" t="s">
        <v>8</v>
      </c>
      <c r="L81" s="54" t="s">
        <v>861</v>
      </c>
      <c r="M81" s="54" t="s">
        <v>777</v>
      </c>
      <c r="N81" s="54" t="s">
        <v>1095</v>
      </c>
      <c r="O81" s="54">
        <v>57</v>
      </c>
      <c r="P81" s="54">
        <v>56</v>
      </c>
      <c r="Q81" s="56">
        <v>113</v>
      </c>
      <c r="Z81" s="61">
        <v>0</v>
      </c>
      <c r="AA81" s="61">
        <v>0</v>
      </c>
      <c r="AB81" s="61">
        <v>0</v>
      </c>
      <c r="AC81" s="61">
        <v>0</v>
      </c>
      <c r="AD81" s="61">
        <v>0</v>
      </c>
      <c r="AE81" s="61">
        <v>0</v>
      </c>
      <c r="AF81" s="61">
        <v>0</v>
      </c>
      <c r="AG81" s="61">
        <v>0</v>
      </c>
      <c r="AH81" s="54" t="s">
        <v>777</v>
      </c>
      <c r="AI81" s="57">
        <v>101</v>
      </c>
      <c r="AJ81" s="60">
        <v>20900</v>
      </c>
      <c r="AK81" s="61">
        <v>887.05997809999997</v>
      </c>
      <c r="AL81" s="54">
        <v>79</v>
      </c>
      <c r="AM81" s="61">
        <v>899.05978999999991</v>
      </c>
      <c r="AN81" s="54">
        <v>100</v>
      </c>
      <c r="AO81" s="54" t="s">
        <v>777</v>
      </c>
    </row>
    <row r="82" spans="1:41">
      <c r="A82" s="54" t="s">
        <v>538</v>
      </c>
      <c r="B82" s="54" t="s">
        <v>490</v>
      </c>
      <c r="C82" s="54" t="s">
        <v>1</v>
      </c>
      <c r="D82" s="54" t="s">
        <v>490</v>
      </c>
      <c r="E82" s="55" t="s">
        <v>539</v>
      </c>
      <c r="F82" s="55" t="s">
        <v>540</v>
      </c>
      <c r="G82" s="54" t="s">
        <v>0</v>
      </c>
      <c r="H82" s="54" t="s">
        <v>654</v>
      </c>
      <c r="I82" s="58">
        <v>24674</v>
      </c>
      <c r="J82" s="54">
        <v>5</v>
      </c>
      <c r="K82" s="54" t="s">
        <v>8</v>
      </c>
      <c r="L82" s="54" t="s">
        <v>861</v>
      </c>
      <c r="M82" s="54" t="s">
        <v>862</v>
      </c>
      <c r="N82" s="54" t="s">
        <v>1095</v>
      </c>
      <c r="O82" s="54">
        <v>60</v>
      </c>
      <c r="P82" s="54">
        <v>53</v>
      </c>
      <c r="Q82" s="56">
        <v>113</v>
      </c>
      <c r="Z82" s="61">
        <v>0</v>
      </c>
      <c r="AA82" s="61">
        <v>0</v>
      </c>
      <c r="AB82" s="61">
        <v>0</v>
      </c>
      <c r="AC82" s="61">
        <v>0</v>
      </c>
      <c r="AD82" s="61">
        <v>0</v>
      </c>
      <c r="AE82" s="61">
        <v>0</v>
      </c>
      <c r="AF82" s="61">
        <v>0</v>
      </c>
      <c r="AG82" s="61">
        <v>0</v>
      </c>
      <c r="AH82" s="54" t="s">
        <v>777</v>
      </c>
      <c r="AI82" s="57">
        <v>103</v>
      </c>
      <c r="AJ82" s="60">
        <v>24674</v>
      </c>
      <c r="AK82" s="61">
        <v>887.04997432599998</v>
      </c>
      <c r="AL82" s="54">
        <v>80</v>
      </c>
      <c r="AM82" s="61">
        <v>897.06975226000009</v>
      </c>
      <c r="AN82" s="54">
        <v>119</v>
      </c>
      <c r="AO82" s="54" t="s">
        <v>777</v>
      </c>
    </row>
    <row r="83" spans="1:41">
      <c r="A83" s="54" t="s">
        <v>535</v>
      </c>
      <c r="B83" s="54" t="s">
        <v>417</v>
      </c>
      <c r="C83" s="54" t="s">
        <v>1</v>
      </c>
      <c r="D83" s="54" t="s">
        <v>417</v>
      </c>
      <c r="E83" s="55" t="s">
        <v>564</v>
      </c>
      <c r="F83" s="55" t="s">
        <v>565</v>
      </c>
      <c r="G83" s="54" t="s">
        <v>0</v>
      </c>
      <c r="H83" s="54" t="s">
        <v>654</v>
      </c>
      <c r="I83" s="58">
        <v>19681</v>
      </c>
      <c r="J83" s="54">
        <v>4</v>
      </c>
      <c r="K83" s="54" t="s">
        <v>8</v>
      </c>
      <c r="L83" s="54" t="s">
        <v>861</v>
      </c>
      <c r="M83" s="54" t="s">
        <v>862</v>
      </c>
      <c r="N83" s="54" t="s">
        <v>1095</v>
      </c>
      <c r="O83" s="54">
        <v>57</v>
      </c>
      <c r="P83" s="54">
        <v>56</v>
      </c>
      <c r="Q83" s="56">
        <v>113</v>
      </c>
      <c r="Z83" s="61">
        <v>0</v>
      </c>
      <c r="AA83" s="61">
        <v>0</v>
      </c>
      <c r="AB83" s="61">
        <v>0</v>
      </c>
      <c r="AC83" s="61">
        <v>0</v>
      </c>
      <c r="AD83" s="61">
        <v>0</v>
      </c>
      <c r="AE83" s="61">
        <v>0</v>
      </c>
      <c r="AF83" s="61">
        <v>0</v>
      </c>
      <c r="AG83" s="61">
        <v>0</v>
      </c>
      <c r="AH83" s="54" t="s">
        <v>777</v>
      </c>
      <c r="AI83" s="57">
        <v>105</v>
      </c>
      <c r="AJ83" s="60">
        <v>19681</v>
      </c>
      <c r="AK83" s="61">
        <v>887.03997931899994</v>
      </c>
      <c r="AL83" s="54">
        <v>81</v>
      </c>
      <c r="AM83" s="61">
        <v>895.07980219000001</v>
      </c>
      <c r="AN83" s="54">
        <v>143</v>
      </c>
      <c r="AO83" s="54" t="s">
        <v>777</v>
      </c>
    </row>
    <row r="84" spans="1:41">
      <c r="A84" s="54" t="s">
        <v>1168</v>
      </c>
      <c r="B84" s="54" t="s">
        <v>1</v>
      </c>
      <c r="C84" s="54" t="s">
        <v>1</v>
      </c>
      <c r="D84" s="54" t="s">
        <v>1</v>
      </c>
      <c r="E84" s="55" t="s">
        <v>71</v>
      </c>
      <c r="F84" s="55" t="s">
        <v>1169</v>
      </c>
      <c r="G84" s="54" t="s">
        <v>0</v>
      </c>
      <c r="H84" s="54" t="s">
        <v>675</v>
      </c>
      <c r="I84" s="58">
        <v>27163</v>
      </c>
      <c r="J84" s="54">
        <v>2</v>
      </c>
      <c r="K84" s="54" t="s">
        <v>20</v>
      </c>
      <c r="L84" s="54" t="s">
        <v>861</v>
      </c>
      <c r="M84" s="54" t="s">
        <v>777</v>
      </c>
      <c r="N84" s="54" t="s">
        <v>1095</v>
      </c>
      <c r="O84" s="54">
        <v>54</v>
      </c>
      <c r="P84" s="54">
        <v>59</v>
      </c>
      <c r="Q84" s="56">
        <v>113</v>
      </c>
      <c r="Z84" s="61">
        <v>0</v>
      </c>
      <c r="AA84" s="61">
        <v>0</v>
      </c>
      <c r="AB84" s="61">
        <v>0</v>
      </c>
      <c r="AC84" s="61">
        <v>0</v>
      </c>
      <c r="AD84" s="61">
        <v>0</v>
      </c>
      <c r="AE84" s="61">
        <v>0</v>
      </c>
      <c r="AF84" s="61">
        <v>0</v>
      </c>
      <c r="AG84" s="61">
        <v>0</v>
      </c>
      <c r="AH84" s="54" t="s">
        <v>777</v>
      </c>
      <c r="AI84" s="57">
        <v>109</v>
      </c>
      <c r="AJ84" s="60">
        <v>27163</v>
      </c>
      <c r="AK84" s="61">
        <v>887.01997183699996</v>
      </c>
      <c r="AL84" s="54">
        <v>82</v>
      </c>
      <c r="AM84" s="61">
        <v>891.09972736999998</v>
      </c>
      <c r="AN84" s="54">
        <v>169</v>
      </c>
      <c r="AO84" s="54" t="s">
        <v>777</v>
      </c>
    </row>
    <row r="85" spans="1:41">
      <c r="A85" s="54" t="s">
        <v>602</v>
      </c>
      <c r="B85" s="54" t="s">
        <v>786</v>
      </c>
      <c r="C85" s="54" t="s">
        <v>488</v>
      </c>
      <c r="D85" s="54" t="s">
        <v>51</v>
      </c>
      <c r="E85" s="55" t="s">
        <v>603</v>
      </c>
      <c r="F85" s="55" t="s">
        <v>604</v>
      </c>
      <c r="G85" s="54" t="s">
        <v>6</v>
      </c>
      <c r="H85" s="54" t="s">
        <v>651</v>
      </c>
      <c r="I85" s="58">
        <v>18579</v>
      </c>
      <c r="J85" s="54">
        <v>9</v>
      </c>
      <c r="K85" s="54" t="s">
        <v>2</v>
      </c>
      <c r="L85" s="54" t="s">
        <v>950</v>
      </c>
      <c r="M85" s="54" t="s">
        <v>862</v>
      </c>
      <c r="N85" s="54" t="s">
        <v>1095</v>
      </c>
      <c r="O85" s="54">
        <v>54</v>
      </c>
      <c r="P85" s="54">
        <v>60</v>
      </c>
      <c r="Q85" s="56">
        <v>114</v>
      </c>
      <c r="Z85" s="61">
        <v>0</v>
      </c>
      <c r="AA85" s="61">
        <v>0</v>
      </c>
      <c r="AB85" s="61">
        <v>0</v>
      </c>
      <c r="AC85" s="61">
        <v>0</v>
      </c>
      <c r="AD85" s="61">
        <v>0</v>
      </c>
      <c r="AE85" s="61">
        <v>0</v>
      </c>
      <c r="AF85" s="61">
        <v>0</v>
      </c>
      <c r="AG85" s="61">
        <v>0</v>
      </c>
      <c r="AH85" s="54" t="s">
        <v>777</v>
      </c>
      <c r="AI85" s="57">
        <v>96</v>
      </c>
      <c r="AJ85" s="60">
        <v>18579</v>
      </c>
      <c r="AK85" s="61">
        <v>886.08998042100006</v>
      </c>
      <c r="AL85" s="54">
        <v>83</v>
      </c>
      <c r="AM85" s="61">
        <v>904.02981320999993</v>
      </c>
      <c r="AN85" s="54">
        <v>33</v>
      </c>
      <c r="AO85" s="54" t="s">
        <v>777</v>
      </c>
    </row>
    <row r="86" spans="1:41">
      <c r="A86" s="54" t="s">
        <v>581</v>
      </c>
      <c r="B86" s="54" t="s">
        <v>879</v>
      </c>
      <c r="C86" s="54" t="s">
        <v>488</v>
      </c>
      <c r="D86" s="54" t="s">
        <v>204</v>
      </c>
      <c r="E86" s="55" t="s">
        <v>582</v>
      </c>
      <c r="F86" s="55" t="s">
        <v>583</v>
      </c>
      <c r="G86" s="54" t="s">
        <v>0</v>
      </c>
      <c r="H86" s="54" t="s">
        <v>673</v>
      </c>
      <c r="I86" s="58">
        <v>19733</v>
      </c>
      <c r="J86" s="54">
        <v>9</v>
      </c>
      <c r="K86" s="54" t="s">
        <v>2</v>
      </c>
      <c r="L86" s="54" t="s">
        <v>861</v>
      </c>
      <c r="M86" s="54" t="s">
        <v>862</v>
      </c>
      <c r="N86" s="54" t="s">
        <v>1095</v>
      </c>
      <c r="O86" s="54">
        <v>60</v>
      </c>
      <c r="P86" s="54">
        <v>54</v>
      </c>
      <c r="Q86" s="56">
        <v>114</v>
      </c>
      <c r="Z86" s="61">
        <v>0</v>
      </c>
      <c r="AA86" s="61">
        <v>0</v>
      </c>
      <c r="AB86" s="61">
        <v>0</v>
      </c>
      <c r="AC86" s="61">
        <v>0</v>
      </c>
      <c r="AD86" s="61">
        <v>0</v>
      </c>
      <c r="AE86" s="61">
        <v>0</v>
      </c>
      <c r="AF86" s="61">
        <v>0</v>
      </c>
      <c r="AG86" s="61">
        <v>0</v>
      </c>
      <c r="AH86" s="54" t="s">
        <v>777</v>
      </c>
      <c r="AI86" s="57">
        <v>96</v>
      </c>
      <c r="AJ86" s="60">
        <v>19733</v>
      </c>
      <c r="AK86" s="61">
        <v>886.08997926699999</v>
      </c>
      <c r="AL86" s="54">
        <v>84</v>
      </c>
      <c r="AM86" s="61">
        <v>904.02980166999998</v>
      </c>
      <c r="AN86" s="54">
        <v>34</v>
      </c>
      <c r="AO86" s="54" t="s">
        <v>777</v>
      </c>
    </row>
    <row r="87" spans="1:41">
      <c r="A87" s="54" t="s">
        <v>424</v>
      </c>
      <c r="B87" s="54" t="s">
        <v>875</v>
      </c>
      <c r="C87" s="54" t="s">
        <v>1</v>
      </c>
      <c r="D87" s="54" t="s">
        <v>417</v>
      </c>
      <c r="E87" s="55" t="s">
        <v>449</v>
      </c>
      <c r="F87" s="55" t="s">
        <v>450</v>
      </c>
      <c r="G87" s="54" t="s">
        <v>6</v>
      </c>
      <c r="H87" s="54" t="s">
        <v>654</v>
      </c>
      <c r="I87" s="58">
        <v>21429</v>
      </c>
      <c r="J87" s="54">
        <v>9</v>
      </c>
      <c r="K87" s="54" t="s">
        <v>2</v>
      </c>
      <c r="L87" s="54" t="s">
        <v>861</v>
      </c>
      <c r="M87" s="54" t="s">
        <v>862</v>
      </c>
      <c r="N87" s="54" t="s">
        <v>1095</v>
      </c>
      <c r="O87" s="54">
        <v>55</v>
      </c>
      <c r="P87" s="54">
        <v>59</v>
      </c>
      <c r="Q87" s="56">
        <v>114</v>
      </c>
      <c r="Z87" s="61">
        <v>0</v>
      </c>
      <c r="AA87" s="61">
        <v>0</v>
      </c>
      <c r="AB87" s="61">
        <v>0</v>
      </c>
      <c r="AC87" s="61">
        <v>0</v>
      </c>
      <c r="AD87" s="61">
        <v>0</v>
      </c>
      <c r="AE87" s="61">
        <v>0</v>
      </c>
      <c r="AF87" s="61">
        <v>0</v>
      </c>
      <c r="AG87" s="61">
        <v>0</v>
      </c>
      <c r="AH87" s="54" t="s">
        <v>777</v>
      </c>
      <c r="AI87" s="57">
        <v>96</v>
      </c>
      <c r="AJ87" s="60">
        <v>21429</v>
      </c>
      <c r="AK87" s="61">
        <v>886.08997757100008</v>
      </c>
      <c r="AL87" s="54">
        <v>85</v>
      </c>
      <c r="AM87" s="61">
        <v>904.02978470999994</v>
      </c>
      <c r="AN87" s="54">
        <v>35</v>
      </c>
      <c r="AO87" s="54" t="s">
        <v>777</v>
      </c>
    </row>
    <row r="88" spans="1:41">
      <c r="A88" s="54" t="s">
        <v>783</v>
      </c>
      <c r="B88" s="54" t="s">
        <v>488</v>
      </c>
      <c r="C88" s="54" t="s">
        <v>1</v>
      </c>
      <c r="D88" s="54" t="s">
        <v>488</v>
      </c>
      <c r="E88" s="55" t="s">
        <v>701</v>
      </c>
      <c r="F88" s="55" t="s">
        <v>201</v>
      </c>
      <c r="G88" s="54" t="s">
        <v>6</v>
      </c>
      <c r="H88" s="54" t="s">
        <v>675</v>
      </c>
      <c r="I88" s="58">
        <v>22044</v>
      </c>
      <c r="J88" s="54">
        <v>9</v>
      </c>
      <c r="K88" s="54" t="s">
        <v>2</v>
      </c>
      <c r="L88" s="54" t="s">
        <v>861</v>
      </c>
      <c r="M88" s="54" t="s">
        <v>777</v>
      </c>
      <c r="N88" s="54" t="s">
        <v>1095</v>
      </c>
      <c r="O88" s="54">
        <v>55</v>
      </c>
      <c r="P88" s="54">
        <v>59</v>
      </c>
      <c r="Q88" s="56">
        <v>114</v>
      </c>
      <c r="Z88" s="61">
        <v>0</v>
      </c>
      <c r="AA88" s="61">
        <v>0</v>
      </c>
      <c r="AB88" s="61">
        <v>0</v>
      </c>
      <c r="AC88" s="61">
        <v>0</v>
      </c>
      <c r="AD88" s="61">
        <v>0</v>
      </c>
      <c r="AE88" s="61">
        <v>0</v>
      </c>
      <c r="AF88" s="61">
        <v>0</v>
      </c>
      <c r="AG88" s="61">
        <v>0</v>
      </c>
      <c r="AH88" s="54" t="s">
        <v>777</v>
      </c>
      <c r="AI88" s="57">
        <v>96</v>
      </c>
      <c r="AJ88" s="60">
        <v>22044</v>
      </c>
      <c r="AK88" s="61">
        <v>886.08997695599999</v>
      </c>
      <c r="AL88" s="54">
        <v>86</v>
      </c>
      <c r="AM88" s="61">
        <v>904.02977855999995</v>
      </c>
      <c r="AN88" s="54">
        <v>36</v>
      </c>
      <c r="AO88" s="54" t="s">
        <v>777</v>
      </c>
    </row>
    <row r="89" spans="1:41">
      <c r="A89" s="54" t="s">
        <v>977</v>
      </c>
      <c r="B89" s="54" t="s">
        <v>881</v>
      </c>
      <c r="C89" s="54" t="s">
        <v>488</v>
      </c>
      <c r="D89" s="54" t="s">
        <v>283</v>
      </c>
      <c r="E89" s="55" t="s">
        <v>1022</v>
      </c>
      <c r="F89" s="55" t="s">
        <v>1023</v>
      </c>
      <c r="G89" s="54" t="s">
        <v>0</v>
      </c>
      <c r="H89" s="54" t="s">
        <v>644</v>
      </c>
      <c r="I89" s="58">
        <v>23259</v>
      </c>
      <c r="J89" s="54">
        <v>9</v>
      </c>
      <c r="K89" s="54" t="s">
        <v>2</v>
      </c>
      <c r="L89" s="54" t="s">
        <v>861</v>
      </c>
      <c r="M89" s="54" t="s">
        <v>862</v>
      </c>
      <c r="N89" s="54" t="s">
        <v>1095</v>
      </c>
      <c r="O89" s="54">
        <v>59</v>
      </c>
      <c r="P89" s="54">
        <v>55</v>
      </c>
      <c r="Q89" s="56">
        <v>114</v>
      </c>
      <c r="Z89" s="61">
        <v>0</v>
      </c>
      <c r="AA89" s="61">
        <v>0</v>
      </c>
      <c r="AB89" s="61">
        <v>0</v>
      </c>
      <c r="AC89" s="61">
        <v>0</v>
      </c>
      <c r="AD89" s="61">
        <v>0</v>
      </c>
      <c r="AE89" s="61">
        <v>0</v>
      </c>
      <c r="AF89" s="61">
        <v>0</v>
      </c>
      <c r="AG89" s="61">
        <v>0</v>
      </c>
      <c r="AH89" s="54" t="s">
        <v>777</v>
      </c>
      <c r="AI89" s="57">
        <v>96</v>
      </c>
      <c r="AJ89" s="60">
        <v>23259</v>
      </c>
      <c r="AK89" s="61">
        <v>886.08997574099999</v>
      </c>
      <c r="AL89" s="54">
        <v>87</v>
      </c>
      <c r="AM89" s="61">
        <v>904.02976640999998</v>
      </c>
      <c r="AN89" s="54">
        <v>37</v>
      </c>
      <c r="AO89" s="54" t="s">
        <v>777</v>
      </c>
    </row>
    <row r="90" spans="1:41">
      <c r="A90" s="54" t="s">
        <v>636</v>
      </c>
      <c r="B90" s="54" t="s">
        <v>878</v>
      </c>
      <c r="C90" s="54" t="s">
        <v>488</v>
      </c>
      <c r="D90" s="54" t="s">
        <v>124</v>
      </c>
      <c r="E90" s="55" t="s">
        <v>637</v>
      </c>
      <c r="F90" s="55" t="s">
        <v>638</v>
      </c>
      <c r="G90" s="54" t="s">
        <v>0</v>
      </c>
      <c r="H90" s="54" t="s">
        <v>635</v>
      </c>
      <c r="I90" s="58">
        <v>16893</v>
      </c>
      <c r="J90" s="54">
        <v>8</v>
      </c>
      <c r="K90" s="54" t="s">
        <v>2</v>
      </c>
      <c r="L90" s="54" t="s">
        <v>950</v>
      </c>
      <c r="M90" s="54" t="s">
        <v>777</v>
      </c>
      <c r="N90" s="54" t="s">
        <v>1095</v>
      </c>
      <c r="O90" s="54">
        <v>55</v>
      </c>
      <c r="P90" s="54">
        <v>59</v>
      </c>
      <c r="Q90" s="56">
        <v>114</v>
      </c>
      <c r="Z90" s="61">
        <v>0</v>
      </c>
      <c r="AA90" s="61">
        <v>0</v>
      </c>
      <c r="AB90" s="61">
        <v>0</v>
      </c>
      <c r="AC90" s="61">
        <v>0</v>
      </c>
      <c r="AD90" s="61">
        <v>0</v>
      </c>
      <c r="AE90" s="61">
        <v>0</v>
      </c>
      <c r="AF90" s="61">
        <v>0</v>
      </c>
      <c r="AG90" s="61">
        <v>0</v>
      </c>
      <c r="AH90" s="54" t="s">
        <v>777</v>
      </c>
      <c r="AI90" s="57">
        <v>98</v>
      </c>
      <c r="AJ90" s="60">
        <v>16893</v>
      </c>
      <c r="AK90" s="61">
        <v>886.07998210700009</v>
      </c>
      <c r="AL90" s="54">
        <v>88</v>
      </c>
      <c r="AM90" s="61">
        <v>902.03983006999999</v>
      </c>
      <c r="AN90" s="54">
        <v>53</v>
      </c>
      <c r="AO90" s="54" t="s">
        <v>777</v>
      </c>
    </row>
    <row r="91" spans="1:41">
      <c r="A91" s="54" t="s">
        <v>866</v>
      </c>
      <c r="B91" s="54" t="s">
        <v>876</v>
      </c>
      <c r="C91" s="54" t="s">
        <v>488</v>
      </c>
      <c r="D91" s="54" t="s">
        <v>1</v>
      </c>
      <c r="E91" s="55" t="s">
        <v>251</v>
      </c>
      <c r="F91" s="55" t="s">
        <v>219</v>
      </c>
      <c r="G91" s="54" t="s">
        <v>0</v>
      </c>
      <c r="H91" s="54" t="s">
        <v>635</v>
      </c>
      <c r="I91" s="58">
        <v>19729</v>
      </c>
      <c r="J91" s="54">
        <v>8</v>
      </c>
      <c r="K91" s="54" t="s">
        <v>2</v>
      </c>
      <c r="L91" s="54" t="s">
        <v>861</v>
      </c>
      <c r="M91" s="54" t="s">
        <v>862</v>
      </c>
      <c r="N91" s="54" t="s">
        <v>1095</v>
      </c>
      <c r="O91" s="54">
        <v>61</v>
      </c>
      <c r="P91" s="54">
        <v>53</v>
      </c>
      <c r="Q91" s="56">
        <v>114</v>
      </c>
      <c r="Z91" s="61">
        <v>0</v>
      </c>
      <c r="AA91" s="61">
        <v>0</v>
      </c>
      <c r="AB91" s="61">
        <v>0</v>
      </c>
      <c r="AC91" s="61">
        <v>0</v>
      </c>
      <c r="AD91" s="61">
        <v>0</v>
      </c>
      <c r="AE91" s="61">
        <v>0</v>
      </c>
      <c r="AF91" s="61">
        <v>0</v>
      </c>
      <c r="AG91" s="61">
        <v>0</v>
      </c>
      <c r="AH91" s="54" t="s">
        <v>777</v>
      </c>
      <c r="AI91" s="57">
        <v>98</v>
      </c>
      <c r="AJ91" s="60">
        <v>19729</v>
      </c>
      <c r="AK91" s="61">
        <v>886.07997927100007</v>
      </c>
      <c r="AL91" s="54">
        <v>89</v>
      </c>
      <c r="AM91" s="61">
        <v>902.03980171000001</v>
      </c>
      <c r="AN91" s="54">
        <v>54</v>
      </c>
      <c r="AO91" s="54" t="s">
        <v>777</v>
      </c>
    </row>
    <row r="92" spans="1:41">
      <c r="A92" s="54" t="s">
        <v>886</v>
      </c>
      <c r="B92" s="54" t="s">
        <v>882</v>
      </c>
      <c r="C92" s="54" t="s">
        <v>488</v>
      </c>
      <c r="D92" s="54" t="s">
        <v>490</v>
      </c>
      <c r="E92" s="55" t="s">
        <v>133</v>
      </c>
      <c r="F92" s="55" t="s">
        <v>940</v>
      </c>
      <c r="G92" s="54" t="s">
        <v>0</v>
      </c>
      <c r="H92" s="54" t="s">
        <v>664</v>
      </c>
      <c r="I92" s="58">
        <v>16971</v>
      </c>
      <c r="J92" s="54">
        <v>7</v>
      </c>
      <c r="K92" s="54" t="s">
        <v>2</v>
      </c>
      <c r="L92" s="54" t="s">
        <v>950</v>
      </c>
      <c r="M92" s="54" t="s">
        <v>862</v>
      </c>
      <c r="N92" s="54" t="s">
        <v>1095</v>
      </c>
      <c r="O92" s="54">
        <v>60</v>
      </c>
      <c r="P92" s="54">
        <v>54</v>
      </c>
      <c r="Q92" s="56">
        <v>114</v>
      </c>
      <c r="Z92" s="61">
        <v>0</v>
      </c>
      <c r="AA92" s="61">
        <v>0</v>
      </c>
      <c r="AB92" s="61">
        <v>0</v>
      </c>
      <c r="AC92" s="61">
        <v>0</v>
      </c>
      <c r="AD92" s="61">
        <v>0</v>
      </c>
      <c r="AE92" s="61">
        <v>0</v>
      </c>
      <c r="AF92" s="61">
        <v>0</v>
      </c>
      <c r="AG92" s="61">
        <v>0</v>
      </c>
      <c r="AH92" s="54" t="s">
        <v>777</v>
      </c>
      <c r="AI92" s="57">
        <v>100</v>
      </c>
      <c r="AJ92" s="60">
        <v>16971</v>
      </c>
      <c r="AK92" s="61">
        <v>886.06998202900002</v>
      </c>
      <c r="AL92" s="54">
        <v>90</v>
      </c>
      <c r="AM92" s="61">
        <v>900.04982928999993</v>
      </c>
      <c r="AN92" s="54">
        <v>84</v>
      </c>
      <c r="AO92" s="54" t="s">
        <v>777</v>
      </c>
    </row>
    <row r="93" spans="1:41">
      <c r="A93" s="54" t="s">
        <v>235</v>
      </c>
      <c r="B93" s="54" t="s">
        <v>800</v>
      </c>
      <c r="C93" s="54" t="s">
        <v>488</v>
      </c>
      <c r="D93" s="54" t="s">
        <v>417</v>
      </c>
      <c r="E93" s="55" t="s">
        <v>236</v>
      </c>
      <c r="F93" s="55" t="s">
        <v>237</v>
      </c>
      <c r="G93" s="54" t="s">
        <v>0</v>
      </c>
      <c r="H93" s="54" t="s">
        <v>644</v>
      </c>
      <c r="I93" s="58">
        <v>17453</v>
      </c>
      <c r="J93" s="54">
        <v>7</v>
      </c>
      <c r="K93" s="54" t="s">
        <v>2</v>
      </c>
      <c r="L93" s="54" t="s">
        <v>950</v>
      </c>
      <c r="M93" s="54" t="s">
        <v>777</v>
      </c>
      <c r="N93" s="54" t="s">
        <v>1095</v>
      </c>
      <c r="O93" s="54">
        <v>57</v>
      </c>
      <c r="P93" s="54">
        <v>57</v>
      </c>
      <c r="Q93" s="56">
        <v>114</v>
      </c>
      <c r="Z93" s="61">
        <v>0</v>
      </c>
      <c r="AA93" s="61">
        <v>0</v>
      </c>
      <c r="AB93" s="61">
        <v>0</v>
      </c>
      <c r="AC93" s="61">
        <v>0</v>
      </c>
      <c r="AD93" s="61">
        <v>0</v>
      </c>
      <c r="AE93" s="61">
        <v>0</v>
      </c>
      <c r="AF93" s="61">
        <v>0</v>
      </c>
      <c r="AG93" s="61">
        <v>0</v>
      </c>
      <c r="AH93" s="54" t="s">
        <v>777</v>
      </c>
      <c r="AI93" s="57">
        <v>100</v>
      </c>
      <c r="AJ93" s="60">
        <v>17453</v>
      </c>
      <c r="AK93" s="61">
        <v>886.069981547</v>
      </c>
      <c r="AL93" s="54">
        <v>91</v>
      </c>
      <c r="AM93" s="61">
        <v>900.04982446999998</v>
      </c>
      <c r="AN93" s="54">
        <v>85</v>
      </c>
      <c r="AO93" s="54" t="s">
        <v>777</v>
      </c>
    </row>
    <row r="94" spans="1:41">
      <c r="A94" s="54" t="s">
        <v>963</v>
      </c>
      <c r="B94" s="54" t="s">
        <v>801</v>
      </c>
      <c r="C94" s="54" t="s">
        <v>488</v>
      </c>
      <c r="D94" s="54" t="s">
        <v>418</v>
      </c>
      <c r="E94" s="55" t="s">
        <v>724</v>
      </c>
      <c r="F94" s="55" t="s">
        <v>1001</v>
      </c>
      <c r="G94" s="54" t="s">
        <v>0</v>
      </c>
      <c r="H94" s="54" t="s">
        <v>639</v>
      </c>
      <c r="I94" s="58">
        <v>32498</v>
      </c>
      <c r="J94" s="54">
        <v>7</v>
      </c>
      <c r="K94" s="54" t="s">
        <v>2</v>
      </c>
      <c r="L94" s="54" t="s">
        <v>861</v>
      </c>
      <c r="M94" s="54" t="s">
        <v>862</v>
      </c>
      <c r="N94" s="54" t="s">
        <v>1095</v>
      </c>
      <c r="O94" s="54">
        <v>58</v>
      </c>
      <c r="P94" s="54">
        <v>56</v>
      </c>
      <c r="Q94" s="56">
        <v>114</v>
      </c>
      <c r="Z94" s="61">
        <v>0</v>
      </c>
      <c r="AA94" s="61">
        <v>0</v>
      </c>
      <c r="AB94" s="61">
        <v>0</v>
      </c>
      <c r="AC94" s="61">
        <v>0</v>
      </c>
      <c r="AD94" s="61">
        <v>0</v>
      </c>
      <c r="AE94" s="61">
        <v>0</v>
      </c>
      <c r="AF94" s="61">
        <v>0</v>
      </c>
      <c r="AG94" s="61">
        <v>0</v>
      </c>
      <c r="AH94" s="54" t="s">
        <v>777</v>
      </c>
      <c r="AI94" s="57">
        <v>100</v>
      </c>
      <c r="AJ94" s="60">
        <v>32498</v>
      </c>
      <c r="AK94" s="61">
        <v>886.06996650200006</v>
      </c>
      <c r="AL94" s="54">
        <v>92</v>
      </c>
      <c r="AM94" s="61">
        <v>900.04967402</v>
      </c>
      <c r="AN94" s="54">
        <v>86</v>
      </c>
      <c r="AO94" s="54" t="s">
        <v>777</v>
      </c>
    </row>
    <row r="95" spans="1:41">
      <c r="A95" s="54" t="s">
        <v>896</v>
      </c>
      <c r="B95" s="54" t="s">
        <v>411</v>
      </c>
      <c r="C95" s="54" t="s">
        <v>1</v>
      </c>
      <c r="D95" s="54" t="s">
        <v>411</v>
      </c>
      <c r="E95" s="55" t="s">
        <v>925</v>
      </c>
      <c r="F95" s="55" t="s">
        <v>55</v>
      </c>
      <c r="G95" s="54" t="s">
        <v>0</v>
      </c>
      <c r="H95" s="54" t="s">
        <v>644</v>
      </c>
      <c r="I95" s="58">
        <v>14203</v>
      </c>
      <c r="J95" s="54">
        <v>6</v>
      </c>
      <c r="K95" s="54" t="s">
        <v>8</v>
      </c>
      <c r="L95" s="54" t="s">
        <v>994</v>
      </c>
      <c r="M95" s="54" t="s">
        <v>777</v>
      </c>
      <c r="N95" s="54" t="s">
        <v>1095</v>
      </c>
      <c r="O95" s="54">
        <v>56</v>
      </c>
      <c r="P95" s="54">
        <v>58</v>
      </c>
      <c r="Q95" s="56">
        <v>114</v>
      </c>
      <c r="Z95" s="61">
        <v>0</v>
      </c>
      <c r="AA95" s="61">
        <v>0</v>
      </c>
      <c r="AB95" s="61">
        <v>0</v>
      </c>
      <c r="AC95" s="61">
        <v>0</v>
      </c>
      <c r="AD95" s="61">
        <v>0</v>
      </c>
      <c r="AE95" s="61">
        <v>0</v>
      </c>
      <c r="AF95" s="61">
        <v>0</v>
      </c>
      <c r="AG95" s="61">
        <v>0</v>
      </c>
      <c r="AH95" s="54" t="s">
        <v>777</v>
      </c>
      <c r="AI95" s="57">
        <v>102</v>
      </c>
      <c r="AJ95" s="60">
        <v>14203</v>
      </c>
      <c r="AK95" s="61">
        <v>886.05998479699997</v>
      </c>
      <c r="AL95" s="54">
        <v>93</v>
      </c>
      <c r="AM95" s="61">
        <v>898.05985696999994</v>
      </c>
      <c r="AN95" s="54">
        <v>112</v>
      </c>
      <c r="AO95" s="54" t="s">
        <v>777</v>
      </c>
    </row>
    <row r="96" spans="1:41">
      <c r="A96" s="54" t="s">
        <v>606</v>
      </c>
      <c r="B96" s="54" t="s">
        <v>51</v>
      </c>
      <c r="C96" s="54" t="s">
        <v>1</v>
      </c>
      <c r="D96" s="54" t="s">
        <v>51</v>
      </c>
      <c r="E96" s="55" t="s">
        <v>138</v>
      </c>
      <c r="F96" s="55" t="s">
        <v>607</v>
      </c>
      <c r="G96" s="54" t="s">
        <v>0</v>
      </c>
      <c r="H96" s="54" t="s">
        <v>654</v>
      </c>
      <c r="I96" s="58">
        <v>17547</v>
      </c>
      <c r="J96" s="54">
        <v>6</v>
      </c>
      <c r="K96" s="54" t="s">
        <v>8</v>
      </c>
      <c r="L96" s="54" t="s">
        <v>950</v>
      </c>
      <c r="M96" s="54" t="s">
        <v>862</v>
      </c>
      <c r="N96" s="54" t="s">
        <v>1095</v>
      </c>
      <c r="O96" s="54">
        <v>59</v>
      </c>
      <c r="P96" s="54">
        <v>55</v>
      </c>
      <c r="Q96" s="56">
        <v>114</v>
      </c>
      <c r="Z96" s="61">
        <v>0</v>
      </c>
      <c r="AA96" s="61">
        <v>0</v>
      </c>
      <c r="AB96" s="61">
        <v>0</v>
      </c>
      <c r="AC96" s="61">
        <v>0</v>
      </c>
      <c r="AD96" s="61">
        <v>0</v>
      </c>
      <c r="AE96" s="61">
        <v>0</v>
      </c>
      <c r="AF96" s="61">
        <v>0</v>
      </c>
      <c r="AG96" s="61">
        <v>0</v>
      </c>
      <c r="AH96" s="54" t="s">
        <v>777</v>
      </c>
      <c r="AI96" s="57">
        <v>102</v>
      </c>
      <c r="AJ96" s="60">
        <v>17547</v>
      </c>
      <c r="AK96" s="61">
        <v>886.05998145299998</v>
      </c>
      <c r="AL96" s="54">
        <v>94</v>
      </c>
      <c r="AM96" s="61">
        <v>898.0598235299999</v>
      </c>
      <c r="AN96" s="54">
        <v>113</v>
      </c>
      <c r="AO96" s="54" t="s">
        <v>777</v>
      </c>
    </row>
    <row r="97" spans="1:41">
      <c r="A97" s="54" t="s">
        <v>959</v>
      </c>
      <c r="B97" s="54" t="s">
        <v>787</v>
      </c>
      <c r="C97" s="54" t="s">
        <v>488</v>
      </c>
      <c r="D97" s="54" t="s">
        <v>489</v>
      </c>
      <c r="E97" s="55" t="s">
        <v>1049</v>
      </c>
      <c r="F97" s="55" t="s">
        <v>1050</v>
      </c>
      <c r="G97" s="54" t="s">
        <v>6</v>
      </c>
      <c r="H97" s="54" t="s">
        <v>675</v>
      </c>
      <c r="I97" s="58">
        <v>25513</v>
      </c>
      <c r="J97" s="54">
        <v>12</v>
      </c>
      <c r="K97" s="54" t="s">
        <v>7</v>
      </c>
      <c r="L97" s="54" t="s">
        <v>861</v>
      </c>
      <c r="M97" s="54" t="s">
        <v>777</v>
      </c>
      <c r="N97" s="54" t="s">
        <v>1095</v>
      </c>
      <c r="O97" s="54">
        <v>60</v>
      </c>
      <c r="P97" s="54">
        <v>55</v>
      </c>
      <c r="Q97" s="56">
        <v>115</v>
      </c>
      <c r="Z97" s="61">
        <v>0</v>
      </c>
      <c r="AA97" s="61">
        <v>0</v>
      </c>
      <c r="AB97" s="61">
        <v>0</v>
      </c>
      <c r="AC97" s="61">
        <v>0</v>
      </c>
      <c r="AD97" s="61">
        <v>0</v>
      </c>
      <c r="AE97" s="61">
        <v>0</v>
      </c>
      <c r="AF97" s="61">
        <v>0</v>
      </c>
      <c r="AG97" s="61">
        <v>0</v>
      </c>
      <c r="AH97" s="54" t="s">
        <v>777</v>
      </c>
      <c r="AI97" s="57">
        <v>91</v>
      </c>
      <c r="AJ97" s="60">
        <v>25513</v>
      </c>
      <c r="AK97" s="61">
        <v>885.11997348700004</v>
      </c>
      <c r="AL97" s="54">
        <v>95</v>
      </c>
      <c r="AM97" s="61">
        <v>908.99974386999997</v>
      </c>
      <c r="AN97" s="54">
        <v>8</v>
      </c>
      <c r="AO97" s="54" t="s">
        <v>777</v>
      </c>
    </row>
    <row r="98" spans="1:41">
      <c r="A98" s="54" t="s">
        <v>64</v>
      </c>
      <c r="B98" s="54" t="s">
        <v>267</v>
      </c>
      <c r="C98" s="54" t="s">
        <v>1</v>
      </c>
      <c r="D98" s="54" t="s">
        <v>267</v>
      </c>
      <c r="E98" s="55" t="s">
        <v>65</v>
      </c>
      <c r="F98" s="55" t="s">
        <v>66</v>
      </c>
      <c r="G98" s="54" t="s">
        <v>6</v>
      </c>
      <c r="H98" s="54" t="s">
        <v>639</v>
      </c>
      <c r="I98" s="58">
        <v>14507</v>
      </c>
      <c r="J98" s="54">
        <v>8</v>
      </c>
      <c r="K98" s="54" t="s">
        <v>2</v>
      </c>
      <c r="L98" s="54" t="s">
        <v>994</v>
      </c>
      <c r="M98" s="54" t="s">
        <v>862</v>
      </c>
      <c r="N98" s="54" t="s">
        <v>1095</v>
      </c>
      <c r="O98" s="54">
        <v>59</v>
      </c>
      <c r="P98" s="54">
        <v>56</v>
      </c>
      <c r="Q98" s="56">
        <v>115</v>
      </c>
      <c r="Z98" s="61">
        <v>0</v>
      </c>
      <c r="AA98" s="61">
        <v>0</v>
      </c>
      <c r="AB98" s="61">
        <v>0</v>
      </c>
      <c r="AC98" s="61">
        <v>0</v>
      </c>
      <c r="AD98" s="61">
        <v>0</v>
      </c>
      <c r="AE98" s="61">
        <v>0</v>
      </c>
      <c r="AF98" s="61">
        <v>0</v>
      </c>
      <c r="AG98" s="61">
        <v>0</v>
      </c>
      <c r="AH98" s="54" t="s">
        <v>777</v>
      </c>
      <c r="AI98" s="57">
        <v>99</v>
      </c>
      <c r="AJ98" s="60">
        <v>14507</v>
      </c>
      <c r="AK98" s="61">
        <v>885.0799844930001</v>
      </c>
      <c r="AL98" s="54">
        <v>96</v>
      </c>
      <c r="AM98" s="61">
        <v>901.03985392999994</v>
      </c>
      <c r="AN98" s="54">
        <v>66</v>
      </c>
      <c r="AO98" s="54" t="s">
        <v>777</v>
      </c>
    </row>
    <row r="99" spans="1:41">
      <c r="A99" s="54" t="s">
        <v>318</v>
      </c>
      <c r="B99" s="54" t="s">
        <v>149</v>
      </c>
      <c r="C99" s="54" t="s">
        <v>1</v>
      </c>
      <c r="D99" s="54" t="s">
        <v>149</v>
      </c>
      <c r="E99" s="55" t="s">
        <v>319</v>
      </c>
      <c r="F99" s="55" t="s">
        <v>88</v>
      </c>
      <c r="G99" s="54" t="s">
        <v>0</v>
      </c>
      <c r="H99" s="54" t="s">
        <v>654</v>
      </c>
      <c r="I99" s="58">
        <v>19890</v>
      </c>
      <c r="J99" s="54">
        <v>8</v>
      </c>
      <c r="K99" s="54" t="s">
        <v>2</v>
      </c>
      <c r="L99" s="54" t="s">
        <v>861</v>
      </c>
      <c r="M99" s="54" t="s">
        <v>862</v>
      </c>
      <c r="N99" s="54" t="s">
        <v>1095</v>
      </c>
      <c r="O99" s="54">
        <v>60</v>
      </c>
      <c r="P99" s="54">
        <v>55</v>
      </c>
      <c r="Q99" s="56">
        <v>115</v>
      </c>
      <c r="Z99" s="61">
        <v>0</v>
      </c>
      <c r="AA99" s="61">
        <v>0</v>
      </c>
      <c r="AB99" s="61">
        <v>0</v>
      </c>
      <c r="AC99" s="61">
        <v>0</v>
      </c>
      <c r="AD99" s="61">
        <v>0</v>
      </c>
      <c r="AE99" s="61">
        <v>0</v>
      </c>
      <c r="AF99" s="61">
        <v>0</v>
      </c>
      <c r="AG99" s="61">
        <v>0</v>
      </c>
      <c r="AH99" s="54" t="s">
        <v>777</v>
      </c>
      <c r="AI99" s="57">
        <v>99</v>
      </c>
      <c r="AJ99" s="60">
        <v>19890</v>
      </c>
      <c r="AK99" s="61">
        <v>885.07997911000007</v>
      </c>
      <c r="AL99" s="54">
        <v>97</v>
      </c>
      <c r="AM99" s="61">
        <v>901.03980009999998</v>
      </c>
      <c r="AN99" s="54">
        <v>67</v>
      </c>
      <c r="AO99" s="54" t="s">
        <v>777</v>
      </c>
    </row>
    <row r="100" spans="1:41">
      <c r="A100" s="54" t="s">
        <v>770</v>
      </c>
      <c r="B100" s="54" t="s">
        <v>267</v>
      </c>
      <c r="C100" s="54" t="s">
        <v>1</v>
      </c>
      <c r="D100" s="54" t="s">
        <v>267</v>
      </c>
      <c r="E100" s="55" t="s">
        <v>702</v>
      </c>
      <c r="F100" s="55" t="s">
        <v>555</v>
      </c>
      <c r="G100" s="54" t="s">
        <v>0</v>
      </c>
      <c r="H100" s="54" t="s">
        <v>673</v>
      </c>
      <c r="I100" s="58">
        <v>21936</v>
      </c>
      <c r="J100" s="54">
        <v>7</v>
      </c>
      <c r="K100" s="54" t="s">
        <v>2</v>
      </c>
      <c r="L100" s="54" t="s">
        <v>861</v>
      </c>
      <c r="M100" s="54" t="s">
        <v>862</v>
      </c>
      <c r="N100" s="54" t="s">
        <v>1095</v>
      </c>
      <c r="O100" s="54">
        <v>56</v>
      </c>
      <c r="P100" s="54">
        <v>59</v>
      </c>
      <c r="Q100" s="56">
        <v>115</v>
      </c>
      <c r="R100" s="59">
        <v>7</v>
      </c>
      <c r="S100" s="59">
        <v>9</v>
      </c>
      <c r="Z100" s="61">
        <v>20</v>
      </c>
      <c r="AA100" s="61">
        <v>1</v>
      </c>
      <c r="AB100" s="61">
        <v>0</v>
      </c>
      <c r="AC100" s="61">
        <v>0</v>
      </c>
      <c r="AD100" s="61">
        <v>0</v>
      </c>
      <c r="AE100" s="61">
        <v>0</v>
      </c>
      <c r="AF100" s="61">
        <v>0</v>
      </c>
      <c r="AG100" s="61">
        <v>0</v>
      </c>
      <c r="AH100" s="54">
        <v>21</v>
      </c>
      <c r="AI100" s="57">
        <v>101</v>
      </c>
      <c r="AJ100" s="60">
        <v>21936</v>
      </c>
      <c r="AK100" s="61">
        <v>885.069977064</v>
      </c>
      <c r="AL100" s="54">
        <v>98</v>
      </c>
      <c r="AM100" s="61">
        <v>899.04977964</v>
      </c>
      <c r="AN100" s="54">
        <v>101</v>
      </c>
      <c r="AO100" s="54">
        <v>2</v>
      </c>
    </row>
    <row r="101" spans="1:41">
      <c r="A101" s="54" t="s">
        <v>676</v>
      </c>
      <c r="B101" s="54" t="s">
        <v>491</v>
      </c>
      <c r="C101" s="54" t="s">
        <v>1</v>
      </c>
      <c r="D101" s="54" t="s">
        <v>491</v>
      </c>
      <c r="E101" s="55" t="s">
        <v>677</v>
      </c>
      <c r="F101" s="55" t="s">
        <v>678</v>
      </c>
      <c r="G101" s="54" t="s">
        <v>0</v>
      </c>
      <c r="H101" s="54" t="s">
        <v>675</v>
      </c>
      <c r="I101" s="58">
        <v>21411</v>
      </c>
      <c r="J101" s="54">
        <v>6</v>
      </c>
      <c r="K101" s="54" t="s">
        <v>8</v>
      </c>
      <c r="L101" s="54" t="s">
        <v>861</v>
      </c>
      <c r="M101" s="54" t="s">
        <v>862</v>
      </c>
      <c r="N101" s="54" t="s">
        <v>1095</v>
      </c>
      <c r="O101" s="54">
        <v>61</v>
      </c>
      <c r="P101" s="54">
        <v>54</v>
      </c>
      <c r="Q101" s="56">
        <v>115</v>
      </c>
      <c r="Z101" s="61">
        <v>0</v>
      </c>
      <c r="AA101" s="61">
        <v>0</v>
      </c>
      <c r="AB101" s="61">
        <v>0</v>
      </c>
      <c r="AC101" s="61">
        <v>0</v>
      </c>
      <c r="AD101" s="61">
        <v>0</v>
      </c>
      <c r="AE101" s="61">
        <v>0</v>
      </c>
      <c r="AF101" s="61">
        <v>0</v>
      </c>
      <c r="AG101" s="61">
        <v>0</v>
      </c>
      <c r="AH101" s="54" t="s">
        <v>777</v>
      </c>
      <c r="AI101" s="57">
        <v>103</v>
      </c>
      <c r="AJ101" s="60">
        <v>21411</v>
      </c>
      <c r="AK101" s="61">
        <v>885.05997758899991</v>
      </c>
      <c r="AL101" s="54">
        <v>99</v>
      </c>
      <c r="AM101" s="61">
        <v>897.05978488999995</v>
      </c>
      <c r="AN101" s="54">
        <v>120</v>
      </c>
      <c r="AO101" s="54" t="s">
        <v>777</v>
      </c>
    </row>
    <row r="102" spans="1:41">
      <c r="A102" s="54" t="s">
        <v>312</v>
      </c>
      <c r="B102" s="54" t="s">
        <v>257</v>
      </c>
      <c r="C102" s="54" t="s">
        <v>1</v>
      </c>
      <c r="D102" s="54" t="s">
        <v>257</v>
      </c>
      <c r="E102" s="55" t="s">
        <v>311</v>
      </c>
      <c r="F102" s="55" t="s">
        <v>313</v>
      </c>
      <c r="G102" s="54" t="s">
        <v>0</v>
      </c>
      <c r="H102" s="54" t="s">
        <v>654</v>
      </c>
      <c r="I102" s="58">
        <v>15516</v>
      </c>
      <c r="J102" s="54">
        <v>5</v>
      </c>
      <c r="K102" s="54" t="s">
        <v>8</v>
      </c>
      <c r="L102" s="54" t="s">
        <v>950</v>
      </c>
      <c r="M102" s="54" t="s">
        <v>862</v>
      </c>
      <c r="N102" s="54" t="s">
        <v>1095</v>
      </c>
      <c r="O102" s="54">
        <v>61</v>
      </c>
      <c r="P102" s="54">
        <v>54</v>
      </c>
      <c r="Q102" s="56">
        <v>115</v>
      </c>
      <c r="R102" s="59">
        <v>7</v>
      </c>
      <c r="V102" s="59">
        <v>3</v>
      </c>
      <c r="Z102" s="61">
        <v>20</v>
      </c>
      <c r="AA102" s="61">
        <v>0</v>
      </c>
      <c r="AB102" s="61">
        <v>0</v>
      </c>
      <c r="AC102" s="61">
        <v>0</v>
      </c>
      <c r="AD102" s="61">
        <v>6</v>
      </c>
      <c r="AE102" s="61">
        <v>0</v>
      </c>
      <c r="AF102" s="61">
        <v>0</v>
      </c>
      <c r="AG102" s="61">
        <v>0</v>
      </c>
      <c r="AH102" s="54">
        <v>26</v>
      </c>
      <c r="AI102" s="57">
        <v>105</v>
      </c>
      <c r="AJ102" s="60">
        <v>15516</v>
      </c>
      <c r="AK102" s="61">
        <v>885.04998348399999</v>
      </c>
      <c r="AL102" s="54">
        <v>100</v>
      </c>
      <c r="AM102" s="61">
        <v>895.06984384000009</v>
      </c>
      <c r="AN102" s="54">
        <v>144</v>
      </c>
      <c r="AO102" s="54">
        <v>2</v>
      </c>
    </row>
    <row r="103" spans="1:41">
      <c r="A103" s="54" t="s">
        <v>131</v>
      </c>
      <c r="B103" s="54" t="s">
        <v>418</v>
      </c>
      <c r="C103" s="54" t="s">
        <v>1</v>
      </c>
      <c r="D103" s="54" t="s">
        <v>418</v>
      </c>
      <c r="E103" s="55" t="s">
        <v>43</v>
      </c>
      <c r="F103" s="55" t="s">
        <v>132</v>
      </c>
      <c r="G103" s="54" t="s">
        <v>0</v>
      </c>
      <c r="H103" s="54" t="s">
        <v>654</v>
      </c>
      <c r="I103" s="58">
        <v>16582</v>
      </c>
      <c r="J103" s="54">
        <v>4</v>
      </c>
      <c r="K103" s="54" t="s">
        <v>8</v>
      </c>
      <c r="L103" s="54" t="s">
        <v>950</v>
      </c>
      <c r="M103" s="54" t="s">
        <v>862</v>
      </c>
      <c r="N103" s="54" t="s">
        <v>1095</v>
      </c>
      <c r="O103" s="54">
        <v>56</v>
      </c>
      <c r="P103" s="54">
        <v>59</v>
      </c>
      <c r="Q103" s="56">
        <v>115</v>
      </c>
      <c r="Z103" s="61">
        <v>0</v>
      </c>
      <c r="AA103" s="61">
        <v>0</v>
      </c>
      <c r="AB103" s="61">
        <v>0</v>
      </c>
      <c r="AC103" s="61">
        <v>0</v>
      </c>
      <c r="AD103" s="61">
        <v>0</v>
      </c>
      <c r="AE103" s="61">
        <v>0</v>
      </c>
      <c r="AF103" s="61">
        <v>0</v>
      </c>
      <c r="AG103" s="61">
        <v>0</v>
      </c>
      <c r="AH103" s="54" t="s">
        <v>777</v>
      </c>
      <c r="AI103" s="57">
        <v>107</v>
      </c>
      <c r="AJ103" s="60">
        <v>16582</v>
      </c>
      <c r="AK103" s="61">
        <v>885.03998241800002</v>
      </c>
      <c r="AL103" s="54">
        <v>101</v>
      </c>
      <c r="AM103" s="61">
        <v>893.07983318000004</v>
      </c>
      <c r="AN103" s="54">
        <v>155</v>
      </c>
      <c r="AO103" s="54" t="s">
        <v>777</v>
      </c>
    </row>
    <row r="104" spans="1:41">
      <c r="A104" s="54" t="s">
        <v>761</v>
      </c>
      <c r="B104" s="54" t="s">
        <v>795</v>
      </c>
      <c r="C104" s="54" t="s">
        <v>488</v>
      </c>
      <c r="D104" s="54" t="s">
        <v>358</v>
      </c>
      <c r="E104" s="55" t="s">
        <v>401</v>
      </c>
      <c r="F104" s="55" t="s">
        <v>172</v>
      </c>
      <c r="G104" s="54" t="s">
        <v>0</v>
      </c>
      <c r="H104" s="54" t="s">
        <v>670</v>
      </c>
      <c r="I104" s="58">
        <v>13888</v>
      </c>
      <c r="J104" s="54">
        <v>9</v>
      </c>
      <c r="K104" s="54" t="s">
        <v>2</v>
      </c>
      <c r="L104" s="54" t="s">
        <v>994</v>
      </c>
      <c r="M104" s="54" t="s">
        <v>777</v>
      </c>
      <c r="N104" s="54" t="s">
        <v>1095</v>
      </c>
      <c r="O104" s="54">
        <v>59</v>
      </c>
      <c r="P104" s="54">
        <v>57</v>
      </c>
      <c r="Q104" s="56">
        <v>116</v>
      </c>
      <c r="Z104" s="61">
        <v>0</v>
      </c>
      <c r="AA104" s="61">
        <v>0</v>
      </c>
      <c r="AB104" s="61">
        <v>0</v>
      </c>
      <c r="AC104" s="61">
        <v>0</v>
      </c>
      <c r="AD104" s="61">
        <v>0</v>
      </c>
      <c r="AE104" s="61">
        <v>0</v>
      </c>
      <c r="AF104" s="61">
        <v>0</v>
      </c>
      <c r="AG104" s="61">
        <v>0</v>
      </c>
      <c r="AH104" s="54" t="s">
        <v>777</v>
      </c>
      <c r="AI104" s="57">
        <v>98</v>
      </c>
      <c r="AJ104" s="60">
        <v>13888</v>
      </c>
      <c r="AK104" s="61">
        <v>884.08998511200002</v>
      </c>
      <c r="AL104" s="54">
        <v>102</v>
      </c>
      <c r="AM104" s="61">
        <v>902.02986011999997</v>
      </c>
      <c r="AN104" s="54">
        <v>55</v>
      </c>
      <c r="AO104" s="54" t="s">
        <v>777</v>
      </c>
    </row>
    <row r="105" spans="1:41">
      <c r="A105" s="54" t="s">
        <v>114</v>
      </c>
      <c r="B105" s="54" t="s">
        <v>358</v>
      </c>
      <c r="C105" s="54" t="s">
        <v>1</v>
      </c>
      <c r="D105" s="54" t="s">
        <v>358</v>
      </c>
      <c r="E105" s="55" t="s">
        <v>115</v>
      </c>
      <c r="F105" s="55" t="s">
        <v>116</v>
      </c>
      <c r="G105" s="54" t="s">
        <v>0</v>
      </c>
      <c r="H105" s="54" t="s">
        <v>639</v>
      </c>
      <c r="I105" s="58">
        <v>17828</v>
      </c>
      <c r="J105" s="54">
        <v>6</v>
      </c>
      <c r="K105" s="54" t="s">
        <v>8</v>
      </c>
      <c r="L105" s="54" t="s">
        <v>950</v>
      </c>
      <c r="M105" s="54" t="s">
        <v>777</v>
      </c>
      <c r="N105" s="54" t="s">
        <v>1095</v>
      </c>
      <c r="O105" s="54">
        <v>62</v>
      </c>
      <c r="P105" s="54">
        <v>54</v>
      </c>
      <c r="Q105" s="56">
        <v>116</v>
      </c>
      <c r="Z105" s="61">
        <v>0</v>
      </c>
      <c r="AA105" s="61">
        <v>0</v>
      </c>
      <c r="AB105" s="61">
        <v>0</v>
      </c>
      <c r="AC105" s="61">
        <v>0</v>
      </c>
      <c r="AD105" s="61">
        <v>0</v>
      </c>
      <c r="AE105" s="61">
        <v>0</v>
      </c>
      <c r="AF105" s="61">
        <v>0</v>
      </c>
      <c r="AG105" s="61">
        <v>0</v>
      </c>
      <c r="AH105" s="54" t="s">
        <v>777</v>
      </c>
      <c r="AI105" s="57">
        <v>104</v>
      </c>
      <c r="AJ105" s="60">
        <v>17828</v>
      </c>
      <c r="AK105" s="61">
        <v>884.05998117199999</v>
      </c>
      <c r="AL105" s="54">
        <v>103</v>
      </c>
      <c r="AM105" s="61">
        <v>896.05982071999995</v>
      </c>
      <c r="AN105" s="54">
        <v>130</v>
      </c>
      <c r="AO105" s="54" t="s">
        <v>777</v>
      </c>
    </row>
    <row r="106" spans="1:41">
      <c r="A106" s="54" t="s">
        <v>605</v>
      </c>
      <c r="B106" s="54" t="s">
        <v>489</v>
      </c>
      <c r="C106" s="54" t="s">
        <v>1</v>
      </c>
      <c r="D106" s="54" t="s">
        <v>489</v>
      </c>
      <c r="E106" s="55" t="s">
        <v>138</v>
      </c>
      <c r="F106" s="55" t="s">
        <v>655</v>
      </c>
      <c r="G106" s="54" t="s">
        <v>6</v>
      </c>
      <c r="H106" s="54" t="s">
        <v>654</v>
      </c>
      <c r="I106" s="58">
        <v>18638</v>
      </c>
      <c r="J106" s="54">
        <v>6</v>
      </c>
      <c r="K106" s="54" t="s">
        <v>8</v>
      </c>
      <c r="L106" s="54" t="s">
        <v>950</v>
      </c>
      <c r="M106" s="54" t="s">
        <v>777</v>
      </c>
      <c r="N106" s="54" t="s">
        <v>1095</v>
      </c>
      <c r="O106" s="54">
        <v>58</v>
      </c>
      <c r="P106" s="54">
        <v>58</v>
      </c>
      <c r="Q106" s="56">
        <v>116</v>
      </c>
      <c r="Z106" s="61">
        <v>0</v>
      </c>
      <c r="AA106" s="61">
        <v>0</v>
      </c>
      <c r="AB106" s="61">
        <v>0</v>
      </c>
      <c r="AC106" s="61">
        <v>0</v>
      </c>
      <c r="AD106" s="61">
        <v>0</v>
      </c>
      <c r="AE106" s="61">
        <v>0</v>
      </c>
      <c r="AF106" s="61">
        <v>0</v>
      </c>
      <c r="AG106" s="61">
        <v>0</v>
      </c>
      <c r="AH106" s="54" t="s">
        <v>777</v>
      </c>
      <c r="AI106" s="57">
        <v>104</v>
      </c>
      <c r="AJ106" s="60">
        <v>18638</v>
      </c>
      <c r="AK106" s="61">
        <v>884.05998036199992</v>
      </c>
      <c r="AL106" s="54">
        <v>104</v>
      </c>
      <c r="AM106" s="61">
        <v>896.05981262</v>
      </c>
      <c r="AN106" s="54">
        <v>131</v>
      </c>
      <c r="AO106" s="54" t="s">
        <v>777</v>
      </c>
    </row>
    <row r="107" spans="1:41">
      <c r="A107" s="54" t="s">
        <v>780</v>
      </c>
      <c r="B107" s="54" t="s">
        <v>204</v>
      </c>
      <c r="C107" s="54" t="s">
        <v>1</v>
      </c>
      <c r="D107" s="54" t="s">
        <v>204</v>
      </c>
      <c r="E107" s="55" t="s">
        <v>45</v>
      </c>
      <c r="F107" s="55" t="s">
        <v>205</v>
      </c>
      <c r="G107" s="54" t="s">
        <v>0</v>
      </c>
      <c r="H107" s="54" t="s">
        <v>644</v>
      </c>
      <c r="I107" s="58">
        <v>15220</v>
      </c>
      <c r="J107" s="54">
        <v>3</v>
      </c>
      <c r="K107" s="54" t="s">
        <v>20</v>
      </c>
      <c r="L107" s="54" t="s">
        <v>994</v>
      </c>
      <c r="M107" s="54" t="s">
        <v>777</v>
      </c>
      <c r="N107" s="54" t="s">
        <v>1095</v>
      </c>
      <c r="O107" s="54">
        <v>62</v>
      </c>
      <c r="P107" s="54">
        <v>54</v>
      </c>
      <c r="Q107" s="56">
        <v>116</v>
      </c>
      <c r="Z107" s="61">
        <v>0</v>
      </c>
      <c r="AA107" s="61">
        <v>0</v>
      </c>
      <c r="AB107" s="61">
        <v>0</v>
      </c>
      <c r="AC107" s="61">
        <v>0</v>
      </c>
      <c r="AD107" s="61">
        <v>0</v>
      </c>
      <c r="AE107" s="61">
        <v>0</v>
      </c>
      <c r="AF107" s="61">
        <v>0</v>
      </c>
      <c r="AG107" s="61">
        <v>0</v>
      </c>
      <c r="AH107" s="54" t="s">
        <v>777</v>
      </c>
      <c r="AI107" s="57">
        <v>110</v>
      </c>
      <c r="AJ107" s="60">
        <v>15220</v>
      </c>
      <c r="AK107" s="61">
        <v>884.02998377999995</v>
      </c>
      <c r="AL107" s="54">
        <v>105</v>
      </c>
      <c r="AM107" s="61">
        <v>890.08984680000003</v>
      </c>
      <c r="AN107" s="54">
        <v>175</v>
      </c>
      <c r="AO107" s="54" t="s">
        <v>777</v>
      </c>
    </row>
    <row r="108" spans="1:41">
      <c r="A108" s="54" t="s">
        <v>396</v>
      </c>
      <c r="B108" s="54" t="s">
        <v>878</v>
      </c>
      <c r="C108" s="54" t="s">
        <v>488</v>
      </c>
      <c r="D108" s="54" t="s">
        <v>124</v>
      </c>
      <c r="E108" s="55" t="s">
        <v>397</v>
      </c>
      <c r="F108" s="55" t="s">
        <v>88</v>
      </c>
      <c r="G108" s="54" t="s">
        <v>0</v>
      </c>
      <c r="H108" s="54" t="s">
        <v>670</v>
      </c>
      <c r="I108" s="58">
        <v>15211</v>
      </c>
      <c r="J108" s="54">
        <v>9</v>
      </c>
      <c r="K108" s="54" t="s">
        <v>2</v>
      </c>
      <c r="L108" s="54" t="s">
        <v>994</v>
      </c>
      <c r="M108" s="54" t="s">
        <v>862</v>
      </c>
      <c r="N108" s="54" t="s">
        <v>1095</v>
      </c>
      <c r="O108" s="54">
        <v>60</v>
      </c>
      <c r="P108" s="54">
        <v>57</v>
      </c>
      <c r="Q108" s="56">
        <v>117</v>
      </c>
      <c r="Z108" s="61">
        <v>0</v>
      </c>
      <c r="AA108" s="61">
        <v>0</v>
      </c>
      <c r="AB108" s="61">
        <v>0</v>
      </c>
      <c r="AC108" s="61">
        <v>0</v>
      </c>
      <c r="AD108" s="61">
        <v>0</v>
      </c>
      <c r="AE108" s="61">
        <v>0</v>
      </c>
      <c r="AF108" s="61">
        <v>0</v>
      </c>
      <c r="AG108" s="61">
        <v>0</v>
      </c>
      <c r="AH108" s="54" t="s">
        <v>777</v>
      </c>
      <c r="AI108" s="57">
        <v>99</v>
      </c>
      <c r="AJ108" s="60">
        <v>15211</v>
      </c>
      <c r="AK108" s="61">
        <v>883.08998378900003</v>
      </c>
      <c r="AL108" s="54">
        <v>106</v>
      </c>
      <c r="AM108" s="61">
        <v>901.02984688999993</v>
      </c>
      <c r="AN108" s="54">
        <v>68</v>
      </c>
      <c r="AO108" s="54" t="s">
        <v>777</v>
      </c>
    </row>
    <row r="109" spans="1:41">
      <c r="A109" s="54" t="s">
        <v>431</v>
      </c>
      <c r="B109" s="54" t="s">
        <v>877</v>
      </c>
      <c r="C109" s="54" t="s">
        <v>488</v>
      </c>
      <c r="D109" s="54" t="s">
        <v>51</v>
      </c>
      <c r="E109" s="55" t="s">
        <v>226</v>
      </c>
      <c r="F109" s="55" t="s">
        <v>469</v>
      </c>
      <c r="G109" s="54" t="s">
        <v>0</v>
      </c>
      <c r="H109" s="54" t="s">
        <v>644</v>
      </c>
      <c r="I109" s="58">
        <v>20561</v>
      </c>
      <c r="J109" s="54">
        <v>9</v>
      </c>
      <c r="K109" s="54" t="s">
        <v>2</v>
      </c>
      <c r="L109" s="54" t="s">
        <v>861</v>
      </c>
      <c r="M109" s="54" t="s">
        <v>862</v>
      </c>
      <c r="N109" s="54" t="s">
        <v>1095</v>
      </c>
      <c r="O109" s="54">
        <v>58</v>
      </c>
      <c r="P109" s="54">
        <v>59</v>
      </c>
      <c r="Q109" s="56">
        <v>117</v>
      </c>
      <c r="Z109" s="61">
        <v>0</v>
      </c>
      <c r="AA109" s="61">
        <v>0</v>
      </c>
      <c r="AB109" s="61">
        <v>0</v>
      </c>
      <c r="AC109" s="61">
        <v>0</v>
      </c>
      <c r="AD109" s="61">
        <v>0</v>
      </c>
      <c r="AE109" s="61">
        <v>0</v>
      </c>
      <c r="AF109" s="61">
        <v>0</v>
      </c>
      <c r="AG109" s="61">
        <v>0</v>
      </c>
      <c r="AH109" s="54" t="s">
        <v>777</v>
      </c>
      <c r="AI109" s="57">
        <v>99</v>
      </c>
      <c r="AJ109" s="60">
        <v>20561</v>
      </c>
      <c r="AK109" s="61">
        <v>883.08997843899999</v>
      </c>
      <c r="AL109" s="54">
        <v>107</v>
      </c>
      <c r="AM109" s="61">
        <v>901.02979339000001</v>
      </c>
      <c r="AN109" s="54">
        <v>69</v>
      </c>
      <c r="AO109" s="54" t="s">
        <v>777</v>
      </c>
    </row>
    <row r="110" spans="1:41">
      <c r="A110" s="54" t="s">
        <v>817</v>
      </c>
      <c r="B110" s="54" t="s">
        <v>878</v>
      </c>
      <c r="C110" s="54" t="s">
        <v>488</v>
      </c>
      <c r="D110" s="54" t="s">
        <v>124</v>
      </c>
      <c r="E110" s="55" t="s">
        <v>818</v>
      </c>
      <c r="F110" s="55" t="s">
        <v>819</v>
      </c>
      <c r="G110" s="54" t="s">
        <v>6</v>
      </c>
      <c r="H110" s="54" t="s">
        <v>644</v>
      </c>
      <c r="I110" s="58">
        <v>20981</v>
      </c>
      <c r="J110" s="54">
        <v>7</v>
      </c>
      <c r="K110" s="54" t="s">
        <v>2</v>
      </c>
      <c r="L110" s="54" t="s">
        <v>861</v>
      </c>
      <c r="M110" s="54" t="s">
        <v>777</v>
      </c>
      <c r="N110" s="54" t="s">
        <v>1095</v>
      </c>
      <c r="O110" s="54">
        <v>60</v>
      </c>
      <c r="P110" s="54">
        <v>57</v>
      </c>
      <c r="Q110" s="56">
        <v>117</v>
      </c>
      <c r="Z110" s="61">
        <v>0</v>
      </c>
      <c r="AA110" s="61">
        <v>0</v>
      </c>
      <c r="AB110" s="61">
        <v>0</v>
      </c>
      <c r="AC110" s="61">
        <v>0</v>
      </c>
      <c r="AD110" s="61">
        <v>0</v>
      </c>
      <c r="AE110" s="61">
        <v>0</v>
      </c>
      <c r="AF110" s="61">
        <v>0</v>
      </c>
      <c r="AG110" s="61">
        <v>0</v>
      </c>
      <c r="AH110" s="54" t="s">
        <v>777</v>
      </c>
      <c r="AI110" s="57">
        <v>103</v>
      </c>
      <c r="AJ110" s="60">
        <v>20981</v>
      </c>
      <c r="AK110" s="61">
        <v>883.06997801900002</v>
      </c>
      <c r="AL110" s="54">
        <v>108</v>
      </c>
      <c r="AM110" s="61">
        <v>897.04978918999996</v>
      </c>
      <c r="AN110" s="54">
        <v>121</v>
      </c>
      <c r="AO110" s="54" t="s">
        <v>777</v>
      </c>
    </row>
    <row r="111" spans="1:41">
      <c r="A111" s="54" t="s">
        <v>83</v>
      </c>
      <c r="B111" s="54" t="s">
        <v>283</v>
      </c>
      <c r="C111" s="54" t="s">
        <v>1</v>
      </c>
      <c r="D111" s="54" t="s">
        <v>283</v>
      </c>
      <c r="E111" s="55" t="s">
        <v>84</v>
      </c>
      <c r="F111" s="55" t="s">
        <v>85</v>
      </c>
      <c r="G111" s="54" t="s">
        <v>0</v>
      </c>
      <c r="H111" s="54" t="s">
        <v>639</v>
      </c>
      <c r="I111" s="58">
        <v>16369</v>
      </c>
      <c r="J111" s="54">
        <v>6</v>
      </c>
      <c r="K111" s="54" t="s">
        <v>8</v>
      </c>
      <c r="L111" s="54" t="s">
        <v>950</v>
      </c>
      <c r="M111" s="54" t="s">
        <v>862</v>
      </c>
      <c r="N111" s="54" t="s">
        <v>1095</v>
      </c>
      <c r="O111" s="54">
        <v>59</v>
      </c>
      <c r="P111" s="54">
        <v>58</v>
      </c>
      <c r="Q111" s="56">
        <v>117</v>
      </c>
      <c r="Z111" s="61">
        <v>0</v>
      </c>
      <c r="AA111" s="61">
        <v>0</v>
      </c>
      <c r="AB111" s="61">
        <v>0</v>
      </c>
      <c r="AC111" s="61">
        <v>0</v>
      </c>
      <c r="AD111" s="61">
        <v>0</v>
      </c>
      <c r="AE111" s="61">
        <v>0</v>
      </c>
      <c r="AF111" s="61">
        <v>0</v>
      </c>
      <c r="AG111" s="61">
        <v>0</v>
      </c>
      <c r="AH111" s="54" t="s">
        <v>777</v>
      </c>
      <c r="AI111" s="57">
        <v>105</v>
      </c>
      <c r="AJ111" s="60">
        <v>16369</v>
      </c>
      <c r="AK111" s="61">
        <v>883.05998263099991</v>
      </c>
      <c r="AL111" s="54">
        <v>109</v>
      </c>
      <c r="AM111" s="61">
        <v>895.05983530999993</v>
      </c>
      <c r="AN111" s="54">
        <v>145</v>
      </c>
      <c r="AO111" s="54" t="s">
        <v>777</v>
      </c>
    </row>
    <row r="112" spans="1:41">
      <c r="A112" s="54" t="s">
        <v>38</v>
      </c>
      <c r="B112" s="54" t="s">
        <v>490</v>
      </c>
      <c r="C112" s="54" t="s">
        <v>1</v>
      </c>
      <c r="D112" s="54" t="s">
        <v>490</v>
      </c>
      <c r="E112" s="55" t="s">
        <v>23</v>
      </c>
      <c r="F112" s="55" t="s">
        <v>39</v>
      </c>
      <c r="G112" s="54" t="s">
        <v>6</v>
      </c>
      <c r="H112" s="54" t="s">
        <v>635</v>
      </c>
      <c r="I112" s="58">
        <v>15977</v>
      </c>
      <c r="J112" s="54">
        <v>5</v>
      </c>
      <c r="K112" s="54" t="s">
        <v>8</v>
      </c>
      <c r="L112" s="54" t="s">
        <v>950</v>
      </c>
      <c r="M112" s="54" t="s">
        <v>862</v>
      </c>
      <c r="N112" s="54" t="s">
        <v>1095</v>
      </c>
      <c r="O112" s="54">
        <v>58</v>
      </c>
      <c r="P112" s="54">
        <v>59</v>
      </c>
      <c r="Q112" s="56">
        <v>117</v>
      </c>
      <c r="Z112" s="61">
        <v>0</v>
      </c>
      <c r="AA112" s="61">
        <v>0</v>
      </c>
      <c r="AB112" s="61">
        <v>0</v>
      </c>
      <c r="AC112" s="61">
        <v>0</v>
      </c>
      <c r="AD112" s="61">
        <v>0</v>
      </c>
      <c r="AE112" s="61">
        <v>0</v>
      </c>
      <c r="AF112" s="61">
        <v>0</v>
      </c>
      <c r="AG112" s="61">
        <v>0</v>
      </c>
      <c r="AH112" s="54" t="s">
        <v>777</v>
      </c>
      <c r="AI112" s="57">
        <v>107</v>
      </c>
      <c r="AJ112" s="60">
        <v>15977</v>
      </c>
      <c r="AK112" s="61">
        <v>883.04998302299998</v>
      </c>
      <c r="AL112" s="54">
        <v>110</v>
      </c>
      <c r="AM112" s="61">
        <v>893.06983923000007</v>
      </c>
      <c r="AN112" s="54">
        <v>156</v>
      </c>
      <c r="AO112" s="54" t="s">
        <v>777</v>
      </c>
    </row>
    <row r="113" spans="1:41">
      <c r="A113" s="54" t="s">
        <v>781</v>
      </c>
      <c r="B113" s="54" t="s">
        <v>491</v>
      </c>
      <c r="C113" s="54" t="s">
        <v>1</v>
      </c>
      <c r="D113" s="54" t="s">
        <v>491</v>
      </c>
      <c r="E113" s="55" t="s">
        <v>697</v>
      </c>
      <c r="F113" s="55" t="s">
        <v>186</v>
      </c>
      <c r="G113" s="54" t="s">
        <v>0</v>
      </c>
      <c r="H113" s="54" t="s">
        <v>644</v>
      </c>
      <c r="I113" s="58">
        <v>17411</v>
      </c>
      <c r="J113" s="54">
        <v>5</v>
      </c>
      <c r="K113" s="54" t="s">
        <v>8</v>
      </c>
      <c r="L113" s="54" t="s">
        <v>950</v>
      </c>
      <c r="M113" s="54" t="s">
        <v>862</v>
      </c>
      <c r="N113" s="54" t="s">
        <v>1095</v>
      </c>
      <c r="O113" s="54">
        <v>62</v>
      </c>
      <c r="P113" s="54">
        <v>55</v>
      </c>
      <c r="Q113" s="56">
        <v>117</v>
      </c>
      <c r="Z113" s="61">
        <v>0</v>
      </c>
      <c r="AA113" s="61">
        <v>0</v>
      </c>
      <c r="AB113" s="61">
        <v>0</v>
      </c>
      <c r="AC113" s="61">
        <v>0</v>
      </c>
      <c r="AD113" s="61">
        <v>0</v>
      </c>
      <c r="AE113" s="61">
        <v>0</v>
      </c>
      <c r="AF113" s="61">
        <v>0</v>
      </c>
      <c r="AG113" s="61">
        <v>0</v>
      </c>
      <c r="AH113" s="54" t="s">
        <v>777</v>
      </c>
      <c r="AI113" s="57">
        <v>107</v>
      </c>
      <c r="AJ113" s="60">
        <v>17411</v>
      </c>
      <c r="AK113" s="61">
        <v>883.04998158899991</v>
      </c>
      <c r="AL113" s="54">
        <v>111</v>
      </c>
      <c r="AM113" s="61">
        <v>893.06982489000006</v>
      </c>
      <c r="AN113" s="54">
        <v>157</v>
      </c>
      <c r="AO113" s="54" t="s">
        <v>777</v>
      </c>
    </row>
    <row r="114" spans="1:41">
      <c r="A114" s="54" t="s">
        <v>440</v>
      </c>
      <c r="B114" s="54" t="s">
        <v>876</v>
      </c>
      <c r="C114" s="54" t="s">
        <v>488</v>
      </c>
      <c r="D114" s="54" t="s">
        <v>1</v>
      </c>
      <c r="E114" s="55" t="s">
        <v>470</v>
      </c>
      <c r="F114" s="55" t="s">
        <v>150</v>
      </c>
      <c r="G114" s="54" t="s">
        <v>0</v>
      </c>
      <c r="H114" s="54" t="s">
        <v>644</v>
      </c>
      <c r="I114" s="58">
        <v>11642</v>
      </c>
      <c r="J114" s="54">
        <v>10</v>
      </c>
      <c r="K114" s="54" t="s">
        <v>7</v>
      </c>
      <c r="L114" s="54" t="s">
        <v>994</v>
      </c>
      <c r="M114" s="54" t="s">
        <v>862</v>
      </c>
      <c r="N114" s="54" t="s">
        <v>1098</v>
      </c>
      <c r="O114" s="54">
        <v>58</v>
      </c>
      <c r="P114" s="54">
        <v>60</v>
      </c>
      <c r="Q114" s="56">
        <v>118</v>
      </c>
      <c r="Z114" s="61">
        <v>0</v>
      </c>
      <c r="AA114" s="61">
        <v>0</v>
      </c>
      <c r="AB114" s="61">
        <v>0</v>
      </c>
      <c r="AC114" s="61">
        <v>0</v>
      </c>
      <c r="AD114" s="61">
        <v>0</v>
      </c>
      <c r="AE114" s="61">
        <v>0</v>
      </c>
      <c r="AF114" s="61">
        <v>0</v>
      </c>
      <c r="AG114" s="61">
        <v>0</v>
      </c>
      <c r="AH114" s="54" t="s">
        <v>777</v>
      </c>
      <c r="AI114" s="57">
        <v>98</v>
      </c>
      <c r="AJ114" s="60">
        <v>11642</v>
      </c>
      <c r="AK114" s="61">
        <v>882.09998735800002</v>
      </c>
      <c r="AL114" s="54">
        <v>112</v>
      </c>
      <c r="AM114" s="61">
        <v>902.01988257999994</v>
      </c>
      <c r="AN114" s="54">
        <v>56</v>
      </c>
      <c r="AO114" s="54" t="s">
        <v>777</v>
      </c>
    </row>
    <row r="115" spans="1:41">
      <c r="A115" s="54" t="s">
        <v>307</v>
      </c>
      <c r="B115" s="54" t="s">
        <v>788</v>
      </c>
      <c r="C115" s="54" t="s">
        <v>488</v>
      </c>
      <c r="D115" s="54" t="s">
        <v>124</v>
      </c>
      <c r="E115" s="55" t="s">
        <v>54</v>
      </c>
      <c r="F115" s="55" t="s">
        <v>79</v>
      </c>
      <c r="G115" s="54" t="s">
        <v>0</v>
      </c>
      <c r="H115" s="54" t="s">
        <v>654</v>
      </c>
      <c r="I115" s="58">
        <v>13814</v>
      </c>
      <c r="J115" s="54">
        <v>9</v>
      </c>
      <c r="K115" s="54" t="s">
        <v>2</v>
      </c>
      <c r="L115" s="54" t="s">
        <v>994</v>
      </c>
      <c r="M115" s="54" t="s">
        <v>862</v>
      </c>
      <c r="N115" s="54" t="s">
        <v>1095</v>
      </c>
      <c r="O115" s="54">
        <v>63</v>
      </c>
      <c r="P115" s="54">
        <v>55</v>
      </c>
      <c r="Q115" s="56">
        <v>118</v>
      </c>
      <c r="Z115" s="61">
        <v>0</v>
      </c>
      <c r="AA115" s="61">
        <v>0</v>
      </c>
      <c r="AB115" s="61">
        <v>0</v>
      </c>
      <c r="AC115" s="61">
        <v>0</v>
      </c>
      <c r="AD115" s="61">
        <v>0</v>
      </c>
      <c r="AE115" s="61">
        <v>0</v>
      </c>
      <c r="AF115" s="61">
        <v>0</v>
      </c>
      <c r="AG115" s="61">
        <v>0</v>
      </c>
      <c r="AH115" s="54" t="s">
        <v>777</v>
      </c>
      <c r="AI115" s="57">
        <v>100</v>
      </c>
      <c r="AJ115" s="60">
        <v>13814</v>
      </c>
      <c r="AK115" s="61">
        <v>882.08998518600004</v>
      </c>
      <c r="AL115" s="54">
        <v>113</v>
      </c>
      <c r="AM115" s="61">
        <v>900.02986085999999</v>
      </c>
      <c r="AN115" s="54">
        <v>87</v>
      </c>
      <c r="AO115" s="54" t="s">
        <v>777</v>
      </c>
    </row>
    <row r="116" spans="1:41">
      <c r="A116" s="54" t="s">
        <v>31</v>
      </c>
      <c r="B116" s="54" t="s">
        <v>792</v>
      </c>
      <c r="C116" s="54" t="s">
        <v>488</v>
      </c>
      <c r="D116" s="54" t="s">
        <v>257</v>
      </c>
      <c r="E116" s="55" t="s">
        <v>32</v>
      </c>
      <c r="F116" s="55" t="s">
        <v>33</v>
      </c>
      <c r="G116" s="54" t="s">
        <v>6</v>
      </c>
      <c r="H116" s="54" t="s">
        <v>635</v>
      </c>
      <c r="I116" s="58">
        <v>14975</v>
      </c>
      <c r="J116" s="54">
        <v>9</v>
      </c>
      <c r="K116" s="54" t="s">
        <v>2</v>
      </c>
      <c r="L116" s="54" t="s">
        <v>994</v>
      </c>
      <c r="M116" s="54" t="s">
        <v>862</v>
      </c>
      <c r="N116" s="54" t="s">
        <v>1095</v>
      </c>
      <c r="O116" s="54">
        <v>59</v>
      </c>
      <c r="P116" s="54">
        <v>59</v>
      </c>
      <c r="Q116" s="56">
        <v>118</v>
      </c>
      <c r="Z116" s="61">
        <v>0</v>
      </c>
      <c r="AA116" s="61">
        <v>0</v>
      </c>
      <c r="AB116" s="61">
        <v>0</v>
      </c>
      <c r="AC116" s="61">
        <v>0</v>
      </c>
      <c r="AD116" s="61">
        <v>0</v>
      </c>
      <c r="AE116" s="61">
        <v>0</v>
      </c>
      <c r="AF116" s="61">
        <v>0</v>
      </c>
      <c r="AG116" s="61">
        <v>0</v>
      </c>
      <c r="AH116" s="54" t="s">
        <v>777</v>
      </c>
      <c r="AI116" s="57">
        <v>100</v>
      </c>
      <c r="AJ116" s="60">
        <v>14975</v>
      </c>
      <c r="AK116" s="61">
        <v>882.08998402500004</v>
      </c>
      <c r="AL116" s="54">
        <v>114</v>
      </c>
      <c r="AM116" s="61">
        <v>900.02984924999998</v>
      </c>
      <c r="AN116" s="54">
        <v>88</v>
      </c>
      <c r="AO116" s="54" t="s">
        <v>777</v>
      </c>
    </row>
    <row r="117" spans="1:41">
      <c r="A117" s="54" t="s">
        <v>28</v>
      </c>
      <c r="B117" s="54" t="s">
        <v>881</v>
      </c>
      <c r="C117" s="54" t="s">
        <v>488</v>
      </c>
      <c r="D117" s="54" t="s">
        <v>283</v>
      </c>
      <c r="E117" s="55" t="s">
        <v>26</v>
      </c>
      <c r="F117" s="55" t="s">
        <v>29</v>
      </c>
      <c r="G117" s="54" t="s">
        <v>6</v>
      </c>
      <c r="H117" s="54" t="s">
        <v>635</v>
      </c>
      <c r="I117" s="58">
        <v>15668</v>
      </c>
      <c r="J117" s="54">
        <v>9</v>
      </c>
      <c r="K117" s="54" t="s">
        <v>2</v>
      </c>
      <c r="L117" s="54" t="s">
        <v>950</v>
      </c>
      <c r="M117" s="54" t="s">
        <v>777</v>
      </c>
      <c r="N117" s="54" t="s">
        <v>1095</v>
      </c>
      <c r="O117" s="54">
        <v>60</v>
      </c>
      <c r="P117" s="54">
        <v>58</v>
      </c>
      <c r="Q117" s="56">
        <v>118</v>
      </c>
      <c r="V117" s="59">
        <v>5</v>
      </c>
      <c r="Z117" s="61">
        <v>0</v>
      </c>
      <c r="AA117" s="61">
        <v>0</v>
      </c>
      <c r="AB117" s="61">
        <v>0</v>
      </c>
      <c r="AC117" s="61">
        <v>0</v>
      </c>
      <c r="AD117" s="61">
        <v>14</v>
      </c>
      <c r="AE117" s="61">
        <v>0</v>
      </c>
      <c r="AF117" s="61">
        <v>0</v>
      </c>
      <c r="AG117" s="61">
        <v>0</v>
      </c>
      <c r="AH117" s="54">
        <v>14</v>
      </c>
      <c r="AI117" s="57">
        <v>100</v>
      </c>
      <c r="AJ117" s="60">
        <v>15668</v>
      </c>
      <c r="AK117" s="61">
        <v>882.08998333200009</v>
      </c>
      <c r="AL117" s="54">
        <v>115</v>
      </c>
      <c r="AM117" s="61">
        <v>900.02984231999994</v>
      </c>
      <c r="AN117" s="54">
        <v>89</v>
      </c>
      <c r="AO117" s="54">
        <v>1</v>
      </c>
    </row>
    <row r="118" spans="1:41">
      <c r="A118" s="54" t="s">
        <v>200</v>
      </c>
      <c r="B118" s="54" t="s">
        <v>149</v>
      </c>
      <c r="C118" s="54" t="s">
        <v>1</v>
      </c>
      <c r="D118" s="54" t="s">
        <v>149</v>
      </c>
      <c r="E118" s="55" t="s">
        <v>54</v>
      </c>
      <c r="F118" s="55" t="s">
        <v>153</v>
      </c>
      <c r="G118" s="54" t="s">
        <v>0</v>
      </c>
      <c r="H118" s="54" t="s">
        <v>640</v>
      </c>
      <c r="I118" s="58">
        <v>16524</v>
      </c>
      <c r="J118" s="54">
        <v>9</v>
      </c>
      <c r="K118" s="54" t="s">
        <v>2</v>
      </c>
      <c r="L118" s="54" t="s">
        <v>950</v>
      </c>
      <c r="M118" s="54" t="s">
        <v>862</v>
      </c>
      <c r="N118" s="54" t="s">
        <v>1095</v>
      </c>
      <c r="O118" s="54">
        <v>63</v>
      </c>
      <c r="P118" s="54">
        <v>55</v>
      </c>
      <c r="Q118" s="56">
        <v>118</v>
      </c>
      <c r="Z118" s="61">
        <v>0</v>
      </c>
      <c r="AA118" s="61">
        <v>0</v>
      </c>
      <c r="AB118" s="61">
        <v>0</v>
      </c>
      <c r="AC118" s="61">
        <v>0</v>
      </c>
      <c r="AD118" s="61">
        <v>0</v>
      </c>
      <c r="AE118" s="61">
        <v>0</v>
      </c>
      <c r="AF118" s="61">
        <v>0</v>
      </c>
      <c r="AG118" s="61">
        <v>0</v>
      </c>
      <c r="AH118" s="54" t="s">
        <v>777</v>
      </c>
      <c r="AI118" s="57">
        <v>100</v>
      </c>
      <c r="AJ118" s="60">
        <v>16524</v>
      </c>
      <c r="AK118" s="61">
        <v>882.08998247600005</v>
      </c>
      <c r="AL118" s="54">
        <v>116</v>
      </c>
      <c r="AM118" s="61">
        <v>900.02983375999997</v>
      </c>
      <c r="AN118" s="54">
        <v>90</v>
      </c>
      <c r="AO118" s="54" t="s">
        <v>777</v>
      </c>
    </row>
    <row r="119" spans="1:41">
      <c r="A119" s="54" t="s">
        <v>52</v>
      </c>
      <c r="B119" s="54" t="s">
        <v>880</v>
      </c>
      <c r="C119" s="54" t="s">
        <v>488</v>
      </c>
      <c r="D119" s="54" t="s">
        <v>257</v>
      </c>
      <c r="E119" s="55" t="s">
        <v>49</v>
      </c>
      <c r="F119" s="55" t="s">
        <v>53</v>
      </c>
      <c r="G119" s="54" t="s">
        <v>6</v>
      </c>
      <c r="H119" s="54" t="s">
        <v>639</v>
      </c>
      <c r="I119" s="58">
        <v>15412</v>
      </c>
      <c r="J119" s="54">
        <v>7</v>
      </c>
      <c r="K119" s="54" t="s">
        <v>2</v>
      </c>
      <c r="L119" s="54" t="s">
        <v>950</v>
      </c>
      <c r="M119" s="54" t="s">
        <v>862</v>
      </c>
      <c r="N119" s="54" t="s">
        <v>1095</v>
      </c>
      <c r="O119" s="54">
        <v>61</v>
      </c>
      <c r="P119" s="54">
        <v>57</v>
      </c>
      <c r="Q119" s="56">
        <v>118</v>
      </c>
      <c r="Z119" s="61">
        <v>0</v>
      </c>
      <c r="AA119" s="61">
        <v>0</v>
      </c>
      <c r="AB119" s="61">
        <v>0</v>
      </c>
      <c r="AC119" s="61">
        <v>0</v>
      </c>
      <c r="AD119" s="61">
        <v>0</v>
      </c>
      <c r="AE119" s="61">
        <v>0</v>
      </c>
      <c r="AF119" s="61">
        <v>0</v>
      </c>
      <c r="AG119" s="61">
        <v>0</v>
      </c>
      <c r="AH119" s="54" t="s">
        <v>777</v>
      </c>
      <c r="AI119" s="57">
        <v>104</v>
      </c>
      <c r="AJ119" s="60">
        <v>15412</v>
      </c>
      <c r="AK119" s="61">
        <v>882.06998358800001</v>
      </c>
      <c r="AL119" s="54">
        <v>117</v>
      </c>
      <c r="AM119" s="61">
        <v>896.04984487999991</v>
      </c>
      <c r="AN119" s="54">
        <v>132</v>
      </c>
      <c r="AO119" s="54" t="s">
        <v>777</v>
      </c>
    </row>
    <row r="120" spans="1:41">
      <c r="A120" s="54" t="s">
        <v>913</v>
      </c>
      <c r="B120" s="54" t="s">
        <v>881</v>
      </c>
      <c r="C120" s="54" t="s">
        <v>488</v>
      </c>
      <c r="D120" s="54" t="s">
        <v>283</v>
      </c>
      <c r="E120" s="55" t="s">
        <v>914</v>
      </c>
      <c r="F120" s="55" t="s">
        <v>106</v>
      </c>
      <c r="G120" s="54" t="s">
        <v>6</v>
      </c>
      <c r="H120" s="54" t="s">
        <v>640</v>
      </c>
      <c r="I120" s="58">
        <v>15849</v>
      </c>
      <c r="J120" s="54">
        <v>12</v>
      </c>
      <c r="K120" s="54" t="s">
        <v>7</v>
      </c>
      <c r="L120" s="54" t="s">
        <v>950</v>
      </c>
      <c r="M120" s="54" t="s">
        <v>777</v>
      </c>
      <c r="N120" s="54" t="s">
        <v>1095</v>
      </c>
      <c r="O120" s="54">
        <v>61</v>
      </c>
      <c r="P120" s="54">
        <v>58</v>
      </c>
      <c r="Q120" s="56">
        <v>119</v>
      </c>
      <c r="Z120" s="61">
        <v>0</v>
      </c>
      <c r="AA120" s="61">
        <v>0</v>
      </c>
      <c r="AB120" s="61">
        <v>0</v>
      </c>
      <c r="AC120" s="61">
        <v>0</v>
      </c>
      <c r="AD120" s="61">
        <v>0</v>
      </c>
      <c r="AE120" s="61">
        <v>0</v>
      </c>
      <c r="AF120" s="61">
        <v>0</v>
      </c>
      <c r="AG120" s="61">
        <v>0</v>
      </c>
      <c r="AH120" s="54" t="s">
        <v>777</v>
      </c>
      <c r="AI120" s="57">
        <v>95</v>
      </c>
      <c r="AJ120" s="60">
        <v>15849</v>
      </c>
      <c r="AK120" s="61">
        <v>881.11998315100004</v>
      </c>
      <c r="AL120" s="54">
        <v>118</v>
      </c>
      <c r="AM120" s="61">
        <v>904.99984051000001</v>
      </c>
      <c r="AN120" s="54">
        <v>27</v>
      </c>
      <c r="AO120" s="54" t="s">
        <v>777</v>
      </c>
    </row>
    <row r="121" spans="1:41">
      <c r="A121" s="54" t="s">
        <v>164</v>
      </c>
      <c r="B121" s="54" t="s">
        <v>802</v>
      </c>
      <c r="C121" s="54" t="s">
        <v>1</v>
      </c>
      <c r="D121" s="54" t="s">
        <v>51</v>
      </c>
      <c r="E121" s="55" t="s">
        <v>165</v>
      </c>
      <c r="F121" s="55" t="s">
        <v>166</v>
      </c>
      <c r="G121" s="54" t="s">
        <v>0</v>
      </c>
      <c r="H121" s="54" t="s">
        <v>640</v>
      </c>
      <c r="I121" s="58">
        <v>13189</v>
      </c>
      <c r="J121" s="54">
        <v>9</v>
      </c>
      <c r="K121" s="54" t="s">
        <v>2</v>
      </c>
      <c r="L121" s="54" t="s">
        <v>994</v>
      </c>
      <c r="M121" s="54" t="s">
        <v>777</v>
      </c>
      <c r="N121" s="54" t="s">
        <v>1098</v>
      </c>
      <c r="O121" s="54">
        <v>60</v>
      </c>
      <c r="P121" s="54">
        <v>59</v>
      </c>
      <c r="Q121" s="56">
        <v>119</v>
      </c>
      <c r="Z121" s="61">
        <v>0</v>
      </c>
      <c r="AA121" s="61">
        <v>0</v>
      </c>
      <c r="AB121" s="61">
        <v>0</v>
      </c>
      <c r="AC121" s="61">
        <v>0</v>
      </c>
      <c r="AD121" s="61">
        <v>0</v>
      </c>
      <c r="AE121" s="61">
        <v>0</v>
      </c>
      <c r="AF121" s="61">
        <v>0</v>
      </c>
      <c r="AG121" s="61">
        <v>0</v>
      </c>
      <c r="AH121" s="54" t="s">
        <v>777</v>
      </c>
      <c r="AI121" s="57">
        <v>101</v>
      </c>
      <c r="AJ121" s="60">
        <v>13189</v>
      </c>
      <c r="AK121" s="61">
        <v>881.08998581100002</v>
      </c>
      <c r="AL121" s="54">
        <v>119</v>
      </c>
      <c r="AM121" s="61">
        <v>899.02986710999994</v>
      </c>
      <c r="AN121" s="54">
        <v>102</v>
      </c>
      <c r="AO121" s="54" t="s">
        <v>777</v>
      </c>
    </row>
    <row r="122" spans="1:41">
      <c r="A122" s="54" t="s">
        <v>894</v>
      </c>
      <c r="B122" s="54" t="s">
        <v>785</v>
      </c>
      <c r="C122" s="54" t="s">
        <v>488</v>
      </c>
      <c r="D122" s="54" t="s">
        <v>488</v>
      </c>
      <c r="E122" s="55" t="s">
        <v>909</v>
      </c>
      <c r="F122" s="55" t="s">
        <v>922</v>
      </c>
      <c r="G122" s="54" t="s">
        <v>0</v>
      </c>
      <c r="H122" s="54" t="s">
        <v>640</v>
      </c>
      <c r="I122" s="58">
        <v>24027</v>
      </c>
      <c r="J122" s="54">
        <v>9</v>
      </c>
      <c r="K122" s="54" t="s">
        <v>2</v>
      </c>
      <c r="L122" s="54" t="s">
        <v>861</v>
      </c>
      <c r="M122" s="54" t="s">
        <v>777</v>
      </c>
      <c r="N122" s="54" t="s">
        <v>1095</v>
      </c>
      <c r="O122" s="54">
        <v>62</v>
      </c>
      <c r="P122" s="54">
        <v>57</v>
      </c>
      <c r="Q122" s="56">
        <v>119</v>
      </c>
      <c r="Z122" s="61">
        <v>0</v>
      </c>
      <c r="AA122" s="61">
        <v>0</v>
      </c>
      <c r="AB122" s="61">
        <v>0</v>
      </c>
      <c r="AC122" s="61">
        <v>0</v>
      </c>
      <c r="AD122" s="61">
        <v>0</v>
      </c>
      <c r="AE122" s="61">
        <v>0</v>
      </c>
      <c r="AF122" s="61">
        <v>0</v>
      </c>
      <c r="AG122" s="61">
        <v>0</v>
      </c>
      <c r="AH122" s="54" t="s">
        <v>777</v>
      </c>
      <c r="AI122" s="57">
        <v>101</v>
      </c>
      <c r="AJ122" s="60">
        <v>24027</v>
      </c>
      <c r="AK122" s="61">
        <v>881.08997497300004</v>
      </c>
      <c r="AL122" s="54">
        <v>120</v>
      </c>
      <c r="AM122" s="61">
        <v>899.02975873000003</v>
      </c>
      <c r="AN122" s="54">
        <v>103</v>
      </c>
      <c r="AO122" s="54" t="s">
        <v>777</v>
      </c>
    </row>
    <row r="123" spans="1:41">
      <c r="A123" s="54" t="s">
        <v>117</v>
      </c>
      <c r="B123" s="54" t="s">
        <v>807</v>
      </c>
      <c r="C123" s="54" t="s">
        <v>1</v>
      </c>
      <c r="D123" s="54" t="s">
        <v>393</v>
      </c>
      <c r="E123" s="55" t="s">
        <v>115</v>
      </c>
      <c r="F123" s="55" t="s">
        <v>118</v>
      </c>
      <c r="G123" s="54" t="s">
        <v>6</v>
      </c>
      <c r="H123" s="54" t="s">
        <v>639</v>
      </c>
      <c r="I123" s="58">
        <v>20212</v>
      </c>
      <c r="J123" s="54">
        <v>8</v>
      </c>
      <c r="K123" s="54" t="s">
        <v>2</v>
      </c>
      <c r="L123" s="54" t="s">
        <v>861</v>
      </c>
      <c r="M123" s="54" t="s">
        <v>862</v>
      </c>
      <c r="N123" s="54" t="s">
        <v>1095</v>
      </c>
      <c r="O123" s="54">
        <v>64</v>
      </c>
      <c r="P123" s="54">
        <v>55</v>
      </c>
      <c r="Q123" s="56">
        <v>119</v>
      </c>
      <c r="Z123" s="61">
        <v>0</v>
      </c>
      <c r="AA123" s="61">
        <v>0</v>
      </c>
      <c r="AB123" s="61">
        <v>0</v>
      </c>
      <c r="AC123" s="61">
        <v>0</v>
      </c>
      <c r="AD123" s="61">
        <v>0</v>
      </c>
      <c r="AE123" s="61">
        <v>0</v>
      </c>
      <c r="AF123" s="61">
        <v>0</v>
      </c>
      <c r="AG123" s="61">
        <v>0</v>
      </c>
      <c r="AH123" s="54" t="s">
        <v>777</v>
      </c>
      <c r="AI123" s="57">
        <v>103</v>
      </c>
      <c r="AJ123" s="60">
        <v>20212</v>
      </c>
      <c r="AK123" s="61">
        <v>881.07997878800006</v>
      </c>
      <c r="AL123" s="54">
        <v>121</v>
      </c>
      <c r="AM123" s="61">
        <v>897.03979687999993</v>
      </c>
      <c r="AN123" s="54">
        <v>122</v>
      </c>
      <c r="AO123" s="54" t="s">
        <v>777</v>
      </c>
    </row>
    <row r="124" spans="1:41">
      <c r="A124" s="54" t="s">
        <v>764</v>
      </c>
      <c r="B124" s="54" t="s">
        <v>788</v>
      </c>
      <c r="C124" s="54" t="s">
        <v>488</v>
      </c>
      <c r="D124" s="54" t="s">
        <v>124</v>
      </c>
      <c r="E124" s="55" t="s">
        <v>765</v>
      </c>
      <c r="F124" s="55" t="s">
        <v>766</v>
      </c>
      <c r="G124" s="54" t="s">
        <v>6</v>
      </c>
      <c r="H124" s="54" t="s">
        <v>670</v>
      </c>
      <c r="I124" s="58">
        <v>21677</v>
      </c>
      <c r="J124" s="54">
        <v>8</v>
      </c>
      <c r="K124" s="54" t="s">
        <v>2</v>
      </c>
      <c r="L124" s="54" t="s">
        <v>861</v>
      </c>
      <c r="M124" s="54" t="s">
        <v>862</v>
      </c>
      <c r="N124" s="54" t="s">
        <v>1095</v>
      </c>
      <c r="O124" s="54">
        <v>60</v>
      </c>
      <c r="P124" s="54">
        <v>59</v>
      </c>
      <c r="Q124" s="56">
        <v>119</v>
      </c>
      <c r="Z124" s="61">
        <v>0</v>
      </c>
      <c r="AA124" s="61">
        <v>0</v>
      </c>
      <c r="AB124" s="61">
        <v>0</v>
      </c>
      <c r="AC124" s="61">
        <v>0</v>
      </c>
      <c r="AD124" s="61">
        <v>0</v>
      </c>
      <c r="AE124" s="61">
        <v>0</v>
      </c>
      <c r="AF124" s="61">
        <v>0</v>
      </c>
      <c r="AG124" s="61">
        <v>0</v>
      </c>
      <c r="AH124" s="54" t="s">
        <v>777</v>
      </c>
      <c r="AI124" s="57">
        <v>103</v>
      </c>
      <c r="AJ124" s="60">
        <v>21677</v>
      </c>
      <c r="AK124" s="61">
        <v>881.07997732300009</v>
      </c>
      <c r="AL124" s="54">
        <v>122</v>
      </c>
      <c r="AM124" s="61">
        <v>897.03978223000001</v>
      </c>
      <c r="AN124" s="54">
        <v>123</v>
      </c>
      <c r="AO124" s="54" t="s">
        <v>777</v>
      </c>
    </row>
    <row r="125" spans="1:41">
      <c r="A125" s="54" t="s">
        <v>965</v>
      </c>
      <c r="B125" s="54" t="s">
        <v>804</v>
      </c>
      <c r="C125" s="54" t="s">
        <v>1</v>
      </c>
      <c r="D125" s="54" t="s">
        <v>257</v>
      </c>
      <c r="E125" s="55" t="s">
        <v>377</v>
      </c>
      <c r="F125" s="55" t="s">
        <v>1004</v>
      </c>
      <c r="G125" s="54" t="s">
        <v>0</v>
      </c>
      <c r="H125" s="54" t="s">
        <v>640</v>
      </c>
      <c r="I125" s="58">
        <v>24162</v>
      </c>
      <c r="J125" s="54">
        <v>8</v>
      </c>
      <c r="K125" s="54" t="s">
        <v>2</v>
      </c>
      <c r="L125" s="54" t="s">
        <v>861</v>
      </c>
      <c r="M125" s="54" t="s">
        <v>862</v>
      </c>
      <c r="N125" s="54" t="s">
        <v>1095</v>
      </c>
      <c r="O125" s="54">
        <v>65</v>
      </c>
      <c r="P125" s="54">
        <v>54</v>
      </c>
      <c r="Q125" s="56">
        <v>119</v>
      </c>
      <c r="Z125" s="61">
        <v>0</v>
      </c>
      <c r="AA125" s="61">
        <v>0</v>
      </c>
      <c r="AB125" s="61">
        <v>0</v>
      </c>
      <c r="AC125" s="61">
        <v>0</v>
      </c>
      <c r="AD125" s="61">
        <v>0</v>
      </c>
      <c r="AE125" s="61">
        <v>0</v>
      </c>
      <c r="AF125" s="61">
        <v>0</v>
      </c>
      <c r="AG125" s="61">
        <v>0</v>
      </c>
      <c r="AH125" s="54" t="s">
        <v>777</v>
      </c>
      <c r="AI125" s="57">
        <v>103</v>
      </c>
      <c r="AJ125" s="60">
        <v>24162</v>
      </c>
      <c r="AK125" s="61">
        <v>881.079974838</v>
      </c>
      <c r="AL125" s="54">
        <v>123</v>
      </c>
      <c r="AM125" s="61">
        <v>897.03975737999997</v>
      </c>
      <c r="AN125" s="54">
        <v>124</v>
      </c>
      <c r="AO125" s="54" t="s">
        <v>777</v>
      </c>
    </row>
    <row r="126" spans="1:41">
      <c r="A126" s="54" t="s">
        <v>102</v>
      </c>
      <c r="B126" s="54" t="s">
        <v>283</v>
      </c>
      <c r="C126" s="54" t="s">
        <v>1</v>
      </c>
      <c r="D126" s="54" t="s">
        <v>283</v>
      </c>
      <c r="E126" s="55" t="s">
        <v>103</v>
      </c>
      <c r="F126" s="55" t="s">
        <v>104</v>
      </c>
      <c r="G126" s="54" t="s">
        <v>0</v>
      </c>
      <c r="H126" s="54" t="s">
        <v>675</v>
      </c>
      <c r="I126" s="58">
        <v>13681</v>
      </c>
      <c r="J126" s="54">
        <v>6</v>
      </c>
      <c r="K126" s="54" t="s">
        <v>8</v>
      </c>
      <c r="L126" s="54" t="s">
        <v>994</v>
      </c>
      <c r="M126" s="54" t="s">
        <v>862</v>
      </c>
      <c r="N126" s="54" t="s">
        <v>1095</v>
      </c>
      <c r="O126" s="54">
        <v>59</v>
      </c>
      <c r="P126" s="54">
        <v>60</v>
      </c>
      <c r="Q126" s="56">
        <v>119</v>
      </c>
      <c r="Z126" s="61">
        <v>0</v>
      </c>
      <c r="AA126" s="61">
        <v>0</v>
      </c>
      <c r="AB126" s="61">
        <v>0</v>
      </c>
      <c r="AC126" s="61">
        <v>0</v>
      </c>
      <c r="AD126" s="61">
        <v>0</v>
      </c>
      <c r="AE126" s="61">
        <v>0</v>
      </c>
      <c r="AF126" s="61">
        <v>0</v>
      </c>
      <c r="AG126" s="61">
        <v>0</v>
      </c>
      <c r="AH126" s="54" t="s">
        <v>777</v>
      </c>
      <c r="AI126" s="57">
        <v>107</v>
      </c>
      <c r="AJ126" s="60">
        <v>13681</v>
      </c>
      <c r="AK126" s="61">
        <v>881.05998531899991</v>
      </c>
      <c r="AL126" s="54">
        <v>124</v>
      </c>
      <c r="AM126" s="61">
        <v>893.05986218999999</v>
      </c>
      <c r="AN126" s="54">
        <v>158</v>
      </c>
      <c r="AO126" s="54" t="s">
        <v>777</v>
      </c>
    </row>
    <row r="127" spans="1:41">
      <c r="A127" s="54" t="s">
        <v>727</v>
      </c>
      <c r="B127" s="54" t="s">
        <v>793</v>
      </c>
      <c r="C127" s="54" t="s">
        <v>488</v>
      </c>
      <c r="D127" s="54" t="s">
        <v>267</v>
      </c>
      <c r="E127" s="55" t="s">
        <v>697</v>
      </c>
      <c r="F127" s="55" t="s">
        <v>728</v>
      </c>
      <c r="G127" s="54" t="s">
        <v>6</v>
      </c>
      <c r="H127" s="54" t="s">
        <v>644</v>
      </c>
      <c r="I127" s="58">
        <v>18352</v>
      </c>
      <c r="J127" s="54">
        <v>12</v>
      </c>
      <c r="K127" s="54" t="s">
        <v>7</v>
      </c>
      <c r="L127" s="54" t="s">
        <v>950</v>
      </c>
      <c r="M127" s="54" t="s">
        <v>777</v>
      </c>
      <c r="N127" s="54" t="s">
        <v>1095</v>
      </c>
      <c r="O127" s="54">
        <v>63</v>
      </c>
      <c r="P127" s="54">
        <v>57</v>
      </c>
      <c r="Q127" s="56">
        <v>120</v>
      </c>
      <c r="Z127" s="61">
        <v>0</v>
      </c>
      <c r="AA127" s="61">
        <v>0</v>
      </c>
      <c r="AB127" s="61">
        <v>0</v>
      </c>
      <c r="AC127" s="61">
        <v>0</v>
      </c>
      <c r="AD127" s="61">
        <v>0</v>
      </c>
      <c r="AE127" s="61">
        <v>0</v>
      </c>
      <c r="AF127" s="61">
        <v>0</v>
      </c>
      <c r="AG127" s="61">
        <v>0</v>
      </c>
      <c r="AH127" s="54" t="s">
        <v>777</v>
      </c>
      <c r="AI127" s="57">
        <v>96</v>
      </c>
      <c r="AJ127" s="60">
        <v>18352</v>
      </c>
      <c r="AK127" s="61">
        <v>880.11998064800002</v>
      </c>
      <c r="AL127" s="54">
        <v>125</v>
      </c>
      <c r="AM127" s="61">
        <v>903.99981548000005</v>
      </c>
      <c r="AN127" s="54">
        <v>38</v>
      </c>
      <c r="AO127" s="54" t="s">
        <v>777</v>
      </c>
    </row>
    <row r="128" spans="1:41">
      <c r="A128" s="54" t="s">
        <v>970</v>
      </c>
      <c r="B128" s="54" t="s">
        <v>786</v>
      </c>
      <c r="C128" s="54" t="s">
        <v>488</v>
      </c>
      <c r="D128" s="54" t="s">
        <v>51</v>
      </c>
      <c r="E128" s="55" t="s">
        <v>1011</v>
      </c>
      <c r="F128" s="55" t="s">
        <v>1012</v>
      </c>
      <c r="G128" s="54" t="s">
        <v>0</v>
      </c>
      <c r="H128" s="54" t="s">
        <v>640</v>
      </c>
      <c r="I128" s="58">
        <v>19956</v>
      </c>
      <c r="J128" s="54">
        <v>12</v>
      </c>
      <c r="K128" s="54" t="s">
        <v>7</v>
      </c>
      <c r="L128" s="54" t="s">
        <v>861</v>
      </c>
      <c r="M128" s="54" t="s">
        <v>862</v>
      </c>
      <c r="N128" s="54" t="s">
        <v>1095</v>
      </c>
      <c r="O128" s="54">
        <v>61</v>
      </c>
      <c r="P128" s="54">
        <v>59</v>
      </c>
      <c r="Q128" s="56">
        <v>120</v>
      </c>
      <c r="Z128" s="61">
        <v>0</v>
      </c>
      <c r="AA128" s="61">
        <v>0</v>
      </c>
      <c r="AB128" s="61">
        <v>0</v>
      </c>
      <c r="AC128" s="61">
        <v>0</v>
      </c>
      <c r="AD128" s="61">
        <v>0</v>
      </c>
      <c r="AE128" s="61">
        <v>0</v>
      </c>
      <c r="AF128" s="61">
        <v>0</v>
      </c>
      <c r="AG128" s="61">
        <v>0</v>
      </c>
      <c r="AH128" s="54" t="s">
        <v>777</v>
      </c>
      <c r="AI128" s="57">
        <v>96</v>
      </c>
      <c r="AJ128" s="60">
        <v>19956</v>
      </c>
      <c r="AK128" s="61">
        <v>880.11997904400005</v>
      </c>
      <c r="AL128" s="54">
        <v>126</v>
      </c>
      <c r="AM128" s="61">
        <v>903.99979943999995</v>
      </c>
      <c r="AN128" s="54">
        <v>39</v>
      </c>
      <c r="AO128" s="54" t="s">
        <v>777</v>
      </c>
    </row>
    <row r="129" spans="1:41">
      <c r="A129" s="54" t="s">
        <v>1118</v>
      </c>
      <c r="B129" s="54" t="s">
        <v>796</v>
      </c>
      <c r="C129" s="54" t="s">
        <v>488</v>
      </c>
      <c r="D129" s="54" t="s">
        <v>490</v>
      </c>
      <c r="E129" s="55" t="s">
        <v>1113</v>
      </c>
      <c r="F129" s="55" t="s">
        <v>1119</v>
      </c>
      <c r="G129" s="54" t="s">
        <v>0</v>
      </c>
      <c r="H129" s="54" t="s">
        <v>635</v>
      </c>
      <c r="I129" s="58">
        <v>41116</v>
      </c>
      <c r="J129" s="54">
        <v>12</v>
      </c>
      <c r="K129" s="54" t="s">
        <v>7</v>
      </c>
      <c r="L129" s="54" t="s">
        <v>861</v>
      </c>
      <c r="M129" s="54" t="e">
        <v>#DIV/0!</v>
      </c>
      <c r="N129" s="54" t="s">
        <v>1095</v>
      </c>
      <c r="O129" s="54">
        <v>62</v>
      </c>
      <c r="P129" s="54">
        <v>58</v>
      </c>
      <c r="Q129" s="56">
        <v>120</v>
      </c>
      <c r="Z129" s="61">
        <v>0</v>
      </c>
      <c r="AA129" s="61">
        <v>0</v>
      </c>
      <c r="AB129" s="61">
        <v>0</v>
      </c>
      <c r="AC129" s="61">
        <v>0</v>
      </c>
      <c r="AD129" s="61">
        <v>0</v>
      </c>
      <c r="AE129" s="61">
        <v>0</v>
      </c>
      <c r="AF129" s="61">
        <v>0</v>
      </c>
      <c r="AG129" s="61">
        <v>0</v>
      </c>
      <c r="AH129" s="54" t="s">
        <v>777</v>
      </c>
      <c r="AI129" s="57">
        <v>96</v>
      </c>
      <c r="AJ129" s="60">
        <v>41116</v>
      </c>
      <c r="AK129" s="61">
        <v>880.11995788399997</v>
      </c>
      <c r="AL129" s="54">
        <v>127</v>
      </c>
      <c r="AM129" s="61">
        <v>903.99958784</v>
      </c>
      <c r="AN129" s="54">
        <v>40</v>
      </c>
      <c r="AO129" s="54" t="s">
        <v>777</v>
      </c>
    </row>
    <row r="130" spans="1:41">
      <c r="A130" s="54" t="s">
        <v>865</v>
      </c>
      <c r="B130" s="54" t="s">
        <v>878</v>
      </c>
      <c r="C130" s="54" t="s">
        <v>488</v>
      </c>
      <c r="D130" s="54" t="s">
        <v>124</v>
      </c>
      <c r="E130" s="55" t="s">
        <v>873</v>
      </c>
      <c r="F130" s="55" t="s">
        <v>863</v>
      </c>
      <c r="G130" s="54" t="s">
        <v>6</v>
      </c>
      <c r="H130" s="54" t="s">
        <v>654</v>
      </c>
      <c r="I130" s="58">
        <v>23484</v>
      </c>
      <c r="J130" s="54">
        <v>9</v>
      </c>
      <c r="K130" s="54" t="s">
        <v>2</v>
      </c>
      <c r="L130" s="54" t="s">
        <v>861</v>
      </c>
      <c r="M130" s="54" t="s">
        <v>862</v>
      </c>
      <c r="N130" s="54" t="s">
        <v>1095</v>
      </c>
      <c r="O130" s="54">
        <v>62</v>
      </c>
      <c r="P130" s="54">
        <v>58</v>
      </c>
      <c r="Q130" s="56">
        <v>120</v>
      </c>
      <c r="Z130" s="61">
        <v>0</v>
      </c>
      <c r="AA130" s="61">
        <v>0</v>
      </c>
      <c r="AB130" s="61">
        <v>0</v>
      </c>
      <c r="AC130" s="61">
        <v>0</v>
      </c>
      <c r="AD130" s="61">
        <v>0</v>
      </c>
      <c r="AE130" s="61">
        <v>0</v>
      </c>
      <c r="AF130" s="61">
        <v>0</v>
      </c>
      <c r="AG130" s="61">
        <v>0</v>
      </c>
      <c r="AH130" s="54" t="s">
        <v>777</v>
      </c>
      <c r="AI130" s="57">
        <v>102</v>
      </c>
      <c r="AJ130" s="60">
        <v>23484</v>
      </c>
      <c r="AK130" s="61">
        <v>880.08997551599998</v>
      </c>
      <c r="AL130" s="54">
        <v>128</v>
      </c>
      <c r="AM130" s="61">
        <v>898.02976416000001</v>
      </c>
      <c r="AN130" s="54">
        <v>114</v>
      </c>
      <c r="AO130" s="54" t="s">
        <v>777</v>
      </c>
    </row>
    <row r="131" spans="1:41">
      <c r="A131" s="54" t="s">
        <v>139</v>
      </c>
      <c r="B131" s="54" t="s">
        <v>877</v>
      </c>
      <c r="C131" s="54" t="s">
        <v>488</v>
      </c>
      <c r="D131" s="54" t="s">
        <v>51</v>
      </c>
      <c r="E131" s="55" t="s">
        <v>140</v>
      </c>
      <c r="F131" s="55" t="s">
        <v>141</v>
      </c>
      <c r="G131" s="54" t="s">
        <v>0</v>
      </c>
      <c r="H131" s="54" t="s">
        <v>670</v>
      </c>
      <c r="I131" s="58">
        <v>16804</v>
      </c>
      <c r="J131" s="54">
        <v>8</v>
      </c>
      <c r="K131" s="54" t="s">
        <v>2</v>
      </c>
      <c r="L131" s="54" t="s">
        <v>950</v>
      </c>
      <c r="M131" s="54" t="s">
        <v>862</v>
      </c>
      <c r="N131" s="54" t="s">
        <v>1095</v>
      </c>
      <c r="O131" s="54">
        <v>61</v>
      </c>
      <c r="P131" s="54">
        <v>59</v>
      </c>
      <c r="Q131" s="56">
        <v>120</v>
      </c>
      <c r="Z131" s="61">
        <v>0</v>
      </c>
      <c r="AA131" s="61">
        <v>0</v>
      </c>
      <c r="AB131" s="61">
        <v>0</v>
      </c>
      <c r="AC131" s="61">
        <v>0</v>
      </c>
      <c r="AD131" s="61">
        <v>0</v>
      </c>
      <c r="AE131" s="61">
        <v>0</v>
      </c>
      <c r="AF131" s="61">
        <v>0</v>
      </c>
      <c r="AG131" s="61">
        <v>0</v>
      </c>
      <c r="AH131" s="54" t="s">
        <v>777</v>
      </c>
      <c r="AI131" s="57">
        <v>104</v>
      </c>
      <c r="AJ131" s="60">
        <v>16804</v>
      </c>
      <c r="AK131" s="61">
        <v>880.07998219600006</v>
      </c>
      <c r="AL131" s="54">
        <v>129</v>
      </c>
      <c r="AM131" s="61">
        <v>896.03983096000002</v>
      </c>
      <c r="AN131" s="54">
        <v>133</v>
      </c>
      <c r="AO131" s="54" t="s">
        <v>777</v>
      </c>
    </row>
    <row r="132" spans="1:41">
      <c r="A132" s="54" t="s">
        <v>926</v>
      </c>
      <c r="B132" s="54" t="s">
        <v>804</v>
      </c>
      <c r="C132" s="54" t="s">
        <v>1</v>
      </c>
      <c r="D132" s="54" t="s">
        <v>257</v>
      </c>
      <c r="E132" s="55" t="s">
        <v>26</v>
      </c>
      <c r="F132" s="55" t="s">
        <v>927</v>
      </c>
      <c r="G132" s="54" t="s">
        <v>6</v>
      </c>
      <c r="H132" s="54" t="s">
        <v>644</v>
      </c>
      <c r="I132" s="58">
        <v>16868</v>
      </c>
      <c r="J132" s="54">
        <v>8</v>
      </c>
      <c r="K132" s="54" t="s">
        <v>2</v>
      </c>
      <c r="L132" s="54" t="s">
        <v>950</v>
      </c>
      <c r="M132" s="54" t="s">
        <v>862</v>
      </c>
      <c r="N132" s="54" t="s">
        <v>1095</v>
      </c>
      <c r="O132" s="54">
        <v>60</v>
      </c>
      <c r="P132" s="54">
        <v>60</v>
      </c>
      <c r="Q132" s="56">
        <v>120</v>
      </c>
      <c r="Z132" s="61">
        <v>0</v>
      </c>
      <c r="AA132" s="61">
        <v>0</v>
      </c>
      <c r="AB132" s="61">
        <v>0</v>
      </c>
      <c r="AC132" s="61">
        <v>0</v>
      </c>
      <c r="AD132" s="61">
        <v>0</v>
      </c>
      <c r="AE132" s="61">
        <v>0</v>
      </c>
      <c r="AF132" s="61">
        <v>0</v>
      </c>
      <c r="AG132" s="61">
        <v>0</v>
      </c>
      <c r="AH132" s="54" t="s">
        <v>777</v>
      </c>
      <c r="AI132" s="57">
        <v>104</v>
      </c>
      <c r="AJ132" s="60">
        <v>16868</v>
      </c>
      <c r="AK132" s="61">
        <v>880.07998213200005</v>
      </c>
      <c r="AL132" s="54">
        <v>130</v>
      </c>
      <c r="AM132" s="61">
        <v>896.03983031999996</v>
      </c>
      <c r="AN132" s="54">
        <v>134</v>
      </c>
      <c r="AO132" s="54" t="s">
        <v>777</v>
      </c>
    </row>
    <row r="133" spans="1:41">
      <c r="A133" s="54" t="s">
        <v>960</v>
      </c>
      <c r="B133" s="54" t="s">
        <v>879</v>
      </c>
      <c r="C133" s="54" t="s">
        <v>488</v>
      </c>
      <c r="D133" s="54" t="s">
        <v>204</v>
      </c>
      <c r="E133" s="55" t="s">
        <v>995</v>
      </c>
      <c r="F133" s="55" t="s">
        <v>996</v>
      </c>
      <c r="G133" s="54" t="s">
        <v>0</v>
      </c>
      <c r="H133" s="54" t="s">
        <v>635</v>
      </c>
      <c r="I133" s="58">
        <v>21065</v>
      </c>
      <c r="J133" s="54">
        <v>11</v>
      </c>
      <c r="K133" s="54" t="s">
        <v>7</v>
      </c>
      <c r="L133" s="54" t="s">
        <v>861</v>
      </c>
      <c r="M133" s="54" t="s">
        <v>862</v>
      </c>
      <c r="N133" s="54" t="s">
        <v>1095</v>
      </c>
      <c r="O133" s="54">
        <v>60</v>
      </c>
      <c r="P133" s="54">
        <v>61</v>
      </c>
      <c r="Q133" s="56">
        <v>121</v>
      </c>
      <c r="Z133" s="61">
        <v>0</v>
      </c>
      <c r="AA133" s="61">
        <v>0</v>
      </c>
      <c r="AB133" s="61">
        <v>0</v>
      </c>
      <c r="AC133" s="61">
        <v>0</v>
      </c>
      <c r="AD133" s="61">
        <v>0</v>
      </c>
      <c r="AE133" s="61">
        <v>0</v>
      </c>
      <c r="AF133" s="61">
        <v>0</v>
      </c>
      <c r="AG133" s="61">
        <v>0</v>
      </c>
      <c r="AH133" s="54" t="s">
        <v>777</v>
      </c>
      <c r="AI133" s="57">
        <v>99</v>
      </c>
      <c r="AJ133" s="60">
        <v>21065</v>
      </c>
      <c r="AK133" s="61">
        <v>879.10997793499996</v>
      </c>
      <c r="AL133" s="54">
        <v>131</v>
      </c>
      <c r="AM133" s="61">
        <v>901.00978835000001</v>
      </c>
      <c r="AN133" s="54">
        <v>70</v>
      </c>
      <c r="AO133" s="54" t="s">
        <v>777</v>
      </c>
    </row>
    <row r="134" spans="1:41">
      <c r="A134" s="54" t="s">
        <v>824</v>
      </c>
      <c r="B134" s="54" t="s">
        <v>242</v>
      </c>
      <c r="C134" s="54" t="s">
        <v>1</v>
      </c>
      <c r="D134" s="54" t="s">
        <v>242</v>
      </c>
      <c r="E134" s="55" t="s">
        <v>843</v>
      </c>
      <c r="F134" s="55" t="s">
        <v>844</v>
      </c>
      <c r="G134" s="54" t="s">
        <v>6</v>
      </c>
      <c r="H134" s="54" t="s">
        <v>644</v>
      </c>
      <c r="I134" s="58">
        <v>18191</v>
      </c>
      <c r="J134" s="54">
        <v>9</v>
      </c>
      <c r="K134" s="54" t="s">
        <v>2</v>
      </c>
      <c r="L134" s="54" t="s">
        <v>950</v>
      </c>
      <c r="M134" s="54" t="s">
        <v>777</v>
      </c>
      <c r="N134" s="54" t="s">
        <v>1095</v>
      </c>
      <c r="O134" s="54">
        <v>60</v>
      </c>
      <c r="P134" s="54">
        <v>61</v>
      </c>
      <c r="Q134" s="56">
        <v>121</v>
      </c>
      <c r="Z134" s="61">
        <v>0</v>
      </c>
      <c r="AA134" s="61">
        <v>0</v>
      </c>
      <c r="AB134" s="61">
        <v>0</v>
      </c>
      <c r="AC134" s="61">
        <v>0</v>
      </c>
      <c r="AD134" s="61">
        <v>0</v>
      </c>
      <c r="AE134" s="61">
        <v>0</v>
      </c>
      <c r="AF134" s="61">
        <v>0</v>
      </c>
      <c r="AG134" s="61">
        <v>0</v>
      </c>
      <c r="AH134" s="54" t="s">
        <v>777</v>
      </c>
      <c r="AI134" s="57">
        <v>103</v>
      </c>
      <c r="AJ134" s="60">
        <v>18191</v>
      </c>
      <c r="AK134" s="61">
        <v>879.08998080900005</v>
      </c>
      <c r="AL134" s="54">
        <v>132</v>
      </c>
      <c r="AM134" s="61">
        <v>897.02981708999994</v>
      </c>
      <c r="AN134" s="54">
        <v>125</v>
      </c>
      <c r="AO134" s="54" t="s">
        <v>777</v>
      </c>
    </row>
    <row r="135" spans="1:41">
      <c r="A135" s="54" t="s">
        <v>435</v>
      </c>
      <c r="B135" s="54" t="s">
        <v>242</v>
      </c>
      <c r="C135" s="54" t="s">
        <v>1</v>
      </c>
      <c r="D135" s="54" t="s">
        <v>242</v>
      </c>
      <c r="E135" s="55" t="s">
        <v>422</v>
      </c>
      <c r="F135" s="55" t="s">
        <v>454</v>
      </c>
      <c r="G135" s="54" t="s">
        <v>6</v>
      </c>
      <c r="H135" s="54" t="s">
        <v>640</v>
      </c>
      <c r="I135" s="58">
        <v>19177</v>
      </c>
      <c r="J135" s="54">
        <v>9</v>
      </c>
      <c r="K135" s="54" t="s">
        <v>2</v>
      </c>
      <c r="L135" s="54" t="s">
        <v>861</v>
      </c>
      <c r="M135" s="54" t="s">
        <v>862</v>
      </c>
      <c r="N135" s="54" t="s">
        <v>1095</v>
      </c>
      <c r="O135" s="54">
        <v>64</v>
      </c>
      <c r="P135" s="54">
        <v>57</v>
      </c>
      <c r="Q135" s="56">
        <v>121</v>
      </c>
      <c r="Z135" s="61">
        <v>0</v>
      </c>
      <c r="AA135" s="61">
        <v>0</v>
      </c>
      <c r="AB135" s="61">
        <v>0</v>
      </c>
      <c r="AC135" s="61">
        <v>0</v>
      </c>
      <c r="AD135" s="61">
        <v>0</v>
      </c>
      <c r="AE135" s="61">
        <v>0</v>
      </c>
      <c r="AF135" s="61">
        <v>0</v>
      </c>
      <c r="AG135" s="61">
        <v>0</v>
      </c>
      <c r="AH135" s="54" t="s">
        <v>777</v>
      </c>
      <c r="AI135" s="57">
        <v>103</v>
      </c>
      <c r="AJ135" s="60">
        <v>19177</v>
      </c>
      <c r="AK135" s="61">
        <v>879.08997982300002</v>
      </c>
      <c r="AL135" s="54">
        <v>133</v>
      </c>
      <c r="AM135" s="61">
        <v>897.02980722999996</v>
      </c>
      <c r="AN135" s="54">
        <v>126</v>
      </c>
      <c r="AO135" s="54" t="s">
        <v>777</v>
      </c>
    </row>
    <row r="136" spans="1:41">
      <c r="A136" s="54" t="s">
        <v>1143</v>
      </c>
      <c r="B136" s="54" t="s">
        <v>802</v>
      </c>
      <c r="C136" s="54" t="s">
        <v>1</v>
      </c>
      <c r="D136" s="54" t="s">
        <v>51</v>
      </c>
      <c r="E136" s="55" t="s">
        <v>1144</v>
      </c>
      <c r="F136" s="55" t="s">
        <v>1145</v>
      </c>
      <c r="G136" s="54" t="s">
        <v>0</v>
      </c>
      <c r="H136" s="54" t="s">
        <v>654</v>
      </c>
      <c r="I136" s="58">
        <v>21607</v>
      </c>
      <c r="J136" s="54">
        <v>12</v>
      </c>
      <c r="K136" s="54" t="s">
        <v>7</v>
      </c>
      <c r="L136" s="54" t="s">
        <v>861</v>
      </c>
      <c r="M136" s="54" t="e">
        <v>#DIV/0!</v>
      </c>
      <c r="N136" s="54" t="s">
        <v>1098</v>
      </c>
      <c r="O136" s="54">
        <v>65</v>
      </c>
      <c r="P136" s="54">
        <v>57</v>
      </c>
      <c r="Q136" s="56">
        <v>122</v>
      </c>
      <c r="Z136" s="61">
        <v>0</v>
      </c>
      <c r="AA136" s="61">
        <v>0</v>
      </c>
      <c r="AB136" s="61">
        <v>0</v>
      </c>
      <c r="AC136" s="61">
        <v>0</v>
      </c>
      <c r="AD136" s="61">
        <v>0</v>
      </c>
      <c r="AE136" s="61">
        <v>0</v>
      </c>
      <c r="AF136" s="61">
        <v>0</v>
      </c>
      <c r="AG136" s="61">
        <v>0</v>
      </c>
      <c r="AH136" s="54" t="s">
        <v>777</v>
      </c>
      <c r="AI136" s="57">
        <v>98</v>
      </c>
      <c r="AJ136" s="60">
        <v>21607</v>
      </c>
      <c r="AK136" s="61">
        <v>878.119977393</v>
      </c>
      <c r="AL136" s="54">
        <v>134</v>
      </c>
      <c r="AM136" s="61">
        <v>901.99978293000004</v>
      </c>
      <c r="AN136" s="54">
        <v>57</v>
      </c>
      <c r="AO136" s="54" t="s">
        <v>777</v>
      </c>
    </row>
    <row r="137" spans="1:41">
      <c r="A137" s="54" t="s">
        <v>255</v>
      </c>
      <c r="B137" s="54" t="s">
        <v>785</v>
      </c>
      <c r="C137" s="54" t="s">
        <v>488</v>
      </c>
      <c r="D137" s="54" t="s">
        <v>488</v>
      </c>
      <c r="E137" s="55" t="s">
        <v>256</v>
      </c>
      <c r="F137" s="55" t="s">
        <v>5</v>
      </c>
      <c r="G137" s="54" t="s">
        <v>0</v>
      </c>
      <c r="H137" s="54" t="s">
        <v>651</v>
      </c>
      <c r="I137" s="58">
        <v>14528</v>
      </c>
      <c r="J137" s="54">
        <v>9</v>
      </c>
      <c r="K137" s="54" t="s">
        <v>2</v>
      </c>
      <c r="L137" s="54" t="s">
        <v>994</v>
      </c>
      <c r="M137" s="54" t="s">
        <v>862</v>
      </c>
      <c r="N137" s="54" t="s">
        <v>1095</v>
      </c>
      <c r="O137" s="54">
        <v>64</v>
      </c>
      <c r="P137" s="54">
        <v>58</v>
      </c>
      <c r="Q137" s="56">
        <v>122</v>
      </c>
      <c r="Z137" s="61">
        <v>0</v>
      </c>
      <c r="AA137" s="61">
        <v>0</v>
      </c>
      <c r="AB137" s="61">
        <v>0</v>
      </c>
      <c r="AC137" s="61">
        <v>0</v>
      </c>
      <c r="AD137" s="61">
        <v>0</v>
      </c>
      <c r="AE137" s="61">
        <v>0</v>
      </c>
      <c r="AF137" s="61">
        <v>0</v>
      </c>
      <c r="AG137" s="61">
        <v>0</v>
      </c>
      <c r="AH137" s="54" t="s">
        <v>777</v>
      </c>
      <c r="AI137" s="57">
        <v>104</v>
      </c>
      <c r="AJ137" s="60">
        <v>14528</v>
      </c>
      <c r="AK137" s="61">
        <v>878.08998447200008</v>
      </c>
      <c r="AL137" s="54">
        <v>135</v>
      </c>
      <c r="AM137" s="61">
        <v>896.02985372000001</v>
      </c>
      <c r="AN137" s="54">
        <v>135</v>
      </c>
      <c r="AO137" s="54" t="s">
        <v>777</v>
      </c>
    </row>
    <row r="138" spans="1:41">
      <c r="A138" s="54" t="s">
        <v>400</v>
      </c>
      <c r="B138" s="54" t="s">
        <v>149</v>
      </c>
      <c r="C138" s="54" t="s">
        <v>1</v>
      </c>
      <c r="D138" s="54" t="s">
        <v>149</v>
      </c>
      <c r="E138" s="55" t="s">
        <v>401</v>
      </c>
      <c r="F138" s="55" t="s">
        <v>402</v>
      </c>
      <c r="G138" s="54" t="s">
        <v>6</v>
      </c>
      <c r="H138" s="54" t="s">
        <v>670</v>
      </c>
      <c r="I138" s="58">
        <v>18222</v>
      </c>
      <c r="J138" s="54">
        <v>9</v>
      </c>
      <c r="K138" s="54" t="s">
        <v>2</v>
      </c>
      <c r="L138" s="54" t="s">
        <v>950</v>
      </c>
      <c r="M138" s="54" t="s">
        <v>777</v>
      </c>
      <c r="N138" s="54" t="s">
        <v>1095</v>
      </c>
      <c r="O138" s="54">
        <v>65</v>
      </c>
      <c r="P138" s="54">
        <v>57</v>
      </c>
      <c r="Q138" s="56">
        <v>122</v>
      </c>
      <c r="Z138" s="61">
        <v>0</v>
      </c>
      <c r="AA138" s="61">
        <v>0</v>
      </c>
      <c r="AB138" s="61">
        <v>0</v>
      </c>
      <c r="AC138" s="61">
        <v>0</v>
      </c>
      <c r="AD138" s="61">
        <v>0</v>
      </c>
      <c r="AE138" s="61">
        <v>0</v>
      </c>
      <c r="AF138" s="61">
        <v>0</v>
      </c>
      <c r="AG138" s="61">
        <v>0</v>
      </c>
      <c r="AH138" s="54" t="s">
        <v>777</v>
      </c>
      <c r="AI138" s="57">
        <v>104</v>
      </c>
      <c r="AJ138" s="60">
        <v>18222</v>
      </c>
      <c r="AK138" s="61">
        <v>878.08998077800004</v>
      </c>
      <c r="AL138" s="54">
        <v>136</v>
      </c>
      <c r="AM138" s="61">
        <v>896.02981677999992</v>
      </c>
      <c r="AN138" s="54">
        <v>136</v>
      </c>
      <c r="AO138" s="54" t="s">
        <v>777</v>
      </c>
    </row>
    <row r="139" spans="1:41">
      <c r="A139" s="54" t="s">
        <v>829</v>
      </c>
      <c r="B139" s="54" t="s">
        <v>797</v>
      </c>
      <c r="C139" s="54" t="s">
        <v>488</v>
      </c>
      <c r="D139" s="54" t="s">
        <v>491</v>
      </c>
      <c r="E139" s="55" t="s">
        <v>841</v>
      </c>
      <c r="F139" s="55" t="s">
        <v>842</v>
      </c>
      <c r="G139" s="54" t="s">
        <v>0</v>
      </c>
      <c r="H139" s="54" t="s">
        <v>640</v>
      </c>
      <c r="I139" s="58">
        <v>18271</v>
      </c>
      <c r="J139" s="54">
        <v>9</v>
      </c>
      <c r="K139" s="54" t="s">
        <v>2</v>
      </c>
      <c r="L139" s="54" t="s">
        <v>950</v>
      </c>
      <c r="M139" s="54" t="s">
        <v>777</v>
      </c>
      <c r="N139" s="54" t="s">
        <v>1095</v>
      </c>
      <c r="O139" s="54">
        <v>63</v>
      </c>
      <c r="P139" s="54">
        <v>59</v>
      </c>
      <c r="Q139" s="56">
        <v>122</v>
      </c>
      <c r="Z139" s="61">
        <v>0</v>
      </c>
      <c r="AA139" s="61">
        <v>0</v>
      </c>
      <c r="AB139" s="61">
        <v>0</v>
      </c>
      <c r="AC139" s="61">
        <v>0</v>
      </c>
      <c r="AD139" s="61">
        <v>0</v>
      </c>
      <c r="AE139" s="61">
        <v>0</v>
      </c>
      <c r="AF139" s="61">
        <v>0</v>
      </c>
      <c r="AG139" s="61">
        <v>0</v>
      </c>
      <c r="AH139" s="54" t="s">
        <v>777</v>
      </c>
      <c r="AI139" s="57">
        <v>104</v>
      </c>
      <c r="AJ139" s="60">
        <v>18271</v>
      </c>
      <c r="AK139" s="61">
        <v>878.08998072899999</v>
      </c>
      <c r="AL139" s="54">
        <v>137</v>
      </c>
      <c r="AM139" s="61">
        <v>896.02981628999999</v>
      </c>
      <c r="AN139" s="54">
        <v>137</v>
      </c>
      <c r="AO139" s="54" t="s">
        <v>777</v>
      </c>
    </row>
    <row r="140" spans="1:41">
      <c r="A140" s="54" t="s">
        <v>887</v>
      </c>
      <c r="B140" s="54" t="s">
        <v>806</v>
      </c>
      <c r="C140" s="54" t="s">
        <v>1</v>
      </c>
      <c r="D140" s="54" t="s">
        <v>490</v>
      </c>
      <c r="E140" s="55" t="s">
        <v>133</v>
      </c>
      <c r="F140" s="55" t="s">
        <v>29</v>
      </c>
      <c r="G140" s="54" t="s">
        <v>6</v>
      </c>
      <c r="H140" s="54" t="s">
        <v>664</v>
      </c>
      <c r="I140" s="58">
        <v>20316</v>
      </c>
      <c r="J140" s="54">
        <v>9</v>
      </c>
      <c r="K140" s="54" t="s">
        <v>2</v>
      </c>
      <c r="L140" s="54" t="s">
        <v>861</v>
      </c>
      <c r="M140" s="54" t="s">
        <v>777</v>
      </c>
      <c r="N140" s="54" t="s">
        <v>1095</v>
      </c>
      <c r="O140" s="54">
        <v>62</v>
      </c>
      <c r="P140" s="54">
        <v>60</v>
      </c>
      <c r="Q140" s="56">
        <v>122</v>
      </c>
      <c r="Z140" s="61">
        <v>0</v>
      </c>
      <c r="AA140" s="61">
        <v>0</v>
      </c>
      <c r="AB140" s="61">
        <v>0</v>
      </c>
      <c r="AC140" s="61">
        <v>0</v>
      </c>
      <c r="AD140" s="61">
        <v>0</v>
      </c>
      <c r="AE140" s="61">
        <v>0</v>
      </c>
      <c r="AF140" s="61">
        <v>0</v>
      </c>
      <c r="AG140" s="61">
        <v>0</v>
      </c>
      <c r="AH140" s="54" t="s">
        <v>777</v>
      </c>
      <c r="AI140" s="57">
        <v>104</v>
      </c>
      <c r="AJ140" s="60">
        <v>20316</v>
      </c>
      <c r="AK140" s="61">
        <v>878.08997868400002</v>
      </c>
      <c r="AL140" s="54">
        <v>138</v>
      </c>
      <c r="AM140" s="61">
        <v>896.02979584000002</v>
      </c>
      <c r="AN140" s="54">
        <v>138</v>
      </c>
      <c r="AO140" s="54" t="s">
        <v>777</v>
      </c>
    </row>
    <row r="141" spans="1:41">
      <c r="A141" s="54" t="s">
        <v>668</v>
      </c>
      <c r="B141" s="54" t="s">
        <v>882</v>
      </c>
      <c r="C141" s="54" t="s">
        <v>488</v>
      </c>
      <c r="D141" s="54" t="s">
        <v>490</v>
      </c>
      <c r="E141" s="55" t="s">
        <v>210</v>
      </c>
      <c r="F141" s="55" t="s">
        <v>669</v>
      </c>
      <c r="G141" s="54" t="s">
        <v>0</v>
      </c>
      <c r="H141" s="54" t="s">
        <v>644</v>
      </c>
      <c r="I141" s="58">
        <v>18853</v>
      </c>
      <c r="J141" s="54">
        <v>8</v>
      </c>
      <c r="K141" s="54" t="s">
        <v>2</v>
      </c>
      <c r="L141" s="54" t="s">
        <v>950</v>
      </c>
      <c r="M141" s="54" t="s">
        <v>862</v>
      </c>
      <c r="N141" s="54" t="s">
        <v>1095</v>
      </c>
      <c r="O141" s="54">
        <v>61</v>
      </c>
      <c r="P141" s="54">
        <v>61</v>
      </c>
      <c r="Q141" s="56">
        <v>122</v>
      </c>
      <c r="Z141" s="61">
        <v>0</v>
      </c>
      <c r="AA141" s="61">
        <v>0</v>
      </c>
      <c r="AB141" s="61">
        <v>0</v>
      </c>
      <c r="AC141" s="61">
        <v>0</v>
      </c>
      <c r="AD141" s="61">
        <v>0</v>
      </c>
      <c r="AE141" s="61">
        <v>0</v>
      </c>
      <c r="AF141" s="61">
        <v>0</v>
      </c>
      <c r="AG141" s="61">
        <v>0</v>
      </c>
      <c r="AH141" s="54" t="s">
        <v>777</v>
      </c>
      <c r="AI141" s="57">
        <v>106</v>
      </c>
      <c r="AJ141" s="60">
        <v>18853</v>
      </c>
      <c r="AK141" s="61">
        <v>878.07998014700001</v>
      </c>
      <c r="AL141" s="54">
        <v>139</v>
      </c>
      <c r="AM141" s="61">
        <v>894.03981047000002</v>
      </c>
      <c r="AN141" s="54">
        <v>152</v>
      </c>
      <c r="AO141" s="54" t="s">
        <v>777</v>
      </c>
    </row>
    <row r="142" spans="1:41">
      <c r="A142" s="54" t="s">
        <v>978</v>
      </c>
      <c r="B142" s="54" t="s">
        <v>806</v>
      </c>
      <c r="C142" s="54" t="s">
        <v>1</v>
      </c>
      <c r="D142" s="54" t="s">
        <v>490</v>
      </c>
      <c r="E142" s="55" t="s">
        <v>1024</v>
      </c>
      <c r="F142" s="55" t="s">
        <v>1025</v>
      </c>
      <c r="G142" s="54" t="s">
        <v>6</v>
      </c>
      <c r="H142" s="54" t="s">
        <v>644</v>
      </c>
      <c r="I142" s="58">
        <v>18830</v>
      </c>
      <c r="J142" s="54">
        <v>12</v>
      </c>
      <c r="K142" s="54" t="s">
        <v>7</v>
      </c>
      <c r="L142" s="54" t="s">
        <v>950</v>
      </c>
      <c r="M142" s="54" t="s">
        <v>777</v>
      </c>
      <c r="N142" s="54" t="s">
        <v>1095</v>
      </c>
      <c r="O142" s="54">
        <v>62</v>
      </c>
      <c r="P142" s="54">
        <v>61</v>
      </c>
      <c r="Q142" s="56">
        <v>123</v>
      </c>
      <c r="Z142" s="61">
        <v>0</v>
      </c>
      <c r="AA142" s="61">
        <v>0</v>
      </c>
      <c r="AB142" s="61">
        <v>0</v>
      </c>
      <c r="AC142" s="61">
        <v>0</v>
      </c>
      <c r="AD142" s="61">
        <v>0</v>
      </c>
      <c r="AE142" s="61">
        <v>0</v>
      </c>
      <c r="AF142" s="61">
        <v>0</v>
      </c>
      <c r="AG142" s="61">
        <v>0</v>
      </c>
      <c r="AH142" s="54" t="s">
        <v>777</v>
      </c>
      <c r="AI142" s="57">
        <v>99</v>
      </c>
      <c r="AJ142" s="60">
        <v>18830</v>
      </c>
      <c r="AK142" s="61">
        <v>877.11998016999996</v>
      </c>
      <c r="AL142" s="54">
        <v>140</v>
      </c>
      <c r="AM142" s="61">
        <v>900.99981070000001</v>
      </c>
      <c r="AN142" s="54">
        <v>71</v>
      </c>
      <c r="AO142" s="54" t="s">
        <v>777</v>
      </c>
    </row>
    <row r="143" spans="1:41">
      <c r="A143" s="54" t="s">
        <v>425</v>
      </c>
      <c r="B143" s="54" t="s">
        <v>804</v>
      </c>
      <c r="C143" s="54" t="s">
        <v>1</v>
      </c>
      <c r="D143" s="54" t="s">
        <v>257</v>
      </c>
      <c r="E143" s="55" t="s">
        <v>49</v>
      </c>
      <c r="F143" s="55" t="s">
        <v>451</v>
      </c>
      <c r="G143" s="54" t="s">
        <v>0</v>
      </c>
      <c r="H143" s="54" t="s">
        <v>664</v>
      </c>
      <c r="I143" s="58">
        <v>18875</v>
      </c>
      <c r="J143" s="54">
        <v>12</v>
      </c>
      <c r="K143" s="54" t="s">
        <v>7</v>
      </c>
      <c r="L143" s="54" t="s">
        <v>950</v>
      </c>
      <c r="M143" s="54" t="s">
        <v>777</v>
      </c>
      <c r="N143" s="54" t="s">
        <v>1095</v>
      </c>
      <c r="O143" s="54">
        <v>64</v>
      </c>
      <c r="P143" s="54">
        <v>59</v>
      </c>
      <c r="Q143" s="56">
        <v>123</v>
      </c>
      <c r="Z143" s="61">
        <v>0</v>
      </c>
      <c r="AA143" s="61">
        <v>0</v>
      </c>
      <c r="AB143" s="61">
        <v>0</v>
      </c>
      <c r="AC143" s="61">
        <v>0</v>
      </c>
      <c r="AD143" s="61">
        <v>0</v>
      </c>
      <c r="AE143" s="61">
        <v>0</v>
      </c>
      <c r="AF143" s="61">
        <v>0</v>
      </c>
      <c r="AG143" s="61">
        <v>0</v>
      </c>
      <c r="AH143" s="54" t="s">
        <v>777</v>
      </c>
      <c r="AI143" s="57">
        <v>99</v>
      </c>
      <c r="AJ143" s="60">
        <v>18875</v>
      </c>
      <c r="AK143" s="61">
        <v>877.11998012499998</v>
      </c>
      <c r="AL143" s="54">
        <v>141</v>
      </c>
      <c r="AM143" s="61">
        <v>900.99981025</v>
      </c>
      <c r="AN143" s="54">
        <v>72</v>
      </c>
      <c r="AO143" s="54" t="s">
        <v>777</v>
      </c>
    </row>
    <row r="144" spans="1:41">
      <c r="A144" s="54" t="s">
        <v>228</v>
      </c>
      <c r="B144" s="54" t="s">
        <v>785</v>
      </c>
      <c r="C144" s="54" t="s">
        <v>488</v>
      </c>
      <c r="D144" s="54" t="s">
        <v>488</v>
      </c>
      <c r="E144" s="55" t="s">
        <v>208</v>
      </c>
      <c r="F144" s="55" t="s">
        <v>63</v>
      </c>
      <c r="G144" s="54" t="s">
        <v>6</v>
      </c>
      <c r="H144" s="54" t="s">
        <v>644</v>
      </c>
      <c r="I144" s="58">
        <v>13575</v>
      </c>
      <c r="J144" s="54">
        <v>9</v>
      </c>
      <c r="K144" s="54" t="s">
        <v>2</v>
      </c>
      <c r="L144" s="54" t="s">
        <v>994</v>
      </c>
      <c r="M144" s="54" t="s">
        <v>777</v>
      </c>
      <c r="N144" s="54" t="s">
        <v>1095</v>
      </c>
      <c r="O144" s="54">
        <v>62</v>
      </c>
      <c r="P144" s="54">
        <v>61</v>
      </c>
      <c r="Q144" s="56">
        <v>123</v>
      </c>
      <c r="Z144" s="61">
        <v>0</v>
      </c>
      <c r="AA144" s="61">
        <v>0</v>
      </c>
      <c r="AB144" s="61">
        <v>0</v>
      </c>
      <c r="AC144" s="61">
        <v>0</v>
      </c>
      <c r="AD144" s="61">
        <v>0</v>
      </c>
      <c r="AE144" s="61">
        <v>0</v>
      </c>
      <c r="AF144" s="61">
        <v>0</v>
      </c>
      <c r="AG144" s="61">
        <v>0</v>
      </c>
      <c r="AH144" s="54" t="s">
        <v>777</v>
      </c>
      <c r="AI144" s="57">
        <v>105</v>
      </c>
      <c r="AJ144" s="60">
        <v>13575</v>
      </c>
      <c r="AK144" s="61">
        <v>877.08998542500001</v>
      </c>
      <c r="AL144" s="54">
        <v>142</v>
      </c>
      <c r="AM144" s="61">
        <v>895.02986324999995</v>
      </c>
      <c r="AN144" s="54">
        <v>146</v>
      </c>
      <c r="AO144" s="54" t="s">
        <v>777</v>
      </c>
    </row>
    <row r="145" spans="1:41">
      <c r="A145" s="54" t="s">
        <v>754</v>
      </c>
      <c r="B145" s="54" t="s">
        <v>879</v>
      </c>
      <c r="C145" s="54" t="s">
        <v>488</v>
      </c>
      <c r="D145" s="54" t="s">
        <v>204</v>
      </c>
      <c r="E145" s="55" t="s">
        <v>71</v>
      </c>
      <c r="F145" s="55" t="s">
        <v>755</v>
      </c>
      <c r="G145" s="54" t="s">
        <v>6</v>
      </c>
      <c r="H145" s="54" t="s">
        <v>664</v>
      </c>
      <c r="I145" s="58">
        <v>16757</v>
      </c>
      <c r="J145" s="54">
        <v>9</v>
      </c>
      <c r="K145" s="54" t="s">
        <v>2</v>
      </c>
      <c r="L145" s="54" t="s">
        <v>950</v>
      </c>
      <c r="M145" s="54" t="s">
        <v>777</v>
      </c>
      <c r="N145" s="54" t="s">
        <v>1095</v>
      </c>
      <c r="O145" s="54">
        <v>62</v>
      </c>
      <c r="P145" s="54">
        <v>61</v>
      </c>
      <c r="Q145" s="56">
        <v>123</v>
      </c>
      <c r="Z145" s="61">
        <v>0</v>
      </c>
      <c r="AA145" s="61">
        <v>0</v>
      </c>
      <c r="AB145" s="61">
        <v>0</v>
      </c>
      <c r="AC145" s="61">
        <v>0</v>
      </c>
      <c r="AD145" s="61">
        <v>0</v>
      </c>
      <c r="AE145" s="61">
        <v>0</v>
      </c>
      <c r="AF145" s="61">
        <v>0</v>
      </c>
      <c r="AG145" s="61">
        <v>0</v>
      </c>
      <c r="AH145" s="54" t="s">
        <v>777</v>
      </c>
      <c r="AI145" s="57">
        <v>105</v>
      </c>
      <c r="AJ145" s="60">
        <v>16757</v>
      </c>
      <c r="AK145" s="61">
        <v>877.08998224300001</v>
      </c>
      <c r="AL145" s="54">
        <v>143</v>
      </c>
      <c r="AM145" s="61">
        <v>895.02983142999994</v>
      </c>
      <c r="AN145" s="54">
        <v>147</v>
      </c>
      <c r="AO145" s="54" t="s">
        <v>777</v>
      </c>
    </row>
    <row r="146" spans="1:41">
      <c r="A146" s="54" t="s">
        <v>993</v>
      </c>
      <c r="B146" s="54" t="s">
        <v>805</v>
      </c>
      <c r="C146" s="54" t="s">
        <v>1</v>
      </c>
      <c r="D146" s="54" t="s">
        <v>283</v>
      </c>
      <c r="E146" s="55" t="s">
        <v>1046</v>
      </c>
      <c r="F146" s="55" t="s">
        <v>1047</v>
      </c>
      <c r="G146" s="54" t="s">
        <v>6</v>
      </c>
      <c r="H146" s="54" t="s">
        <v>675</v>
      </c>
      <c r="I146" s="58">
        <v>21554</v>
      </c>
      <c r="J146" s="54">
        <v>12</v>
      </c>
      <c r="K146" s="54" t="s">
        <v>7</v>
      </c>
      <c r="L146" s="54" t="s">
        <v>861</v>
      </c>
      <c r="M146" s="54" t="s">
        <v>777</v>
      </c>
      <c r="N146" s="54" t="s">
        <v>1095</v>
      </c>
      <c r="O146" s="54">
        <v>64</v>
      </c>
      <c r="P146" s="54">
        <v>60</v>
      </c>
      <c r="Q146" s="56">
        <v>124</v>
      </c>
      <c r="Z146" s="61">
        <v>0</v>
      </c>
      <c r="AA146" s="61">
        <v>0</v>
      </c>
      <c r="AB146" s="61">
        <v>0</v>
      </c>
      <c r="AC146" s="61">
        <v>0</v>
      </c>
      <c r="AD146" s="61">
        <v>0</v>
      </c>
      <c r="AE146" s="61">
        <v>0</v>
      </c>
      <c r="AF146" s="61">
        <v>0</v>
      </c>
      <c r="AG146" s="61">
        <v>0</v>
      </c>
      <c r="AH146" s="54" t="s">
        <v>777</v>
      </c>
      <c r="AI146" s="57">
        <v>100</v>
      </c>
      <c r="AJ146" s="60">
        <v>21554</v>
      </c>
      <c r="AK146" s="61">
        <v>876.11997744600001</v>
      </c>
      <c r="AL146" s="54">
        <v>144</v>
      </c>
      <c r="AM146" s="61">
        <v>899.99978346</v>
      </c>
      <c r="AN146" s="54">
        <v>91</v>
      </c>
      <c r="AO146" s="54" t="s">
        <v>777</v>
      </c>
    </row>
    <row r="147" spans="1:41">
      <c r="A147" s="54" t="s">
        <v>957</v>
      </c>
      <c r="B147" s="54" t="s">
        <v>785</v>
      </c>
      <c r="C147" s="54" t="s">
        <v>488</v>
      </c>
      <c r="D147" s="54" t="s">
        <v>488</v>
      </c>
      <c r="E147" s="55" t="s">
        <v>1051</v>
      </c>
      <c r="F147" s="55" t="s">
        <v>1052</v>
      </c>
      <c r="G147" s="54" t="s">
        <v>0</v>
      </c>
      <c r="H147" s="54" t="s">
        <v>675</v>
      </c>
      <c r="I147" s="58">
        <v>24988</v>
      </c>
      <c r="J147" s="54">
        <v>12</v>
      </c>
      <c r="K147" s="54" t="s">
        <v>7</v>
      </c>
      <c r="L147" s="54" t="s">
        <v>861</v>
      </c>
      <c r="M147" s="54" t="s">
        <v>777</v>
      </c>
      <c r="N147" s="54" t="s">
        <v>1095</v>
      </c>
      <c r="O147" s="54">
        <v>65</v>
      </c>
      <c r="P147" s="54">
        <v>59</v>
      </c>
      <c r="Q147" s="56">
        <v>124</v>
      </c>
      <c r="Z147" s="61">
        <v>0</v>
      </c>
      <c r="AA147" s="61">
        <v>0</v>
      </c>
      <c r="AB147" s="61">
        <v>0</v>
      </c>
      <c r="AC147" s="61">
        <v>0</v>
      </c>
      <c r="AD147" s="61">
        <v>0</v>
      </c>
      <c r="AE147" s="61">
        <v>0</v>
      </c>
      <c r="AF147" s="61">
        <v>0</v>
      </c>
      <c r="AG147" s="61">
        <v>0</v>
      </c>
      <c r="AH147" s="54" t="s">
        <v>777</v>
      </c>
      <c r="AI147" s="57">
        <v>100</v>
      </c>
      <c r="AJ147" s="60">
        <v>24988</v>
      </c>
      <c r="AK147" s="61">
        <v>876.11997401200006</v>
      </c>
      <c r="AL147" s="54">
        <v>145</v>
      </c>
      <c r="AM147" s="61">
        <v>899.99974912000005</v>
      </c>
      <c r="AN147" s="54">
        <v>92</v>
      </c>
      <c r="AO147" s="54" t="s">
        <v>777</v>
      </c>
    </row>
    <row r="148" spans="1:41">
      <c r="A148" s="54" t="s">
        <v>784</v>
      </c>
      <c r="B148" s="54" t="s">
        <v>791</v>
      </c>
      <c r="C148" s="54" t="s">
        <v>488</v>
      </c>
      <c r="D148" s="54" t="s">
        <v>242</v>
      </c>
      <c r="E148" s="55" t="s">
        <v>775</v>
      </c>
      <c r="F148" s="55" t="s">
        <v>776</v>
      </c>
      <c r="G148" s="54" t="s">
        <v>0</v>
      </c>
      <c r="H148" s="54" t="s">
        <v>675</v>
      </c>
      <c r="I148" s="58">
        <v>16918</v>
      </c>
      <c r="J148" s="54">
        <v>9</v>
      </c>
      <c r="K148" s="54" t="s">
        <v>2</v>
      </c>
      <c r="L148" s="54" t="s">
        <v>950</v>
      </c>
      <c r="M148" s="54" t="s">
        <v>777</v>
      </c>
      <c r="N148" s="54" t="s">
        <v>1095</v>
      </c>
      <c r="O148" s="54">
        <v>63</v>
      </c>
      <c r="P148" s="54">
        <v>61</v>
      </c>
      <c r="Q148" s="56">
        <v>124</v>
      </c>
      <c r="Z148" s="61">
        <v>0</v>
      </c>
      <c r="AA148" s="61">
        <v>0</v>
      </c>
      <c r="AB148" s="61">
        <v>0</v>
      </c>
      <c r="AC148" s="61">
        <v>0</v>
      </c>
      <c r="AD148" s="61">
        <v>0</v>
      </c>
      <c r="AE148" s="61">
        <v>0</v>
      </c>
      <c r="AF148" s="61">
        <v>0</v>
      </c>
      <c r="AG148" s="61">
        <v>0</v>
      </c>
      <c r="AH148" s="54" t="s">
        <v>777</v>
      </c>
      <c r="AI148" s="57">
        <v>106</v>
      </c>
      <c r="AJ148" s="60">
        <v>16918</v>
      </c>
      <c r="AK148" s="61">
        <v>876.08998208200001</v>
      </c>
      <c r="AL148" s="54">
        <v>146</v>
      </c>
      <c r="AM148" s="61">
        <v>894.02982982000003</v>
      </c>
      <c r="AN148" s="54">
        <v>153</v>
      </c>
      <c r="AO148" s="54" t="s">
        <v>777</v>
      </c>
    </row>
    <row r="149" spans="1:41">
      <c r="A149" s="54" t="s">
        <v>897</v>
      </c>
      <c r="B149" s="54" t="s">
        <v>791</v>
      </c>
      <c r="C149" s="54" t="s">
        <v>488</v>
      </c>
      <c r="D149" s="54" t="s">
        <v>242</v>
      </c>
      <c r="E149" s="55" t="s">
        <v>931</v>
      </c>
      <c r="F149" s="55" t="s">
        <v>932</v>
      </c>
      <c r="G149" s="54" t="s">
        <v>6</v>
      </c>
      <c r="H149" s="54" t="s">
        <v>635</v>
      </c>
      <c r="I149" s="58">
        <v>16884</v>
      </c>
      <c r="J149" s="54">
        <v>12</v>
      </c>
      <c r="K149" s="54" t="s">
        <v>7</v>
      </c>
      <c r="L149" s="54" t="s">
        <v>950</v>
      </c>
      <c r="M149" s="54" t="s">
        <v>777</v>
      </c>
      <c r="N149" s="54" t="s">
        <v>1095</v>
      </c>
      <c r="O149" s="54">
        <v>65</v>
      </c>
      <c r="P149" s="54">
        <v>60</v>
      </c>
      <c r="Q149" s="56">
        <v>125</v>
      </c>
      <c r="Z149" s="61">
        <v>0</v>
      </c>
      <c r="AA149" s="61">
        <v>0</v>
      </c>
      <c r="AB149" s="61">
        <v>0</v>
      </c>
      <c r="AC149" s="61">
        <v>0</v>
      </c>
      <c r="AD149" s="61">
        <v>0</v>
      </c>
      <c r="AE149" s="61">
        <v>0</v>
      </c>
      <c r="AF149" s="61">
        <v>0</v>
      </c>
      <c r="AG149" s="61">
        <v>0</v>
      </c>
      <c r="AH149" s="54" t="s">
        <v>777</v>
      </c>
      <c r="AI149" s="57">
        <v>101</v>
      </c>
      <c r="AJ149" s="60">
        <v>16884</v>
      </c>
      <c r="AK149" s="61">
        <v>875.11998211599996</v>
      </c>
      <c r="AL149" s="54">
        <v>147</v>
      </c>
      <c r="AM149" s="61">
        <v>898.99983015999999</v>
      </c>
      <c r="AN149" s="54">
        <v>104</v>
      </c>
      <c r="AO149" s="54" t="s">
        <v>777</v>
      </c>
    </row>
    <row r="150" spans="1:41">
      <c r="A150" s="54" t="s">
        <v>374</v>
      </c>
      <c r="B150" s="54" t="s">
        <v>791</v>
      </c>
      <c r="C150" s="54" t="s">
        <v>488</v>
      </c>
      <c r="D150" s="54" t="s">
        <v>242</v>
      </c>
      <c r="E150" s="55" t="s">
        <v>375</v>
      </c>
      <c r="F150" s="55" t="s">
        <v>37</v>
      </c>
      <c r="G150" s="54" t="s">
        <v>0</v>
      </c>
      <c r="H150" s="54" t="s">
        <v>664</v>
      </c>
      <c r="I150" s="58">
        <v>17424</v>
      </c>
      <c r="J150" s="54">
        <v>12</v>
      </c>
      <c r="K150" s="54" t="s">
        <v>7</v>
      </c>
      <c r="L150" s="54" t="s">
        <v>950</v>
      </c>
      <c r="M150" s="54" t="s">
        <v>777</v>
      </c>
      <c r="N150" s="54" t="s">
        <v>1095</v>
      </c>
      <c r="O150" s="54">
        <v>63</v>
      </c>
      <c r="P150" s="54">
        <v>62</v>
      </c>
      <c r="Q150" s="56">
        <v>125</v>
      </c>
      <c r="Z150" s="61">
        <v>0</v>
      </c>
      <c r="AA150" s="61">
        <v>0</v>
      </c>
      <c r="AB150" s="61">
        <v>0</v>
      </c>
      <c r="AC150" s="61">
        <v>0</v>
      </c>
      <c r="AD150" s="61">
        <v>0</v>
      </c>
      <c r="AE150" s="61">
        <v>0</v>
      </c>
      <c r="AF150" s="61">
        <v>0</v>
      </c>
      <c r="AG150" s="61">
        <v>0</v>
      </c>
      <c r="AH150" s="54" t="s">
        <v>777</v>
      </c>
      <c r="AI150" s="57">
        <v>101</v>
      </c>
      <c r="AJ150" s="60">
        <v>17424</v>
      </c>
      <c r="AK150" s="61">
        <v>875.11998157599999</v>
      </c>
      <c r="AL150" s="54">
        <v>148</v>
      </c>
      <c r="AM150" s="61">
        <v>898.99982476000002</v>
      </c>
      <c r="AN150" s="54">
        <v>105</v>
      </c>
      <c r="AO150" s="54" t="s">
        <v>777</v>
      </c>
    </row>
    <row r="151" spans="1:41">
      <c r="A151" s="54" t="s">
        <v>648</v>
      </c>
      <c r="B151" s="54" t="s">
        <v>792</v>
      </c>
      <c r="C151" s="54" t="s">
        <v>488</v>
      </c>
      <c r="D151" s="54" t="s">
        <v>257</v>
      </c>
      <c r="E151" s="55" t="s">
        <v>471</v>
      </c>
      <c r="F151" s="55" t="s">
        <v>649</v>
      </c>
      <c r="G151" s="54" t="s">
        <v>6</v>
      </c>
      <c r="H151" s="54" t="s">
        <v>644</v>
      </c>
      <c r="I151" s="58">
        <v>17833</v>
      </c>
      <c r="J151" s="54">
        <v>12</v>
      </c>
      <c r="K151" s="54" t="s">
        <v>7</v>
      </c>
      <c r="L151" s="54" t="s">
        <v>950</v>
      </c>
      <c r="M151" s="54" t="s">
        <v>777</v>
      </c>
      <c r="N151" s="54" t="s">
        <v>1095</v>
      </c>
      <c r="O151" s="54">
        <v>63</v>
      </c>
      <c r="P151" s="54">
        <v>62</v>
      </c>
      <c r="Q151" s="56">
        <v>125</v>
      </c>
      <c r="Z151" s="61">
        <v>0</v>
      </c>
      <c r="AA151" s="61">
        <v>0</v>
      </c>
      <c r="AB151" s="61">
        <v>0</v>
      </c>
      <c r="AC151" s="61">
        <v>0</v>
      </c>
      <c r="AD151" s="61">
        <v>0</v>
      </c>
      <c r="AE151" s="61">
        <v>0</v>
      </c>
      <c r="AF151" s="61">
        <v>0</v>
      </c>
      <c r="AG151" s="61">
        <v>0</v>
      </c>
      <c r="AH151" s="54" t="s">
        <v>777</v>
      </c>
      <c r="AI151" s="57">
        <v>101</v>
      </c>
      <c r="AJ151" s="60">
        <v>17833</v>
      </c>
      <c r="AK151" s="61">
        <v>875.11998116699999</v>
      </c>
      <c r="AL151" s="54">
        <v>149</v>
      </c>
      <c r="AM151" s="61">
        <v>898.99982066999996</v>
      </c>
      <c r="AN151" s="54">
        <v>106</v>
      </c>
      <c r="AO151" s="54" t="s">
        <v>777</v>
      </c>
    </row>
    <row r="152" spans="1:41">
      <c r="A152" s="54" t="s">
        <v>444</v>
      </c>
      <c r="B152" s="54" t="s">
        <v>875</v>
      </c>
      <c r="C152" s="54" t="s">
        <v>1</v>
      </c>
      <c r="D152" s="54" t="s">
        <v>417</v>
      </c>
      <c r="E152" s="55" t="s">
        <v>443</v>
      </c>
      <c r="F152" s="55" t="s">
        <v>250</v>
      </c>
      <c r="G152" s="54" t="s">
        <v>6</v>
      </c>
      <c r="H152" s="54" t="s">
        <v>644</v>
      </c>
      <c r="I152" s="58">
        <v>14124</v>
      </c>
      <c r="J152" s="54">
        <v>9</v>
      </c>
      <c r="K152" s="54" t="s">
        <v>2</v>
      </c>
      <c r="L152" s="54" t="s">
        <v>994</v>
      </c>
      <c r="M152" s="54" t="s">
        <v>777</v>
      </c>
      <c r="N152" s="54" t="s">
        <v>1095</v>
      </c>
      <c r="O152" s="54">
        <v>63</v>
      </c>
      <c r="P152" s="54">
        <v>62</v>
      </c>
      <c r="Q152" s="56">
        <v>125</v>
      </c>
      <c r="Z152" s="61">
        <v>0</v>
      </c>
      <c r="AA152" s="61">
        <v>0</v>
      </c>
      <c r="AB152" s="61">
        <v>0</v>
      </c>
      <c r="AC152" s="61">
        <v>0</v>
      </c>
      <c r="AD152" s="61">
        <v>0</v>
      </c>
      <c r="AE152" s="61">
        <v>0</v>
      </c>
      <c r="AF152" s="61">
        <v>0</v>
      </c>
      <c r="AG152" s="61">
        <v>0</v>
      </c>
      <c r="AH152" s="54" t="s">
        <v>777</v>
      </c>
      <c r="AI152" s="57">
        <v>107</v>
      </c>
      <c r="AJ152" s="60">
        <v>14124</v>
      </c>
      <c r="AK152" s="61">
        <v>875.08998487600002</v>
      </c>
      <c r="AL152" s="54">
        <v>150</v>
      </c>
      <c r="AM152" s="61">
        <v>893.02985776000003</v>
      </c>
      <c r="AN152" s="54">
        <v>159</v>
      </c>
      <c r="AO152" s="54" t="s">
        <v>777</v>
      </c>
    </row>
    <row r="153" spans="1:41">
      <c r="A153" s="54" t="s">
        <v>762</v>
      </c>
      <c r="B153" s="54" t="s">
        <v>803</v>
      </c>
      <c r="C153" s="54" t="s">
        <v>1</v>
      </c>
      <c r="D153" s="54" t="s">
        <v>149</v>
      </c>
      <c r="E153" s="55" t="s">
        <v>133</v>
      </c>
      <c r="F153" s="55" t="s">
        <v>763</v>
      </c>
      <c r="G153" s="54" t="s">
        <v>0</v>
      </c>
      <c r="H153" s="54" t="s">
        <v>670</v>
      </c>
      <c r="I153" s="58">
        <v>17605</v>
      </c>
      <c r="J153" s="54">
        <v>9</v>
      </c>
      <c r="K153" s="54" t="s">
        <v>2</v>
      </c>
      <c r="L153" s="54" t="s">
        <v>950</v>
      </c>
      <c r="M153" s="54" t="s">
        <v>777</v>
      </c>
      <c r="N153" s="54" t="s">
        <v>1095</v>
      </c>
      <c r="O153" s="54">
        <v>61</v>
      </c>
      <c r="P153" s="54">
        <v>64</v>
      </c>
      <c r="Q153" s="56">
        <v>125</v>
      </c>
      <c r="Z153" s="61">
        <v>0</v>
      </c>
      <c r="AA153" s="61">
        <v>0</v>
      </c>
      <c r="AB153" s="61">
        <v>0</v>
      </c>
      <c r="AC153" s="61">
        <v>0</v>
      </c>
      <c r="AD153" s="61">
        <v>0</v>
      </c>
      <c r="AE153" s="61">
        <v>0</v>
      </c>
      <c r="AF153" s="61">
        <v>0</v>
      </c>
      <c r="AG153" s="61">
        <v>0</v>
      </c>
      <c r="AH153" s="54" t="s">
        <v>777</v>
      </c>
      <c r="AI153" s="57">
        <v>107</v>
      </c>
      <c r="AJ153" s="60">
        <v>17605</v>
      </c>
      <c r="AK153" s="61">
        <v>875.089981395</v>
      </c>
      <c r="AL153" s="54">
        <v>151</v>
      </c>
      <c r="AM153" s="61">
        <v>893.02982294999993</v>
      </c>
      <c r="AN153" s="54">
        <v>160</v>
      </c>
      <c r="AO153" s="54" t="s">
        <v>777</v>
      </c>
    </row>
    <row r="154" spans="1:41">
      <c r="A154" s="54" t="s">
        <v>221</v>
      </c>
      <c r="B154" s="54" t="s">
        <v>880</v>
      </c>
      <c r="C154" s="54" t="s">
        <v>488</v>
      </c>
      <c r="D154" s="54" t="s">
        <v>257</v>
      </c>
      <c r="E154" s="55" t="s">
        <v>133</v>
      </c>
      <c r="F154" s="55" t="s">
        <v>222</v>
      </c>
      <c r="G154" s="54" t="s">
        <v>6</v>
      </c>
      <c r="H154" s="54" t="s">
        <v>644</v>
      </c>
      <c r="I154" s="58">
        <v>19169</v>
      </c>
      <c r="J154" s="54">
        <v>9</v>
      </c>
      <c r="K154" s="54" t="s">
        <v>2</v>
      </c>
      <c r="L154" s="54" t="s">
        <v>861</v>
      </c>
      <c r="M154" s="54" t="s">
        <v>777</v>
      </c>
      <c r="N154" s="54" t="s">
        <v>1095</v>
      </c>
      <c r="O154" s="54">
        <v>62</v>
      </c>
      <c r="P154" s="54">
        <v>63</v>
      </c>
      <c r="Q154" s="56">
        <v>125</v>
      </c>
      <c r="Z154" s="61">
        <v>0</v>
      </c>
      <c r="AA154" s="61">
        <v>0</v>
      </c>
      <c r="AB154" s="61">
        <v>0</v>
      </c>
      <c r="AC154" s="61">
        <v>0</v>
      </c>
      <c r="AD154" s="61">
        <v>0</v>
      </c>
      <c r="AE154" s="61">
        <v>0</v>
      </c>
      <c r="AF154" s="61">
        <v>0</v>
      </c>
      <c r="AG154" s="61">
        <v>0</v>
      </c>
      <c r="AH154" s="54" t="s">
        <v>777</v>
      </c>
      <c r="AI154" s="57">
        <v>107</v>
      </c>
      <c r="AJ154" s="60">
        <v>19169</v>
      </c>
      <c r="AK154" s="61">
        <v>875.08997983100005</v>
      </c>
      <c r="AL154" s="54">
        <v>152</v>
      </c>
      <c r="AM154" s="61">
        <v>893.02980731000002</v>
      </c>
      <c r="AN154" s="54">
        <v>161</v>
      </c>
      <c r="AO154" s="54" t="s">
        <v>777</v>
      </c>
    </row>
    <row r="155" spans="1:41">
      <c r="A155" s="54" t="s">
        <v>46</v>
      </c>
      <c r="B155" s="54" t="s">
        <v>789</v>
      </c>
      <c r="C155" s="54" t="s">
        <v>488</v>
      </c>
      <c r="D155" s="54" t="s">
        <v>149</v>
      </c>
      <c r="E155" s="55" t="s">
        <v>45</v>
      </c>
      <c r="F155" s="55" t="s">
        <v>47</v>
      </c>
      <c r="G155" s="54" t="s">
        <v>0</v>
      </c>
      <c r="H155" s="54" t="s">
        <v>635</v>
      </c>
      <c r="I155" s="58">
        <v>29247</v>
      </c>
      <c r="J155" s="54">
        <v>9</v>
      </c>
      <c r="K155" s="54" t="s">
        <v>2</v>
      </c>
      <c r="L155" s="54" t="s">
        <v>861</v>
      </c>
      <c r="M155" s="54" t="s">
        <v>862</v>
      </c>
      <c r="N155" s="54" t="s">
        <v>1095</v>
      </c>
      <c r="O155" s="54">
        <v>63</v>
      </c>
      <c r="P155" s="54">
        <v>62</v>
      </c>
      <c r="Q155" s="56">
        <v>125</v>
      </c>
      <c r="Z155" s="61">
        <v>0</v>
      </c>
      <c r="AA155" s="61">
        <v>0</v>
      </c>
      <c r="AB155" s="61">
        <v>0</v>
      </c>
      <c r="AC155" s="61">
        <v>0</v>
      </c>
      <c r="AD155" s="61">
        <v>0</v>
      </c>
      <c r="AE155" s="61">
        <v>0</v>
      </c>
      <c r="AF155" s="61">
        <v>0</v>
      </c>
      <c r="AG155" s="61">
        <v>0</v>
      </c>
      <c r="AH155" s="54" t="s">
        <v>777</v>
      </c>
      <c r="AI155" s="57">
        <v>107</v>
      </c>
      <c r="AJ155" s="60">
        <v>29247</v>
      </c>
      <c r="AK155" s="61">
        <v>875.08996975299999</v>
      </c>
      <c r="AL155" s="54">
        <v>153</v>
      </c>
      <c r="AM155" s="61">
        <v>893.02970653</v>
      </c>
      <c r="AN155" s="54">
        <v>162</v>
      </c>
      <c r="AO155" s="54" t="s">
        <v>777</v>
      </c>
    </row>
    <row r="156" spans="1:41">
      <c r="A156" s="54" t="s">
        <v>895</v>
      </c>
      <c r="B156" s="54" t="s">
        <v>880</v>
      </c>
      <c r="C156" s="54" t="s">
        <v>488</v>
      </c>
      <c r="D156" s="54" t="s">
        <v>257</v>
      </c>
      <c r="E156" s="55" t="s">
        <v>923</v>
      </c>
      <c r="F156" s="55" t="s">
        <v>924</v>
      </c>
      <c r="G156" s="54" t="s">
        <v>0</v>
      </c>
      <c r="H156" s="54" t="s">
        <v>640</v>
      </c>
      <c r="I156" s="58">
        <v>17489</v>
      </c>
      <c r="J156" s="54">
        <v>12</v>
      </c>
      <c r="K156" s="54" t="s">
        <v>7</v>
      </c>
      <c r="L156" s="54" t="s">
        <v>950</v>
      </c>
      <c r="M156" s="54" t="s">
        <v>777</v>
      </c>
      <c r="N156" s="54" t="s">
        <v>1095</v>
      </c>
      <c r="O156" s="54">
        <v>65</v>
      </c>
      <c r="P156" s="54">
        <v>61</v>
      </c>
      <c r="Q156" s="56">
        <v>126</v>
      </c>
      <c r="Z156" s="61">
        <v>0</v>
      </c>
      <c r="AA156" s="61">
        <v>0</v>
      </c>
      <c r="AB156" s="61">
        <v>0</v>
      </c>
      <c r="AC156" s="61">
        <v>0</v>
      </c>
      <c r="AD156" s="61">
        <v>0</v>
      </c>
      <c r="AE156" s="61">
        <v>0</v>
      </c>
      <c r="AF156" s="61">
        <v>0</v>
      </c>
      <c r="AG156" s="61">
        <v>0</v>
      </c>
      <c r="AH156" s="54" t="s">
        <v>777</v>
      </c>
      <c r="AI156" s="57">
        <v>102</v>
      </c>
      <c r="AJ156" s="60">
        <v>17489</v>
      </c>
      <c r="AK156" s="61">
        <v>874.11998151099999</v>
      </c>
      <c r="AL156" s="54">
        <v>154</v>
      </c>
      <c r="AM156" s="61">
        <v>897.99982410999996</v>
      </c>
      <c r="AN156" s="54">
        <v>115</v>
      </c>
      <c r="AO156" s="54" t="s">
        <v>777</v>
      </c>
    </row>
    <row r="157" spans="1:41">
      <c r="A157" s="54" t="s">
        <v>110</v>
      </c>
      <c r="B157" s="54" t="s">
        <v>488</v>
      </c>
      <c r="C157" s="54" t="s">
        <v>1</v>
      </c>
      <c r="D157" s="54" t="s">
        <v>488</v>
      </c>
      <c r="E157" s="55" t="s">
        <v>111</v>
      </c>
      <c r="F157" s="55" t="s">
        <v>66</v>
      </c>
      <c r="G157" s="54" t="s">
        <v>6</v>
      </c>
      <c r="H157" s="54" t="s">
        <v>639</v>
      </c>
      <c r="I157" s="58">
        <v>13623</v>
      </c>
      <c r="J157" s="54">
        <v>9</v>
      </c>
      <c r="K157" s="54" t="s">
        <v>2</v>
      </c>
      <c r="L157" s="54" t="s">
        <v>994</v>
      </c>
      <c r="M157" s="54" t="s">
        <v>777</v>
      </c>
      <c r="N157" s="54" t="s">
        <v>1095</v>
      </c>
      <c r="O157" s="54">
        <v>67</v>
      </c>
      <c r="P157" s="54">
        <v>59</v>
      </c>
      <c r="Q157" s="56">
        <v>126</v>
      </c>
      <c r="Z157" s="61">
        <v>0</v>
      </c>
      <c r="AA157" s="61">
        <v>0</v>
      </c>
      <c r="AB157" s="61">
        <v>0</v>
      </c>
      <c r="AC157" s="61">
        <v>0</v>
      </c>
      <c r="AD157" s="61">
        <v>0</v>
      </c>
      <c r="AE157" s="61">
        <v>0</v>
      </c>
      <c r="AF157" s="61">
        <v>0</v>
      </c>
      <c r="AG157" s="61">
        <v>0</v>
      </c>
      <c r="AH157" s="54" t="s">
        <v>777</v>
      </c>
      <c r="AI157" s="57">
        <v>108</v>
      </c>
      <c r="AJ157" s="60">
        <v>13623</v>
      </c>
      <c r="AK157" s="61">
        <v>874.08998537700006</v>
      </c>
      <c r="AL157" s="54">
        <v>155</v>
      </c>
      <c r="AM157" s="61">
        <v>892.02986277000002</v>
      </c>
      <c r="AN157" s="54">
        <v>165</v>
      </c>
      <c r="AO157" s="54" t="s">
        <v>777</v>
      </c>
    </row>
    <row r="158" spans="1:41">
      <c r="A158" s="54" t="s">
        <v>25</v>
      </c>
      <c r="B158" s="54" t="s">
        <v>802</v>
      </c>
      <c r="C158" s="54" t="s">
        <v>1</v>
      </c>
      <c r="D158" s="54" t="s">
        <v>51</v>
      </c>
      <c r="E158" s="55" t="s">
        <v>26</v>
      </c>
      <c r="F158" s="55" t="s">
        <v>27</v>
      </c>
      <c r="G158" s="54" t="s">
        <v>0</v>
      </c>
      <c r="H158" s="54" t="s">
        <v>635</v>
      </c>
      <c r="I158" s="58">
        <v>15479</v>
      </c>
      <c r="J158" s="54">
        <v>9</v>
      </c>
      <c r="K158" s="54" t="s">
        <v>2</v>
      </c>
      <c r="L158" s="54" t="s">
        <v>950</v>
      </c>
      <c r="M158" s="54" t="s">
        <v>777</v>
      </c>
      <c r="N158" s="54" t="s">
        <v>1095</v>
      </c>
      <c r="O158" s="54">
        <v>67</v>
      </c>
      <c r="P158" s="54">
        <v>59</v>
      </c>
      <c r="Q158" s="56">
        <v>126</v>
      </c>
      <c r="Z158" s="61">
        <v>0</v>
      </c>
      <c r="AA158" s="61">
        <v>0</v>
      </c>
      <c r="AB158" s="61">
        <v>0</v>
      </c>
      <c r="AC158" s="61">
        <v>0</v>
      </c>
      <c r="AD158" s="61">
        <v>0</v>
      </c>
      <c r="AE158" s="61">
        <v>0</v>
      </c>
      <c r="AF158" s="61">
        <v>0</v>
      </c>
      <c r="AG158" s="61">
        <v>0</v>
      </c>
      <c r="AH158" s="54" t="s">
        <v>777</v>
      </c>
      <c r="AI158" s="57">
        <v>108</v>
      </c>
      <c r="AJ158" s="60">
        <v>15479</v>
      </c>
      <c r="AK158" s="61">
        <v>874.08998352100002</v>
      </c>
      <c r="AL158" s="54">
        <v>156</v>
      </c>
      <c r="AM158" s="61">
        <v>892.02984420999996</v>
      </c>
      <c r="AN158" s="54">
        <v>166</v>
      </c>
      <c r="AO158" s="54" t="s">
        <v>777</v>
      </c>
    </row>
    <row r="159" spans="1:41">
      <c r="A159" s="54" t="s">
        <v>546</v>
      </c>
      <c r="B159" s="54" t="s">
        <v>807</v>
      </c>
      <c r="C159" s="54" t="s">
        <v>1</v>
      </c>
      <c r="D159" s="54" t="s">
        <v>393</v>
      </c>
      <c r="E159" s="55" t="s">
        <v>547</v>
      </c>
      <c r="F159" s="55" t="s">
        <v>548</v>
      </c>
      <c r="G159" s="54" t="s">
        <v>6</v>
      </c>
      <c r="H159" s="54" t="s">
        <v>664</v>
      </c>
      <c r="I159" s="58">
        <v>19916</v>
      </c>
      <c r="J159" s="54">
        <v>9</v>
      </c>
      <c r="K159" s="54" t="s">
        <v>2</v>
      </c>
      <c r="L159" s="54" t="s">
        <v>861</v>
      </c>
      <c r="M159" s="54" t="s">
        <v>777</v>
      </c>
      <c r="N159" s="54" t="s">
        <v>1095</v>
      </c>
      <c r="O159" s="54">
        <v>63</v>
      </c>
      <c r="P159" s="54">
        <v>63</v>
      </c>
      <c r="Q159" s="56">
        <v>126</v>
      </c>
      <c r="Z159" s="61">
        <v>0</v>
      </c>
      <c r="AA159" s="61">
        <v>0</v>
      </c>
      <c r="AB159" s="61">
        <v>0</v>
      </c>
      <c r="AC159" s="61">
        <v>0</v>
      </c>
      <c r="AD159" s="61">
        <v>0</v>
      </c>
      <c r="AE159" s="61">
        <v>0</v>
      </c>
      <c r="AF159" s="61">
        <v>0</v>
      </c>
      <c r="AG159" s="61">
        <v>0</v>
      </c>
      <c r="AH159" s="54" t="s">
        <v>777</v>
      </c>
      <c r="AI159" s="57">
        <v>108</v>
      </c>
      <c r="AJ159" s="60">
        <v>19916</v>
      </c>
      <c r="AK159" s="61">
        <v>874.08997908399999</v>
      </c>
      <c r="AL159" s="54">
        <v>157</v>
      </c>
      <c r="AM159" s="61">
        <v>892.02979984000001</v>
      </c>
      <c r="AN159" s="54">
        <v>167</v>
      </c>
      <c r="AO159" s="54" t="s">
        <v>777</v>
      </c>
    </row>
    <row r="160" spans="1:41">
      <c r="A160" s="54" t="s">
        <v>281</v>
      </c>
      <c r="B160" s="54" t="s">
        <v>283</v>
      </c>
      <c r="C160" s="54" t="s">
        <v>1</v>
      </c>
      <c r="D160" s="54" t="s">
        <v>283</v>
      </c>
      <c r="E160" s="55" t="s">
        <v>282</v>
      </c>
      <c r="F160" s="55" t="s">
        <v>55</v>
      </c>
      <c r="G160" s="54" t="s">
        <v>0</v>
      </c>
      <c r="H160" s="54" t="s">
        <v>654</v>
      </c>
      <c r="I160" s="58">
        <v>16818</v>
      </c>
      <c r="J160" s="54">
        <v>6</v>
      </c>
      <c r="K160" s="54" t="s">
        <v>8</v>
      </c>
      <c r="L160" s="54" t="s">
        <v>950</v>
      </c>
      <c r="M160" s="54" t="s">
        <v>777</v>
      </c>
      <c r="N160" s="54" t="s">
        <v>1095</v>
      </c>
      <c r="O160" s="54">
        <v>66</v>
      </c>
      <c r="P160" s="54">
        <v>60</v>
      </c>
      <c r="Q160" s="56">
        <v>126</v>
      </c>
      <c r="Z160" s="61">
        <v>0</v>
      </c>
      <c r="AA160" s="61">
        <v>0</v>
      </c>
      <c r="AB160" s="61">
        <v>0</v>
      </c>
      <c r="AC160" s="61">
        <v>0</v>
      </c>
      <c r="AD160" s="61">
        <v>0</v>
      </c>
      <c r="AE160" s="61">
        <v>0</v>
      </c>
      <c r="AF160" s="61">
        <v>0</v>
      </c>
      <c r="AG160" s="61">
        <v>0</v>
      </c>
      <c r="AH160" s="54" t="s">
        <v>777</v>
      </c>
      <c r="AI160" s="57">
        <v>114</v>
      </c>
      <c r="AJ160" s="60">
        <v>16818</v>
      </c>
      <c r="AK160" s="61">
        <v>874.059982182</v>
      </c>
      <c r="AL160" s="54">
        <v>158</v>
      </c>
      <c r="AM160" s="61">
        <v>886.05983082</v>
      </c>
      <c r="AN160" s="54">
        <v>187</v>
      </c>
      <c r="AO160" s="54" t="s">
        <v>777</v>
      </c>
    </row>
    <row r="161" spans="1:41">
      <c r="A161" s="54" t="s">
        <v>969</v>
      </c>
      <c r="B161" s="54" t="s">
        <v>787</v>
      </c>
      <c r="C161" s="54" t="s">
        <v>488</v>
      </c>
      <c r="D161" s="54" t="s">
        <v>489</v>
      </c>
      <c r="E161" s="55" t="s">
        <v>1009</v>
      </c>
      <c r="F161" s="55" t="s">
        <v>1010</v>
      </c>
      <c r="G161" s="54" t="s">
        <v>6</v>
      </c>
      <c r="H161" s="54" t="s">
        <v>640</v>
      </c>
      <c r="I161" s="58">
        <v>19766</v>
      </c>
      <c r="J161" s="54">
        <v>12</v>
      </c>
      <c r="K161" s="54" t="s">
        <v>7</v>
      </c>
      <c r="L161" s="54" t="s">
        <v>861</v>
      </c>
      <c r="M161" s="54" t="s">
        <v>862</v>
      </c>
      <c r="N161" s="54" t="s">
        <v>1095</v>
      </c>
      <c r="O161" s="54">
        <v>64</v>
      </c>
      <c r="P161" s="54">
        <v>63</v>
      </c>
      <c r="Q161" s="56">
        <v>127</v>
      </c>
      <c r="Z161" s="61">
        <v>0</v>
      </c>
      <c r="AA161" s="61">
        <v>0</v>
      </c>
      <c r="AB161" s="61">
        <v>0</v>
      </c>
      <c r="AC161" s="61">
        <v>0</v>
      </c>
      <c r="AD161" s="61">
        <v>0</v>
      </c>
      <c r="AE161" s="61">
        <v>0</v>
      </c>
      <c r="AF161" s="61">
        <v>0</v>
      </c>
      <c r="AG161" s="61">
        <v>0</v>
      </c>
      <c r="AH161" s="54" t="s">
        <v>777</v>
      </c>
      <c r="AI161" s="57">
        <v>103</v>
      </c>
      <c r="AJ161" s="60">
        <v>19766</v>
      </c>
      <c r="AK161" s="61">
        <v>873.11997923399997</v>
      </c>
      <c r="AL161" s="54">
        <v>159</v>
      </c>
      <c r="AM161" s="61">
        <v>896.99980133999998</v>
      </c>
      <c r="AN161" s="54">
        <v>127</v>
      </c>
      <c r="AO161" s="54" t="s">
        <v>777</v>
      </c>
    </row>
    <row r="162" spans="1:41">
      <c r="A162" s="54" t="s">
        <v>901</v>
      </c>
      <c r="B162" s="54" t="s">
        <v>800</v>
      </c>
      <c r="C162" s="54" t="s">
        <v>488</v>
      </c>
      <c r="D162" s="54" t="s">
        <v>417</v>
      </c>
      <c r="E162" s="55" t="s">
        <v>899</v>
      </c>
      <c r="F162" s="55" t="s">
        <v>902</v>
      </c>
      <c r="G162" s="54" t="s">
        <v>6</v>
      </c>
      <c r="H162" s="54" t="s">
        <v>635</v>
      </c>
      <c r="I162" s="58">
        <v>21828</v>
      </c>
      <c r="J162" s="54">
        <v>12</v>
      </c>
      <c r="K162" s="54" t="s">
        <v>7</v>
      </c>
      <c r="L162" s="54" t="s">
        <v>861</v>
      </c>
      <c r="M162" s="54" t="s">
        <v>777</v>
      </c>
      <c r="N162" s="54" t="s">
        <v>1095</v>
      </c>
      <c r="O162" s="54">
        <v>67</v>
      </c>
      <c r="P162" s="54">
        <v>60</v>
      </c>
      <c r="Q162" s="56">
        <v>127</v>
      </c>
      <c r="Z162" s="61">
        <v>0</v>
      </c>
      <c r="AA162" s="61">
        <v>0</v>
      </c>
      <c r="AB162" s="61">
        <v>0</v>
      </c>
      <c r="AC162" s="61">
        <v>0</v>
      </c>
      <c r="AD162" s="61">
        <v>0</v>
      </c>
      <c r="AE162" s="61">
        <v>0</v>
      </c>
      <c r="AF162" s="61">
        <v>0</v>
      </c>
      <c r="AG162" s="61">
        <v>0</v>
      </c>
      <c r="AH162" s="54" t="s">
        <v>777</v>
      </c>
      <c r="AI162" s="57">
        <v>103</v>
      </c>
      <c r="AJ162" s="60">
        <v>21828</v>
      </c>
      <c r="AK162" s="61">
        <v>873.11997717200006</v>
      </c>
      <c r="AL162" s="54">
        <v>160</v>
      </c>
      <c r="AM162" s="61">
        <v>896.99978071999999</v>
      </c>
      <c r="AN162" s="54">
        <v>128</v>
      </c>
      <c r="AO162" s="54" t="s">
        <v>777</v>
      </c>
    </row>
    <row r="163" spans="1:41">
      <c r="A163" s="54" t="s">
        <v>368</v>
      </c>
      <c r="B163" s="54" t="s">
        <v>801</v>
      </c>
      <c r="C163" s="54" t="s">
        <v>488</v>
      </c>
      <c r="D163" s="54" t="s">
        <v>418</v>
      </c>
      <c r="E163" s="55" t="s">
        <v>369</v>
      </c>
      <c r="F163" s="55" t="s">
        <v>370</v>
      </c>
      <c r="G163" s="54" t="s">
        <v>0</v>
      </c>
      <c r="H163" s="54" t="s">
        <v>654</v>
      </c>
      <c r="I163" s="58">
        <v>14496</v>
      </c>
      <c r="J163" s="54">
        <v>9</v>
      </c>
      <c r="K163" s="54" t="s">
        <v>2</v>
      </c>
      <c r="L163" s="54" t="s">
        <v>994</v>
      </c>
      <c r="M163" s="54" t="s">
        <v>777</v>
      </c>
      <c r="N163" s="54" t="s">
        <v>1095</v>
      </c>
      <c r="O163" s="54">
        <v>62</v>
      </c>
      <c r="P163" s="54">
        <v>65</v>
      </c>
      <c r="Q163" s="56">
        <v>127</v>
      </c>
      <c r="Z163" s="61">
        <v>0</v>
      </c>
      <c r="AA163" s="61">
        <v>0</v>
      </c>
      <c r="AB163" s="61">
        <v>0</v>
      </c>
      <c r="AC163" s="61">
        <v>0</v>
      </c>
      <c r="AD163" s="61">
        <v>0</v>
      </c>
      <c r="AE163" s="61">
        <v>0</v>
      </c>
      <c r="AF163" s="61">
        <v>0</v>
      </c>
      <c r="AG163" s="61">
        <v>0</v>
      </c>
      <c r="AH163" s="54" t="s">
        <v>777</v>
      </c>
      <c r="AI163" s="57">
        <v>109</v>
      </c>
      <c r="AJ163" s="60">
        <v>14496</v>
      </c>
      <c r="AK163" s="61">
        <v>873.08998450400009</v>
      </c>
      <c r="AL163" s="54">
        <v>161</v>
      </c>
      <c r="AM163" s="61">
        <v>891.02985404000003</v>
      </c>
      <c r="AN163" s="54">
        <v>170</v>
      </c>
      <c r="AO163" s="54" t="s">
        <v>777</v>
      </c>
    </row>
    <row r="164" spans="1:41">
      <c r="A164" s="54" t="s">
        <v>364</v>
      </c>
      <c r="B164" s="54" t="s">
        <v>876</v>
      </c>
      <c r="C164" s="54" t="s">
        <v>488</v>
      </c>
      <c r="D164" s="54" t="s">
        <v>1</v>
      </c>
      <c r="E164" s="55" t="s">
        <v>365</v>
      </c>
      <c r="F164" s="55" t="s">
        <v>67</v>
      </c>
      <c r="G164" s="54" t="s">
        <v>0</v>
      </c>
      <c r="H164" s="54" t="s">
        <v>664</v>
      </c>
      <c r="I164" s="58">
        <v>14590</v>
      </c>
      <c r="J164" s="54">
        <v>9</v>
      </c>
      <c r="K164" s="54" t="s">
        <v>2</v>
      </c>
      <c r="L164" s="54" t="s">
        <v>994</v>
      </c>
      <c r="M164" s="54" t="s">
        <v>777</v>
      </c>
      <c r="N164" s="54" t="s">
        <v>1095</v>
      </c>
      <c r="O164" s="54">
        <v>62</v>
      </c>
      <c r="P164" s="54">
        <v>65</v>
      </c>
      <c r="Q164" s="56">
        <v>127</v>
      </c>
      <c r="Z164" s="61">
        <v>0</v>
      </c>
      <c r="AA164" s="61">
        <v>0</v>
      </c>
      <c r="AB164" s="61">
        <v>0</v>
      </c>
      <c r="AC164" s="61">
        <v>0</v>
      </c>
      <c r="AD164" s="61">
        <v>0</v>
      </c>
      <c r="AE164" s="61">
        <v>0</v>
      </c>
      <c r="AF164" s="61">
        <v>0</v>
      </c>
      <c r="AG164" s="61">
        <v>0</v>
      </c>
      <c r="AH164" s="54" t="s">
        <v>777</v>
      </c>
      <c r="AI164" s="57">
        <v>109</v>
      </c>
      <c r="AJ164" s="60">
        <v>14590</v>
      </c>
      <c r="AK164" s="61">
        <v>873.08998441000006</v>
      </c>
      <c r="AL164" s="54">
        <v>162</v>
      </c>
      <c r="AM164" s="61">
        <v>891.02985309999997</v>
      </c>
      <c r="AN164" s="54">
        <v>171</v>
      </c>
      <c r="AO164" s="54" t="s">
        <v>777</v>
      </c>
    </row>
    <row r="165" spans="1:41">
      <c r="A165" s="54" t="s">
        <v>434</v>
      </c>
      <c r="B165" s="54" t="s">
        <v>875</v>
      </c>
      <c r="C165" s="54" t="s">
        <v>1</v>
      </c>
      <c r="D165" s="54" t="s">
        <v>417</v>
      </c>
      <c r="E165" s="55" t="s">
        <v>446</v>
      </c>
      <c r="F165" s="55" t="s">
        <v>66</v>
      </c>
      <c r="G165" s="54" t="s">
        <v>6</v>
      </c>
      <c r="H165" s="54" t="s">
        <v>640</v>
      </c>
      <c r="I165" s="58">
        <v>18129</v>
      </c>
      <c r="J165" s="54">
        <v>9</v>
      </c>
      <c r="K165" s="54" t="s">
        <v>2</v>
      </c>
      <c r="L165" s="54" t="s">
        <v>950</v>
      </c>
      <c r="M165" s="54" t="s">
        <v>777</v>
      </c>
      <c r="N165" s="54" t="s">
        <v>1095</v>
      </c>
      <c r="O165" s="54">
        <v>64</v>
      </c>
      <c r="P165" s="54">
        <v>63</v>
      </c>
      <c r="Q165" s="56">
        <v>127</v>
      </c>
      <c r="Z165" s="61">
        <v>0</v>
      </c>
      <c r="AA165" s="61">
        <v>0</v>
      </c>
      <c r="AB165" s="61">
        <v>0</v>
      </c>
      <c r="AC165" s="61">
        <v>0</v>
      </c>
      <c r="AD165" s="61">
        <v>0</v>
      </c>
      <c r="AE165" s="61">
        <v>0</v>
      </c>
      <c r="AF165" s="61">
        <v>0</v>
      </c>
      <c r="AG165" s="61">
        <v>0</v>
      </c>
      <c r="AH165" s="54" t="s">
        <v>777</v>
      </c>
      <c r="AI165" s="57">
        <v>109</v>
      </c>
      <c r="AJ165" s="60">
        <v>18129</v>
      </c>
      <c r="AK165" s="61">
        <v>873.08998087100008</v>
      </c>
      <c r="AL165" s="54">
        <v>163</v>
      </c>
      <c r="AM165" s="61">
        <v>891.02981770999997</v>
      </c>
      <c r="AN165" s="54">
        <v>172</v>
      </c>
      <c r="AO165" s="54" t="s">
        <v>777</v>
      </c>
    </row>
    <row r="166" spans="1:41">
      <c r="A166" s="54" t="s">
        <v>750</v>
      </c>
      <c r="B166" s="54" t="s">
        <v>804</v>
      </c>
      <c r="C166" s="54" t="s">
        <v>1</v>
      </c>
      <c r="D166" s="54" t="s">
        <v>257</v>
      </c>
      <c r="E166" s="55" t="s">
        <v>751</v>
      </c>
      <c r="F166" s="55" t="s">
        <v>134</v>
      </c>
      <c r="G166" s="54" t="s">
        <v>0</v>
      </c>
      <c r="H166" s="54" t="s">
        <v>654</v>
      </c>
      <c r="I166" s="58">
        <v>14732</v>
      </c>
      <c r="J166" s="54">
        <v>12</v>
      </c>
      <c r="K166" s="54" t="s">
        <v>7</v>
      </c>
      <c r="L166" s="54" t="s">
        <v>994</v>
      </c>
      <c r="M166" s="54" t="s">
        <v>777</v>
      </c>
      <c r="N166" s="54" t="s">
        <v>1095</v>
      </c>
      <c r="O166" s="54">
        <v>70</v>
      </c>
      <c r="P166" s="54">
        <v>58</v>
      </c>
      <c r="Q166" s="56">
        <v>128</v>
      </c>
      <c r="Z166" s="61">
        <v>0</v>
      </c>
      <c r="AA166" s="61">
        <v>0</v>
      </c>
      <c r="AB166" s="61">
        <v>0</v>
      </c>
      <c r="AC166" s="61">
        <v>0</v>
      </c>
      <c r="AD166" s="61">
        <v>0</v>
      </c>
      <c r="AE166" s="61">
        <v>0</v>
      </c>
      <c r="AF166" s="61">
        <v>0</v>
      </c>
      <c r="AG166" s="61">
        <v>0</v>
      </c>
      <c r="AH166" s="54" t="s">
        <v>777</v>
      </c>
      <c r="AI166" s="57">
        <v>104</v>
      </c>
      <c r="AJ166" s="60">
        <v>14732</v>
      </c>
      <c r="AK166" s="61">
        <v>872.11998426800005</v>
      </c>
      <c r="AL166" s="54">
        <v>164</v>
      </c>
      <c r="AM166" s="61">
        <v>895.99985168000001</v>
      </c>
      <c r="AN166" s="54">
        <v>139</v>
      </c>
      <c r="AO166" s="54" t="s">
        <v>777</v>
      </c>
    </row>
    <row r="167" spans="1:41">
      <c r="A167" s="54" t="s">
        <v>836</v>
      </c>
      <c r="B167" s="54" t="s">
        <v>795</v>
      </c>
      <c r="C167" s="54" t="s">
        <v>488</v>
      </c>
      <c r="D167" s="54" t="s">
        <v>358</v>
      </c>
      <c r="E167" s="55" t="s">
        <v>839</v>
      </c>
      <c r="F167" s="55" t="s">
        <v>840</v>
      </c>
      <c r="G167" s="54" t="s">
        <v>6</v>
      </c>
      <c r="H167" s="54" t="s">
        <v>635</v>
      </c>
      <c r="I167" s="58">
        <v>18970</v>
      </c>
      <c r="J167" s="54">
        <v>12</v>
      </c>
      <c r="K167" s="54" t="s">
        <v>7</v>
      </c>
      <c r="L167" s="54" t="s">
        <v>950</v>
      </c>
      <c r="M167" s="54" t="s">
        <v>777</v>
      </c>
      <c r="N167" s="54" t="s">
        <v>1095</v>
      </c>
      <c r="O167" s="54">
        <v>65</v>
      </c>
      <c r="P167" s="54">
        <v>63</v>
      </c>
      <c r="Q167" s="56">
        <v>128</v>
      </c>
      <c r="Z167" s="61">
        <v>0</v>
      </c>
      <c r="AA167" s="61">
        <v>0</v>
      </c>
      <c r="AB167" s="61">
        <v>0</v>
      </c>
      <c r="AC167" s="61">
        <v>0</v>
      </c>
      <c r="AD167" s="61">
        <v>0</v>
      </c>
      <c r="AE167" s="61">
        <v>0</v>
      </c>
      <c r="AF167" s="61">
        <v>0</v>
      </c>
      <c r="AG167" s="61">
        <v>0</v>
      </c>
      <c r="AH167" s="54" t="s">
        <v>777</v>
      </c>
      <c r="AI167" s="57">
        <v>104</v>
      </c>
      <c r="AJ167" s="60">
        <v>18970</v>
      </c>
      <c r="AK167" s="61">
        <v>872.11998002999997</v>
      </c>
      <c r="AL167" s="54">
        <v>165</v>
      </c>
      <c r="AM167" s="61">
        <v>895.99980930000004</v>
      </c>
      <c r="AN167" s="54">
        <v>140</v>
      </c>
      <c r="AO167" s="54" t="s">
        <v>777</v>
      </c>
    </row>
    <row r="168" spans="1:41">
      <c r="A168" s="54" t="s">
        <v>976</v>
      </c>
      <c r="B168" s="54" t="s">
        <v>267</v>
      </c>
      <c r="C168" s="54" t="s">
        <v>1</v>
      </c>
      <c r="D168" s="54" t="s">
        <v>267</v>
      </c>
      <c r="E168" s="55" t="s">
        <v>1020</v>
      </c>
      <c r="F168" s="55" t="s">
        <v>1021</v>
      </c>
      <c r="G168" s="54" t="s">
        <v>6</v>
      </c>
      <c r="H168" s="54" t="s">
        <v>644</v>
      </c>
      <c r="I168" s="58">
        <v>26071</v>
      </c>
      <c r="J168" s="54">
        <v>12</v>
      </c>
      <c r="K168" s="54" t="s">
        <v>7</v>
      </c>
      <c r="L168" s="54" t="s">
        <v>861</v>
      </c>
      <c r="M168" s="54" t="s">
        <v>777</v>
      </c>
      <c r="N168" s="54" t="s">
        <v>1095</v>
      </c>
      <c r="O168" s="54">
        <v>66</v>
      </c>
      <c r="P168" s="54">
        <v>62</v>
      </c>
      <c r="Q168" s="56">
        <v>128</v>
      </c>
      <c r="Z168" s="61">
        <v>0</v>
      </c>
      <c r="AA168" s="61">
        <v>0</v>
      </c>
      <c r="AB168" s="61">
        <v>0</v>
      </c>
      <c r="AC168" s="61">
        <v>0</v>
      </c>
      <c r="AD168" s="61">
        <v>0</v>
      </c>
      <c r="AE168" s="61">
        <v>0</v>
      </c>
      <c r="AF168" s="61">
        <v>0</v>
      </c>
      <c r="AG168" s="61">
        <v>0</v>
      </c>
      <c r="AH168" s="54" t="s">
        <v>777</v>
      </c>
      <c r="AI168" s="57">
        <v>104</v>
      </c>
      <c r="AJ168" s="60">
        <v>26071</v>
      </c>
      <c r="AK168" s="61">
        <v>872.11997292900003</v>
      </c>
      <c r="AL168" s="54">
        <v>166</v>
      </c>
      <c r="AM168" s="61">
        <v>895.99973828999998</v>
      </c>
      <c r="AN168" s="54">
        <v>141</v>
      </c>
      <c r="AO168" s="54" t="s">
        <v>777</v>
      </c>
    </row>
    <row r="169" spans="1:41">
      <c r="A169" s="54" t="s">
        <v>403</v>
      </c>
      <c r="B169" s="54" t="s">
        <v>787</v>
      </c>
      <c r="C169" s="54" t="s">
        <v>488</v>
      </c>
      <c r="D169" s="54" t="s">
        <v>489</v>
      </c>
      <c r="E169" s="55" t="s">
        <v>345</v>
      </c>
      <c r="F169" s="55" t="s">
        <v>289</v>
      </c>
      <c r="G169" s="54" t="s">
        <v>6</v>
      </c>
      <c r="H169" s="54" t="s">
        <v>670</v>
      </c>
      <c r="I169" s="58">
        <v>17976</v>
      </c>
      <c r="J169" s="54">
        <v>9</v>
      </c>
      <c r="K169" s="54" t="s">
        <v>2</v>
      </c>
      <c r="L169" s="54" t="s">
        <v>950</v>
      </c>
      <c r="M169" s="54" t="s">
        <v>777</v>
      </c>
      <c r="N169" s="54" t="s">
        <v>1095</v>
      </c>
      <c r="O169" s="54">
        <v>66</v>
      </c>
      <c r="P169" s="54">
        <v>62</v>
      </c>
      <c r="Q169" s="56">
        <v>128</v>
      </c>
      <c r="Z169" s="61">
        <v>0</v>
      </c>
      <c r="AA169" s="61">
        <v>0</v>
      </c>
      <c r="AB169" s="61">
        <v>0</v>
      </c>
      <c r="AC169" s="61">
        <v>0</v>
      </c>
      <c r="AD169" s="61">
        <v>0</v>
      </c>
      <c r="AE169" s="61">
        <v>0</v>
      </c>
      <c r="AF169" s="61">
        <v>0</v>
      </c>
      <c r="AG169" s="61">
        <v>0</v>
      </c>
      <c r="AH169" s="54" t="s">
        <v>777</v>
      </c>
      <c r="AI169" s="57">
        <v>110</v>
      </c>
      <c r="AJ169" s="60">
        <v>17976</v>
      </c>
      <c r="AK169" s="61">
        <v>872.08998102400005</v>
      </c>
      <c r="AL169" s="54">
        <v>167</v>
      </c>
      <c r="AM169" s="61">
        <v>890.02981923999994</v>
      </c>
      <c r="AN169" s="54">
        <v>176</v>
      </c>
      <c r="AO169" s="54" t="s">
        <v>777</v>
      </c>
    </row>
    <row r="170" spans="1:41">
      <c r="A170" s="54" t="s">
        <v>433</v>
      </c>
      <c r="B170" s="54" t="s">
        <v>806</v>
      </c>
      <c r="C170" s="54" t="s">
        <v>1</v>
      </c>
      <c r="D170" s="54" t="s">
        <v>490</v>
      </c>
      <c r="E170" s="55" t="s">
        <v>446</v>
      </c>
      <c r="F170" s="55" t="s">
        <v>82</v>
      </c>
      <c r="G170" s="54" t="s">
        <v>0</v>
      </c>
      <c r="H170" s="54" t="s">
        <v>640</v>
      </c>
      <c r="I170" s="58">
        <v>12082</v>
      </c>
      <c r="J170" s="54">
        <v>8</v>
      </c>
      <c r="K170" s="54" t="s">
        <v>2</v>
      </c>
      <c r="L170" s="54" t="s">
        <v>994</v>
      </c>
      <c r="M170" s="54" t="s">
        <v>777</v>
      </c>
      <c r="N170" s="54" t="s">
        <v>1098</v>
      </c>
      <c r="O170" s="54">
        <v>68</v>
      </c>
      <c r="P170" s="54">
        <v>60</v>
      </c>
      <c r="Q170" s="56">
        <v>128</v>
      </c>
      <c r="Z170" s="61">
        <v>0</v>
      </c>
      <c r="AA170" s="61">
        <v>0</v>
      </c>
      <c r="AB170" s="61">
        <v>0</v>
      </c>
      <c r="AC170" s="61">
        <v>0</v>
      </c>
      <c r="AD170" s="61">
        <v>0</v>
      </c>
      <c r="AE170" s="61">
        <v>0</v>
      </c>
      <c r="AF170" s="61">
        <v>0</v>
      </c>
      <c r="AG170" s="61">
        <v>0</v>
      </c>
      <c r="AH170" s="54" t="s">
        <v>777</v>
      </c>
      <c r="AI170" s="57">
        <v>112</v>
      </c>
      <c r="AJ170" s="60">
        <v>12082</v>
      </c>
      <c r="AK170" s="61">
        <v>872.07998691800003</v>
      </c>
      <c r="AL170" s="54">
        <v>168</v>
      </c>
      <c r="AM170" s="61">
        <v>888.03987817999996</v>
      </c>
      <c r="AN170" s="54">
        <v>179</v>
      </c>
      <c r="AO170" s="54" t="s">
        <v>777</v>
      </c>
    </row>
    <row r="171" spans="1:41">
      <c r="A171" s="54" t="s">
        <v>533</v>
      </c>
      <c r="B171" s="54" t="s">
        <v>956</v>
      </c>
      <c r="C171" s="54" t="s">
        <v>488</v>
      </c>
      <c r="D171" s="54" t="s">
        <v>393</v>
      </c>
      <c r="E171" s="55" t="s">
        <v>171</v>
      </c>
      <c r="F171" s="55" t="s">
        <v>66</v>
      </c>
      <c r="G171" s="54" t="s">
        <v>6</v>
      </c>
      <c r="H171" s="54" t="s">
        <v>644</v>
      </c>
      <c r="I171" s="58">
        <v>15722</v>
      </c>
      <c r="J171" s="54">
        <v>12</v>
      </c>
      <c r="K171" s="54" t="s">
        <v>7</v>
      </c>
      <c r="L171" s="54" t="s">
        <v>950</v>
      </c>
      <c r="M171" s="54" t="s">
        <v>777</v>
      </c>
      <c r="N171" s="54" t="s">
        <v>1095</v>
      </c>
      <c r="O171" s="54">
        <v>65</v>
      </c>
      <c r="P171" s="54">
        <v>64</v>
      </c>
      <c r="Q171" s="56">
        <v>129</v>
      </c>
      <c r="Z171" s="61">
        <v>0</v>
      </c>
      <c r="AA171" s="61">
        <v>0</v>
      </c>
      <c r="AB171" s="61">
        <v>0</v>
      </c>
      <c r="AC171" s="61">
        <v>0</v>
      </c>
      <c r="AD171" s="61">
        <v>0</v>
      </c>
      <c r="AE171" s="61">
        <v>0</v>
      </c>
      <c r="AF171" s="61">
        <v>0</v>
      </c>
      <c r="AG171" s="61">
        <v>0</v>
      </c>
      <c r="AH171" s="54" t="s">
        <v>777</v>
      </c>
      <c r="AI171" s="57">
        <v>105</v>
      </c>
      <c r="AJ171" s="60">
        <v>15722</v>
      </c>
      <c r="AK171" s="61">
        <v>871.11998327800006</v>
      </c>
      <c r="AL171" s="54">
        <v>169</v>
      </c>
      <c r="AM171" s="61">
        <v>894.99984178</v>
      </c>
      <c r="AN171" s="54">
        <v>148</v>
      </c>
      <c r="AO171" s="54" t="s">
        <v>777</v>
      </c>
    </row>
    <row r="172" spans="1:41">
      <c r="A172" s="54" t="s">
        <v>828</v>
      </c>
      <c r="B172" s="54" t="s">
        <v>793</v>
      </c>
      <c r="C172" s="54" t="s">
        <v>488</v>
      </c>
      <c r="D172" s="54" t="s">
        <v>267</v>
      </c>
      <c r="E172" s="55" t="s">
        <v>847</v>
      </c>
      <c r="F172" s="55" t="s">
        <v>848</v>
      </c>
      <c r="G172" s="54" t="s">
        <v>0</v>
      </c>
      <c r="H172" s="54" t="s">
        <v>653</v>
      </c>
      <c r="I172" s="58">
        <v>19037</v>
      </c>
      <c r="J172" s="54">
        <v>12</v>
      </c>
      <c r="K172" s="54" t="s">
        <v>7</v>
      </c>
      <c r="L172" s="54" t="s">
        <v>861</v>
      </c>
      <c r="M172" s="54" t="s">
        <v>777</v>
      </c>
      <c r="N172" s="54" t="s">
        <v>1095</v>
      </c>
      <c r="O172" s="54">
        <v>65</v>
      </c>
      <c r="P172" s="54">
        <v>64</v>
      </c>
      <c r="Q172" s="56">
        <v>129</v>
      </c>
      <c r="Z172" s="61">
        <v>0</v>
      </c>
      <c r="AA172" s="61">
        <v>0</v>
      </c>
      <c r="AB172" s="61">
        <v>0</v>
      </c>
      <c r="AC172" s="61">
        <v>0</v>
      </c>
      <c r="AD172" s="61">
        <v>0</v>
      </c>
      <c r="AE172" s="61">
        <v>0</v>
      </c>
      <c r="AF172" s="61">
        <v>0</v>
      </c>
      <c r="AG172" s="61">
        <v>0</v>
      </c>
      <c r="AH172" s="54" t="s">
        <v>777</v>
      </c>
      <c r="AI172" s="57">
        <v>105</v>
      </c>
      <c r="AJ172" s="60">
        <v>19037</v>
      </c>
      <c r="AK172" s="61">
        <v>871.11997996299999</v>
      </c>
      <c r="AL172" s="54">
        <v>170</v>
      </c>
      <c r="AM172" s="61">
        <v>894.99980862999996</v>
      </c>
      <c r="AN172" s="54">
        <v>149</v>
      </c>
      <c r="AO172" s="54" t="s">
        <v>777</v>
      </c>
    </row>
    <row r="173" spans="1:41">
      <c r="A173" s="54" t="s">
        <v>834</v>
      </c>
      <c r="B173" s="54" t="s">
        <v>242</v>
      </c>
      <c r="C173" s="54" t="s">
        <v>1</v>
      </c>
      <c r="D173" s="54" t="s">
        <v>242</v>
      </c>
      <c r="E173" s="55" t="s">
        <v>173</v>
      </c>
      <c r="F173" s="55" t="s">
        <v>853</v>
      </c>
      <c r="G173" s="54" t="s">
        <v>0</v>
      </c>
      <c r="H173" s="54" t="s">
        <v>654</v>
      </c>
      <c r="I173" s="58">
        <v>21351</v>
      </c>
      <c r="J173" s="54">
        <v>12</v>
      </c>
      <c r="K173" s="54" t="s">
        <v>7</v>
      </c>
      <c r="L173" s="54" t="s">
        <v>861</v>
      </c>
      <c r="M173" s="54" t="s">
        <v>777</v>
      </c>
      <c r="N173" s="54" t="s">
        <v>1095</v>
      </c>
      <c r="O173" s="54">
        <v>68</v>
      </c>
      <c r="P173" s="54">
        <v>61</v>
      </c>
      <c r="Q173" s="56">
        <v>129</v>
      </c>
      <c r="Z173" s="61">
        <v>0</v>
      </c>
      <c r="AA173" s="61">
        <v>0</v>
      </c>
      <c r="AB173" s="61">
        <v>0</v>
      </c>
      <c r="AC173" s="61">
        <v>0</v>
      </c>
      <c r="AD173" s="61">
        <v>0</v>
      </c>
      <c r="AE173" s="61">
        <v>0</v>
      </c>
      <c r="AF173" s="61">
        <v>0</v>
      </c>
      <c r="AG173" s="61">
        <v>0</v>
      </c>
      <c r="AH173" s="54" t="s">
        <v>777</v>
      </c>
      <c r="AI173" s="57">
        <v>105</v>
      </c>
      <c r="AJ173" s="60">
        <v>21351</v>
      </c>
      <c r="AK173" s="61">
        <v>871.11997764900002</v>
      </c>
      <c r="AL173" s="54">
        <v>171</v>
      </c>
      <c r="AM173" s="61">
        <v>894.99978549000002</v>
      </c>
      <c r="AN173" s="54">
        <v>150</v>
      </c>
      <c r="AO173" s="54" t="s">
        <v>777</v>
      </c>
    </row>
    <row r="174" spans="1:41">
      <c r="A174" s="54" t="s">
        <v>1102</v>
      </c>
      <c r="B174" s="54" t="s">
        <v>803</v>
      </c>
      <c r="C174" s="54" t="s">
        <v>1</v>
      </c>
      <c r="D174" s="54" t="s">
        <v>149</v>
      </c>
      <c r="E174" s="55" t="s">
        <v>1103</v>
      </c>
      <c r="F174" s="55" t="s">
        <v>1104</v>
      </c>
      <c r="G174" s="54" t="s">
        <v>6</v>
      </c>
      <c r="H174" s="54" t="s">
        <v>635</v>
      </c>
      <c r="I174" s="58">
        <v>23097</v>
      </c>
      <c r="J174" s="54">
        <v>12</v>
      </c>
      <c r="K174" s="54" t="s">
        <v>7</v>
      </c>
      <c r="L174" s="54" t="s">
        <v>861</v>
      </c>
      <c r="M174" s="54" t="e">
        <v>#DIV/0!</v>
      </c>
      <c r="N174" s="54" t="s">
        <v>1095</v>
      </c>
      <c r="O174" s="54">
        <v>65</v>
      </c>
      <c r="P174" s="54">
        <v>64</v>
      </c>
      <c r="Q174" s="56">
        <v>129</v>
      </c>
      <c r="Z174" s="61">
        <v>0</v>
      </c>
      <c r="AA174" s="61">
        <v>0</v>
      </c>
      <c r="AB174" s="61">
        <v>0</v>
      </c>
      <c r="AC174" s="61">
        <v>0</v>
      </c>
      <c r="AD174" s="61">
        <v>0</v>
      </c>
      <c r="AE174" s="61">
        <v>0</v>
      </c>
      <c r="AF174" s="61">
        <v>0</v>
      </c>
      <c r="AG174" s="61">
        <v>0</v>
      </c>
      <c r="AH174" s="54" t="s">
        <v>777</v>
      </c>
      <c r="AI174" s="57">
        <v>105</v>
      </c>
      <c r="AJ174" s="60">
        <v>23097</v>
      </c>
      <c r="AK174" s="61">
        <v>871.11997590299995</v>
      </c>
      <c r="AL174" s="54">
        <v>172</v>
      </c>
      <c r="AM174" s="61">
        <v>894.99976803000004</v>
      </c>
      <c r="AN174" s="54">
        <v>151</v>
      </c>
      <c r="AO174" s="54" t="s">
        <v>777</v>
      </c>
    </row>
    <row r="175" spans="1:41">
      <c r="A175" s="54" t="s">
        <v>599</v>
      </c>
      <c r="B175" s="54" t="s">
        <v>882</v>
      </c>
      <c r="C175" s="54" t="s">
        <v>488</v>
      </c>
      <c r="D175" s="54" t="s">
        <v>490</v>
      </c>
      <c r="E175" s="55" t="s">
        <v>317</v>
      </c>
      <c r="F175" s="55" t="s">
        <v>600</v>
      </c>
      <c r="G175" s="54" t="s">
        <v>0</v>
      </c>
      <c r="H175" s="54" t="s">
        <v>640</v>
      </c>
      <c r="I175" s="58">
        <v>14088</v>
      </c>
      <c r="J175" s="54">
        <v>9</v>
      </c>
      <c r="K175" s="54" t="s">
        <v>2</v>
      </c>
      <c r="L175" s="54" t="s">
        <v>994</v>
      </c>
      <c r="M175" s="54" t="s">
        <v>777</v>
      </c>
      <c r="N175" s="54" t="s">
        <v>1095</v>
      </c>
      <c r="O175" s="54">
        <v>64</v>
      </c>
      <c r="P175" s="54">
        <v>65</v>
      </c>
      <c r="Q175" s="56">
        <v>129</v>
      </c>
      <c r="Z175" s="61">
        <v>0</v>
      </c>
      <c r="AA175" s="61">
        <v>0</v>
      </c>
      <c r="AB175" s="61">
        <v>0</v>
      </c>
      <c r="AC175" s="61">
        <v>0</v>
      </c>
      <c r="AD175" s="61">
        <v>0</v>
      </c>
      <c r="AE175" s="61">
        <v>0</v>
      </c>
      <c r="AF175" s="61">
        <v>0</v>
      </c>
      <c r="AG175" s="61">
        <v>0</v>
      </c>
      <c r="AH175" s="54" t="s">
        <v>777</v>
      </c>
      <c r="AI175" s="57">
        <v>111</v>
      </c>
      <c r="AJ175" s="60">
        <v>14088</v>
      </c>
      <c r="AK175" s="61">
        <v>871.08998491200009</v>
      </c>
      <c r="AL175" s="54">
        <v>173</v>
      </c>
      <c r="AM175" s="61">
        <v>889.02985811999997</v>
      </c>
      <c r="AN175" s="54">
        <v>177</v>
      </c>
      <c r="AO175" s="54" t="s">
        <v>777</v>
      </c>
    </row>
    <row r="176" spans="1:41">
      <c r="A176" s="54" t="s">
        <v>918</v>
      </c>
      <c r="B176" s="54" t="s">
        <v>791</v>
      </c>
      <c r="C176" s="54" t="s">
        <v>488</v>
      </c>
      <c r="D176" s="54" t="s">
        <v>242</v>
      </c>
      <c r="E176" s="55" t="s">
        <v>914</v>
      </c>
      <c r="F176" s="55" t="s">
        <v>135</v>
      </c>
      <c r="G176" s="54" t="s">
        <v>0</v>
      </c>
      <c r="H176" s="54" t="s">
        <v>640</v>
      </c>
      <c r="I176" s="58">
        <v>15013</v>
      </c>
      <c r="J176" s="54">
        <v>7</v>
      </c>
      <c r="K176" s="54" t="s">
        <v>2</v>
      </c>
      <c r="L176" s="54" t="s">
        <v>994</v>
      </c>
      <c r="M176" s="54" t="s">
        <v>862</v>
      </c>
      <c r="N176" s="54" t="s">
        <v>1095</v>
      </c>
      <c r="O176" s="54">
        <v>63</v>
      </c>
      <c r="P176" s="54">
        <v>66</v>
      </c>
      <c r="Q176" s="56">
        <v>129</v>
      </c>
      <c r="Z176" s="61">
        <v>0</v>
      </c>
      <c r="AA176" s="61">
        <v>0</v>
      </c>
      <c r="AB176" s="61">
        <v>0</v>
      </c>
      <c r="AC176" s="61">
        <v>0</v>
      </c>
      <c r="AD176" s="61">
        <v>0</v>
      </c>
      <c r="AE176" s="61">
        <v>0</v>
      </c>
      <c r="AF176" s="61">
        <v>0</v>
      </c>
      <c r="AG176" s="61">
        <v>0</v>
      </c>
      <c r="AH176" s="54" t="s">
        <v>777</v>
      </c>
      <c r="AI176" s="57">
        <v>115</v>
      </c>
      <c r="AJ176" s="60">
        <v>15013</v>
      </c>
      <c r="AK176" s="61">
        <v>871.069983987</v>
      </c>
      <c r="AL176" s="54">
        <v>174</v>
      </c>
      <c r="AM176" s="61">
        <v>885.04984887000001</v>
      </c>
      <c r="AN176" s="54">
        <v>191</v>
      </c>
      <c r="AO176" s="54" t="s">
        <v>777</v>
      </c>
    </row>
    <row r="177" spans="1:41">
      <c r="A177" s="54" t="s">
        <v>1115</v>
      </c>
      <c r="B177" s="54" t="s">
        <v>794</v>
      </c>
      <c r="C177" s="54" t="s">
        <v>488</v>
      </c>
      <c r="D177" s="54" t="s">
        <v>283</v>
      </c>
      <c r="E177" s="55" t="s">
        <v>1116</v>
      </c>
      <c r="F177" s="55" t="s">
        <v>1117</v>
      </c>
      <c r="G177" s="54" t="s">
        <v>0</v>
      </c>
      <c r="H177" s="54" t="s">
        <v>635</v>
      </c>
      <c r="I177" s="58">
        <v>41082</v>
      </c>
      <c r="J177" s="54">
        <v>12</v>
      </c>
      <c r="K177" s="54" t="s">
        <v>7</v>
      </c>
      <c r="L177" s="54" t="s">
        <v>861</v>
      </c>
      <c r="M177" s="54" t="e">
        <v>#DIV/0!</v>
      </c>
      <c r="N177" s="54" t="s">
        <v>1095</v>
      </c>
      <c r="O177" s="54">
        <v>67</v>
      </c>
      <c r="P177" s="54">
        <v>63</v>
      </c>
      <c r="Q177" s="56">
        <v>130</v>
      </c>
      <c r="Z177" s="61">
        <v>0</v>
      </c>
      <c r="AA177" s="61">
        <v>0</v>
      </c>
      <c r="AB177" s="61">
        <v>0</v>
      </c>
      <c r="AC177" s="61">
        <v>0</v>
      </c>
      <c r="AD177" s="61">
        <v>0</v>
      </c>
      <c r="AE177" s="61">
        <v>0</v>
      </c>
      <c r="AF177" s="61">
        <v>0</v>
      </c>
      <c r="AG177" s="61">
        <v>0</v>
      </c>
      <c r="AH177" s="54" t="s">
        <v>777</v>
      </c>
      <c r="AI177" s="57">
        <v>106</v>
      </c>
      <c r="AJ177" s="60">
        <v>41082</v>
      </c>
      <c r="AK177" s="61">
        <v>870.11995791799995</v>
      </c>
      <c r="AL177" s="54">
        <v>175</v>
      </c>
      <c r="AM177" s="61">
        <v>893.99958818000005</v>
      </c>
      <c r="AN177" s="54">
        <v>154</v>
      </c>
      <c r="AO177" s="54" t="s">
        <v>777</v>
      </c>
    </row>
    <row r="178" spans="1:41">
      <c r="A178" s="54" t="s">
        <v>354</v>
      </c>
      <c r="B178" s="54" t="s">
        <v>149</v>
      </c>
      <c r="C178" s="54" t="s">
        <v>1</v>
      </c>
      <c r="D178" s="54" t="s">
        <v>149</v>
      </c>
      <c r="E178" s="55" t="s">
        <v>355</v>
      </c>
      <c r="F178" s="55" t="s">
        <v>170</v>
      </c>
      <c r="G178" s="54" t="s">
        <v>6</v>
      </c>
      <c r="H178" s="54" t="s">
        <v>654</v>
      </c>
      <c r="I178" s="58">
        <v>17840</v>
      </c>
      <c r="J178" s="54">
        <v>9</v>
      </c>
      <c r="K178" s="54" t="s">
        <v>2</v>
      </c>
      <c r="L178" s="54" t="s">
        <v>950</v>
      </c>
      <c r="M178" s="54" t="s">
        <v>777</v>
      </c>
      <c r="N178" s="54" t="s">
        <v>1095</v>
      </c>
      <c r="O178" s="54">
        <v>69</v>
      </c>
      <c r="P178" s="54">
        <v>61</v>
      </c>
      <c r="Q178" s="56">
        <v>130</v>
      </c>
      <c r="Z178" s="61">
        <v>0</v>
      </c>
      <c r="AA178" s="61">
        <v>0</v>
      </c>
      <c r="AB178" s="61">
        <v>0</v>
      </c>
      <c r="AC178" s="61">
        <v>0</v>
      </c>
      <c r="AD178" s="61">
        <v>0</v>
      </c>
      <c r="AE178" s="61">
        <v>0</v>
      </c>
      <c r="AF178" s="61">
        <v>0</v>
      </c>
      <c r="AG178" s="61">
        <v>0</v>
      </c>
      <c r="AH178" s="54" t="s">
        <v>777</v>
      </c>
      <c r="AI178" s="57">
        <v>112</v>
      </c>
      <c r="AJ178" s="60">
        <v>17840</v>
      </c>
      <c r="AK178" s="61">
        <v>870.08998115999998</v>
      </c>
      <c r="AL178" s="54">
        <v>176</v>
      </c>
      <c r="AM178" s="61">
        <v>888.02982059999999</v>
      </c>
      <c r="AN178" s="54">
        <v>180</v>
      </c>
      <c r="AO178" s="54" t="s">
        <v>777</v>
      </c>
    </row>
    <row r="179" spans="1:41">
      <c r="A179" s="54" t="s">
        <v>385</v>
      </c>
      <c r="B179" s="54" t="s">
        <v>242</v>
      </c>
      <c r="C179" s="54" t="s">
        <v>1</v>
      </c>
      <c r="D179" s="54" t="s">
        <v>242</v>
      </c>
      <c r="E179" s="55" t="s">
        <v>386</v>
      </c>
      <c r="F179" s="55" t="s">
        <v>387</v>
      </c>
      <c r="G179" s="54" t="s">
        <v>0</v>
      </c>
      <c r="H179" s="54" t="s">
        <v>664</v>
      </c>
      <c r="I179" s="58">
        <v>17868</v>
      </c>
      <c r="J179" s="54">
        <v>9</v>
      </c>
      <c r="K179" s="54" t="s">
        <v>2</v>
      </c>
      <c r="L179" s="54" t="s">
        <v>950</v>
      </c>
      <c r="M179" s="54" t="s">
        <v>862</v>
      </c>
      <c r="N179" s="54" t="s">
        <v>1095</v>
      </c>
      <c r="O179" s="54">
        <v>67</v>
      </c>
      <c r="P179" s="54">
        <v>63</v>
      </c>
      <c r="Q179" s="56">
        <v>130</v>
      </c>
      <c r="Z179" s="61">
        <v>0</v>
      </c>
      <c r="AA179" s="61">
        <v>0</v>
      </c>
      <c r="AB179" s="61">
        <v>0</v>
      </c>
      <c r="AC179" s="61">
        <v>0</v>
      </c>
      <c r="AD179" s="61">
        <v>0</v>
      </c>
      <c r="AE179" s="61">
        <v>0</v>
      </c>
      <c r="AF179" s="61">
        <v>0</v>
      </c>
      <c r="AG179" s="61">
        <v>0</v>
      </c>
      <c r="AH179" s="54" t="s">
        <v>777</v>
      </c>
      <c r="AI179" s="57">
        <v>112</v>
      </c>
      <c r="AJ179" s="60">
        <v>17868</v>
      </c>
      <c r="AK179" s="61">
        <v>870.08998113200005</v>
      </c>
      <c r="AL179" s="54">
        <v>177</v>
      </c>
      <c r="AM179" s="61">
        <v>888.02982032</v>
      </c>
      <c r="AN179" s="54">
        <v>181</v>
      </c>
      <c r="AO179" s="54" t="s">
        <v>777</v>
      </c>
    </row>
    <row r="180" spans="1:41">
      <c r="A180" s="54" t="s">
        <v>892</v>
      </c>
      <c r="B180" s="54" t="s">
        <v>956</v>
      </c>
      <c r="C180" s="54" t="s">
        <v>488</v>
      </c>
      <c r="D180" s="54" t="s">
        <v>393</v>
      </c>
      <c r="E180" s="55" t="s">
        <v>911</v>
      </c>
      <c r="F180" s="55" t="s">
        <v>912</v>
      </c>
      <c r="G180" s="54" t="s">
        <v>0</v>
      </c>
      <c r="H180" s="54" t="s">
        <v>640</v>
      </c>
      <c r="I180" s="58">
        <v>20205</v>
      </c>
      <c r="J180" s="54">
        <v>9</v>
      </c>
      <c r="K180" s="54" t="s">
        <v>2</v>
      </c>
      <c r="L180" s="54" t="s">
        <v>861</v>
      </c>
      <c r="M180" s="54" t="s">
        <v>777</v>
      </c>
      <c r="N180" s="54" t="s">
        <v>1095</v>
      </c>
      <c r="O180" s="54">
        <v>69</v>
      </c>
      <c r="P180" s="54">
        <v>61</v>
      </c>
      <c r="Q180" s="56">
        <v>130</v>
      </c>
      <c r="Z180" s="61">
        <v>0</v>
      </c>
      <c r="AA180" s="61">
        <v>0</v>
      </c>
      <c r="AB180" s="61">
        <v>0</v>
      </c>
      <c r="AC180" s="61">
        <v>0</v>
      </c>
      <c r="AD180" s="61">
        <v>0</v>
      </c>
      <c r="AE180" s="61">
        <v>0</v>
      </c>
      <c r="AF180" s="61">
        <v>0</v>
      </c>
      <c r="AG180" s="61">
        <v>0</v>
      </c>
      <c r="AH180" s="54" t="s">
        <v>777</v>
      </c>
      <c r="AI180" s="57">
        <v>112</v>
      </c>
      <c r="AJ180" s="60">
        <v>20205</v>
      </c>
      <c r="AK180" s="61">
        <v>870.08997879499998</v>
      </c>
      <c r="AL180" s="54">
        <v>178</v>
      </c>
      <c r="AM180" s="61">
        <v>888.02979694999999</v>
      </c>
      <c r="AN180" s="54">
        <v>182</v>
      </c>
      <c r="AO180" s="54" t="s">
        <v>777</v>
      </c>
    </row>
    <row r="181" spans="1:41">
      <c r="A181" s="54" t="s">
        <v>908</v>
      </c>
      <c r="B181" s="54" t="s">
        <v>805</v>
      </c>
      <c r="C181" s="54" t="s">
        <v>1</v>
      </c>
      <c r="D181" s="54" t="s">
        <v>283</v>
      </c>
      <c r="E181" s="55" t="s">
        <v>909</v>
      </c>
      <c r="F181" s="55" t="s">
        <v>910</v>
      </c>
      <c r="G181" s="54" t="s">
        <v>6</v>
      </c>
      <c r="H181" s="54" t="s">
        <v>640</v>
      </c>
      <c r="I181" s="58">
        <v>13844</v>
      </c>
      <c r="J181" s="54">
        <v>12</v>
      </c>
      <c r="K181" s="54" t="s">
        <v>7</v>
      </c>
      <c r="L181" s="54" t="s">
        <v>994</v>
      </c>
      <c r="M181" s="54" t="s">
        <v>777</v>
      </c>
      <c r="N181" s="54" t="s">
        <v>1095</v>
      </c>
      <c r="O181" s="54">
        <v>69</v>
      </c>
      <c r="P181" s="54">
        <v>62</v>
      </c>
      <c r="Q181" s="56">
        <v>131</v>
      </c>
      <c r="Z181" s="61">
        <v>0</v>
      </c>
      <c r="AA181" s="61">
        <v>0</v>
      </c>
      <c r="AB181" s="61">
        <v>0</v>
      </c>
      <c r="AC181" s="61">
        <v>0</v>
      </c>
      <c r="AD181" s="61">
        <v>0</v>
      </c>
      <c r="AE181" s="61">
        <v>0</v>
      </c>
      <c r="AF181" s="61">
        <v>0</v>
      </c>
      <c r="AG181" s="61">
        <v>0</v>
      </c>
      <c r="AH181" s="54" t="s">
        <v>777</v>
      </c>
      <c r="AI181" s="57">
        <v>107</v>
      </c>
      <c r="AJ181" s="60">
        <v>13844</v>
      </c>
      <c r="AK181" s="61">
        <v>869.11998515599998</v>
      </c>
      <c r="AL181" s="54">
        <v>179</v>
      </c>
      <c r="AM181" s="61">
        <v>892.99986056</v>
      </c>
      <c r="AN181" s="54">
        <v>163</v>
      </c>
      <c r="AO181" s="54" t="s">
        <v>777</v>
      </c>
    </row>
    <row r="182" spans="1:41">
      <c r="A182" s="54" t="s">
        <v>971</v>
      </c>
      <c r="B182" s="54" t="s">
        <v>801</v>
      </c>
      <c r="C182" s="54" t="s">
        <v>488</v>
      </c>
      <c r="D182" s="54" t="s">
        <v>418</v>
      </c>
      <c r="E182" s="55" t="s">
        <v>1013</v>
      </c>
      <c r="F182" s="55" t="s">
        <v>1014</v>
      </c>
      <c r="G182" s="54" t="s">
        <v>6</v>
      </c>
      <c r="H182" s="54" t="s">
        <v>640</v>
      </c>
      <c r="I182" s="58">
        <v>28169</v>
      </c>
      <c r="J182" s="54">
        <v>12</v>
      </c>
      <c r="K182" s="54" t="s">
        <v>7</v>
      </c>
      <c r="L182" s="54" t="s">
        <v>861</v>
      </c>
      <c r="M182" s="54" t="s">
        <v>777</v>
      </c>
      <c r="N182" s="54" t="s">
        <v>1095</v>
      </c>
      <c r="O182" s="54">
        <v>67</v>
      </c>
      <c r="P182" s="54">
        <v>64</v>
      </c>
      <c r="Q182" s="56">
        <v>131</v>
      </c>
      <c r="Z182" s="61">
        <v>0</v>
      </c>
      <c r="AA182" s="61">
        <v>0</v>
      </c>
      <c r="AB182" s="61">
        <v>0</v>
      </c>
      <c r="AC182" s="61">
        <v>0</v>
      </c>
      <c r="AD182" s="61">
        <v>0</v>
      </c>
      <c r="AE182" s="61">
        <v>0</v>
      </c>
      <c r="AF182" s="61">
        <v>0</v>
      </c>
      <c r="AG182" s="61">
        <v>0</v>
      </c>
      <c r="AH182" s="54" t="s">
        <v>777</v>
      </c>
      <c r="AI182" s="57">
        <v>107</v>
      </c>
      <c r="AJ182" s="60">
        <v>28169</v>
      </c>
      <c r="AK182" s="61">
        <v>869.11997083100005</v>
      </c>
      <c r="AL182" s="54">
        <v>180</v>
      </c>
      <c r="AM182" s="61">
        <v>892.99971731000005</v>
      </c>
      <c r="AN182" s="54">
        <v>164</v>
      </c>
      <c r="AO182" s="54" t="s">
        <v>777</v>
      </c>
    </row>
    <row r="183" spans="1:41">
      <c r="A183" s="54" t="s">
        <v>665</v>
      </c>
      <c r="B183" s="54" t="s">
        <v>797</v>
      </c>
      <c r="C183" s="54" t="s">
        <v>488</v>
      </c>
      <c r="D183" s="54" t="s">
        <v>491</v>
      </c>
      <c r="E183" s="55" t="s">
        <v>666</v>
      </c>
      <c r="F183" s="55" t="s">
        <v>667</v>
      </c>
      <c r="G183" s="54" t="s">
        <v>0</v>
      </c>
      <c r="H183" s="54" t="s">
        <v>664</v>
      </c>
      <c r="I183" s="58">
        <v>18911</v>
      </c>
      <c r="J183" s="54">
        <v>9</v>
      </c>
      <c r="K183" s="54" t="s">
        <v>2</v>
      </c>
      <c r="L183" s="54" t="s">
        <v>950</v>
      </c>
      <c r="M183" s="54" t="s">
        <v>777</v>
      </c>
      <c r="N183" s="54" t="s">
        <v>1095</v>
      </c>
      <c r="O183" s="54">
        <v>73</v>
      </c>
      <c r="P183" s="54">
        <v>58</v>
      </c>
      <c r="Q183" s="56">
        <v>131</v>
      </c>
      <c r="Z183" s="61">
        <v>0</v>
      </c>
      <c r="AA183" s="61">
        <v>0</v>
      </c>
      <c r="AB183" s="61">
        <v>0</v>
      </c>
      <c r="AC183" s="61">
        <v>0</v>
      </c>
      <c r="AD183" s="61">
        <v>0</v>
      </c>
      <c r="AE183" s="61">
        <v>0</v>
      </c>
      <c r="AF183" s="61">
        <v>0</v>
      </c>
      <c r="AG183" s="61">
        <v>0</v>
      </c>
      <c r="AH183" s="54" t="s">
        <v>777</v>
      </c>
      <c r="AI183" s="57">
        <v>113</v>
      </c>
      <c r="AJ183" s="60">
        <v>18911</v>
      </c>
      <c r="AK183" s="61">
        <v>869.08998008900005</v>
      </c>
      <c r="AL183" s="54">
        <v>181</v>
      </c>
      <c r="AM183" s="61">
        <v>887.02980989000002</v>
      </c>
      <c r="AN183" s="54">
        <v>186</v>
      </c>
      <c r="AO183" s="54" t="s">
        <v>777</v>
      </c>
    </row>
    <row r="184" spans="1:41">
      <c r="A184" s="54" t="s">
        <v>979</v>
      </c>
      <c r="B184" s="54" t="s">
        <v>795</v>
      </c>
      <c r="C184" s="54" t="s">
        <v>488</v>
      </c>
      <c r="D184" s="54" t="s">
        <v>358</v>
      </c>
      <c r="E184" s="55" t="s">
        <v>1026</v>
      </c>
      <c r="F184" s="55" t="s">
        <v>1027</v>
      </c>
      <c r="G184" s="54" t="s">
        <v>6</v>
      </c>
      <c r="H184" s="54" t="s">
        <v>644</v>
      </c>
      <c r="I184" s="58">
        <v>16988</v>
      </c>
      <c r="J184" s="54">
        <v>12</v>
      </c>
      <c r="K184" s="54" t="s">
        <v>7</v>
      </c>
      <c r="L184" s="54" t="s">
        <v>950</v>
      </c>
      <c r="M184" s="54" t="s">
        <v>777</v>
      </c>
      <c r="N184" s="54" t="s">
        <v>1095</v>
      </c>
      <c r="O184" s="54">
        <v>71</v>
      </c>
      <c r="P184" s="54">
        <v>61</v>
      </c>
      <c r="Q184" s="56">
        <v>132</v>
      </c>
      <c r="Z184" s="61">
        <v>0</v>
      </c>
      <c r="AA184" s="61">
        <v>0</v>
      </c>
      <c r="AB184" s="61">
        <v>0</v>
      </c>
      <c r="AC184" s="61">
        <v>0</v>
      </c>
      <c r="AD184" s="61">
        <v>0</v>
      </c>
      <c r="AE184" s="61">
        <v>0</v>
      </c>
      <c r="AF184" s="61">
        <v>0</v>
      </c>
      <c r="AG184" s="61">
        <v>0</v>
      </c>
      <c r="AH184" s="54" t="s">
        <v>777</v>
      </c>
      <c r="AI184" s="57">
        <v>108</v>
      </c>
      <c r="AJ184" s="60">
        <v>16988</v>
      </c>
      <c r="AK184" s="61">
        <v>868.11998201200004</v>
      </c>
      <c r="AL184" s="54">
        <v>182</v>
      </c>
      <c r="AM184" s="61">
        <v>891.99982911999996</v>
      </c>
      <c r="AN184" s="54">
        <v>168</v>
      </c>
      <c r="AO184" s="54" t="s">
        <v>777</v>
      </c>
    </row>
    <row r="185" spans="1:41">
      <c r="A185" s="54" t="s">
        <v>1170</v>
      </c>
      <c r="B185" s="54" t="s">
        <v>789</v>
      </c>
      <c r="C185" s="54" t="s">
        <v>488</v>
      </c>
      <c r="D185" s="54" t="s">
        <v>149</v>
      </c>
      <c r="E185" s="55" t="s">
        <v>1171</v>
      </c>
      <c r="F185" s="55" t="s">
        <v>1172</v>
      </c>
      <c r="G185" s="54" t="s">
        <v>0</v>
      </c>
      <c r="H185" s="54" t="s">
        <v>651</v>
      </c>
      <c r="I185" s="58">
        <v>21219</v>
      </c>
      <c r="J185" s="54">
        <v>10</v>
      </c>
      <c r="K185" s="54" t="s">
        <v>7</v>
      </c>
      <c r="L185" s="54" t="s">
        <v>861</v>
      </c>
      <c r="M185" s="54" t="s">
        <v>777</v>
      </c>
      <c r="N185" s="54" t="s">
        <v>1095</v>
      </c>
      <c r="O185" s="54">
        <v>65</v>
      </c>
      <c r="P185" s="54">
        <v>67</v>
      </c>
      <c r="Q185" s="56">
        <v>132</v>
      </c>
      <c r="Z185" s="61">
        <v>0</v>
      </c>
      <c r="AA185" s="61">
        <v>0</v>
      </c>
      <c r="AB185" s="61">
        <v>0</v>
      </c>
      <c r="AC185" s="61">
        <v>0</v>
      </c>
      <c r="AD185" s="61">
        <v>0</v>
      </c>
      <c r="AE185" s="61">
        <v>0</v>
      </c>
      <c r="AF185" s="61">
        <v>0</v>
      </c>
      <c r="AG185" s="61">
        <v>0</v>
      </c>
      <c r="AH185" s="54" t="s">
        <v>777</v>
      </c>
      <c r="AI185" s="57">
        <v>112</v>
      </c>
      <c r="AJ185" s="60">
        <v>21219</v>
      </c>
      <c r="AK185" s="61">
        <v>868.09997778100001</v>
      </c>
      <c r="AL185" s="54">
        <v>183</v>
      </c>
      <c r="AM185" s="61">
        <v>888.01978681000003</v>
      </c>
      <c r="AN185" s="54">
        <v>183</v>
      </c>
      <c r="AO185" s="54" t="s">
        <v>777</v>
      </c>
    </row>
    <row r="186" spans="1:41">
      <c r="A186" s="54" t="s">
        <v>420</v>
      </c>
      <c r="B186" s="54" t="s">
        <v>795</v>
      </c>
      <c r="C186" s="54" t="s">
        <v>488</v>
      </c>
      <c r="D186" s="54" t="s">
        <v>358</v>
      </c>
      <c r="E186" s="55" t="s">
        <v>421</v>
      </c>
      <c r="F186" s="55" t="s">
        <v>81</v>
      </c>
      <c r="G186" s="54" t="s">
        <v>6</v>
      </c>
      <c r="H186" s="54" t="s">
        <v>675</v>
      </c>
      <c r="I186" s="58">
        <v>14991</v>
      </c>
      <c r="J186" s="54">
        <v>9</v>
      </c>
      <c r="K186" s="54" t="s">
        <v>2</v>
      </c>
      <c r="L186" s="54" t="s">
        <v>994</v>
      </c>
      <c r="M186" s="54" t="s">
        <v>777</v>
      </c>
      <c r="N186" s="54" t="s">
        <v>1095</v>
      </c>
      <c r="O186" s="54">
        <v>65</v>
      </c>
      <c r="P186" s="54">
        <v>67</v>
      </c>
      <c r="Q186" s="56">
        <v>132</v>
      </c>
      <c r="Z186" s="61">
        <v>0</v>
      </c>
      <c r="AA186" s="61">
        <v>0</v>
      </c>
      <c r="AB186" s="61">
        <v>0</v>
      </c>
      <c r="AC186" s="61">
        <v>0</v>
      </c>
      <c r="AD186" s="61">
        <v>0</v>
      </c>
      <c r="AE186" s="61">
        <v>0</v>
      </c>
      <c r="AF186" s="61">
        <v>0</v>
      </c>
      <c r="AG186" s="61">
        <v>0</v>
      </c>
      <c r="AH186" s="54" t="s">
        <v>777</v>
      </c>
      <c r="AI186" s="57">
        <v>114</v>
      </c>
      <c r="AJ186" s="60">
        <v>14991</v>
      </c>
      <c r="AK186" s="61">
        <v>868.08998400900009</v>
      </c>
      <c r="AL186" s="54">
        <v>184</v>
      </c>
      <c r="AM186" s="61">
        <v>886.02984908999997</v>
      </c>
      <c r="AN186" s="54">
        <v>188</v>
      </c>
      <c r="AO186" s="54" t="s">
        <v>777</v>
      </c>
    </row>
    <row r="187" spans="1:41">
      <c r="A187" s="54" t="s">
        <v>80</v>
      </c>
      <c r="B187" s="54" t="s">
        <v>789</v>
      </c>
      <c r="C187" s="54" t="s">
        <v>488</v>
      </c>
      <c r="D187" s="54" t="s">
        <v>149</v>
      </c>
      <c r="E187" s="55" t="s">
        <v>76</v>
      </c>
      <c r="F187" s="55" t="s">
        <v>81</v>
      </c>
      <c r="G187" s="54" t="s">
        <v>6</v>
      </c>
      <c r="H187" s="54" t="s">
        <v>639</v>
      </c>
      <c r="I187" s="58">
        <v>16167</v>
      </c>
      <c r="J187" s="54">
        <v>9</v>
      </c>
      <c r="K187" s="54" t="s">
        <v>2</v>
      </c>
      <c r="L187" s="54" t="s">
        <v>950</v>
      </c>
      <c r="M187" s="54" t="s">
        <v>862</v>
      </c>
      <c r="N187" s="54" t="s">
        <v>1095</v>
      </c>
      <c r="O187" s="54">
        <v>65</v>
      </c>
      <c r="P187" s="54">
        <v>67</v>
      </c>
      <c r="Q187" s="56">
        <v>132</v>
      </c>
      <c r="Z187" s="61">
        <v>0</v>
      </c>
      <c r="AA187" s="61">
        <v>0</v>
      </c>
      <c r="AB187" s="61">
        <v>0</v>
      </c>
      <c r="AC187" s="61">
        <v>0</v>
      </c>
      <c r="AD187" s="61">
        <v>0</v>
      </c>
      <c r="AE187" s="61">
        <v>0</v>
      </c>
      <c r="AF187" s="61">
        <v>0</v>
      </c>
      <c r="AG187" s="61">
        <v>0</v>
      </c>
      <c r="AH187" s="54" t="s">
        <v>777</v>
      </c>
      <c r="AI187" s="57">
        <v>114</v>
      </c>
      <c r="AJ187" s="60">
        <v>16167</v>
      </c>
      <c r="AK187" s="61">
        <v>868.08998283300002</v>
      </c>
      <c r="AL187" s="54">
        <v>185</v>
      </c>
      <c r="AM187" s="61">
        <v>886.02983732999996</v>
      </c>
      <c r="AN187" s="54">
        <v>189</v>
      </c>
      <c r="AO187" s="54" t="s">
        <v>777</v>
      </c>
    </row>
    <row r="188" spans="1:41">
      <c r="A188" s="54" t="s">
        <v>298</v>
      </c>
      <c r="B188" s="54" t="s">
        <v>488</v>
      </c>
      <c r="C188" s="54" t="s">
        <v>1</v>
      </c>
      <c r="D188" s="54" t="s">
        <v>488</v>
      </c>
      <c r="E188" s="55" t="s">
        <v>296</v>
      </c>
      <c r="F188" s="55" t="s">
        <v>243</v>
      </c>
      <c r="G188" s="54" t="s">
        <v>0</v>
      </c>
      <c r="H188" s="54" t="s">
        <v>654</v>
      </c>
      <c r="I188" s="58">
        <v>18980</v>
      </c>
      <c r="J188" s="54">
        <v>9</v>
      </c>
      <c r="K188" s="54" t="s">
        <v>2</v>
      </c>
      <c r="L188" s="54" t="s">
        <v>950</v>
      </c>
      <c r="M188" s="54" t="s">
        <v>777</v>
      </c>
      <c r="N188" s="54" t="s">
        <v>1095</v>
      </c>
      <c r="O188" s="54">
        <v>66</v>
      </c>
      <c r="P188" s="54">
        <v>66</v>
      </c>
      <c r="Q188" s="56">
        <v>132</v>
      </c>
      <c r="Z188" s="61">
        <v>0</v>
      </c>
      <c r="AA188" s="61">
        <v>0</v>
      </c>
      <c r="AB188" s="61">
        <v>0</v>
      </c>
      <c r="AC188" s="61">
        <v>0</v>
      </c>
      <c r="AD188" s="61">
        <v>0</v>
      </c>
      <c r="AE188" s="61">
        <v>0</v>
      </c>
      <c r="AF188" s="61">
        <v>0</v>
      </c>
      <c r="AG188" s="61">
        <v>0</v>
      </c>
      <c r="AH188" s="54" t="s">
        <v>777</v>
      </c>
      <c r="AI188" s="57">
        <v>114</v>
      </c>
      <c r="AJ188" s="60">
        <v>18980</v>
      </c>
      <c r="AK188" s="61">
        <v>868.08998001999998</v>
      </c>
      <c r="AL188" s="54">
        <v>186</v>
      </c>
      <c r="AM188" s="61">
        <v>886.02980919999993</v>
      </c>
      <c r="AN188" s="54">
        <v>190</v>
      </c>
      <c r="AO188" s="54" t="s">
        <v>777</v>
      </c>
    </row>
    <row r="189" spans="1:41">
      <c r="A189" s="54" t="s">
        <v>107</v>
      </c>
      <c r="B189" s="54" t="s">
        <v>797</v>
      </c>
      <c r="C189" s="54" t="s">
        <v>488</v>
      </c>
      <c r="D189" s="54" t="s">
        <v>491</v>
      </c>
      <c r="E189" s="55" t="s">
        <v>108</v>
      </c>
      <c r="F189" s="55" t="s">
        <v>109</v>
      </c>
      <c r="G189" s="54" t="s">
        <v>0</v>
      </c>
      <c r="H189" s="54" t="s">
        <v>639</v>
      </c>
      <c r="I189" s="58">
        <v>14124</v>
      </c>
      <c r="J189" s="54">
        <v>12</v>
      </c>
      <c r="K189" s="54" t="s">
        <v>7</v>
      </c>
      <c r="L189" s="54" t="s">
        <v>994</v>
      </c>
      <c r="M189" s="54" t="s">
        <v>777</v>
      </c>
      <c r="N189" s="54" t="s">
        <v>1095</v>
      </c>
      <c r="O189" s="54">
        <v>66</v>
      </c>
      <c r="P189" s="54">
        <v>67</v>
      </c>
      <c r="Q189" s="56">
        <v>133</v>
      </c>
      <c r="Z189" s="61">
        <v>0</v>
      </c>
      <c r="AA189" s="61">
        <v>0</v>
      </c>
      <c r="AB189" s="61">
        <v>0</v>
      </c>
      <c r="AC189" s="61">
        <v>0</v>
      </c>
      <c r="AD189" s="61">
        <v>0</v>
      </c>
      <c r="AE189" s="61">
        <v>0</v>
      </c>
      <c r="AF189" s="61">
        <v>0</v>
      </c>
      <c r="AG189" s="61">
        <v>0</v>
      </c>
      <c r="AH189" s="54" t="s">
        <v>777</v>
      </c>
      <c r="AI189" s="57">
        <v>109</v>
      </c>
      <c r="AJ189" s="60">
        <v>14124</v>
      </c>
      <c r="AK189" s="61">
        <v>867.11998487599999</v>
      </c>
      <c r="AL189" s="54">
        <v>187</v>
      </c>
      <c r="AM189" s="61">
        <v>890.99985776000005</v>
      </c>
      <c r="AN189" s="54">
        <v>173</v>
      </c>
      <c r="AO189" s="54" t="s">
        <v>777</v>
      </c>
    </row>
    <row r="190" spans="1:41">
      <c r="A190" s="54" t="s">
        <v>190</v>
      </c>
      <c r="B190" s="54" t="s">
        <v>800</v>
      </c>
      <c r="C190" s="54" t="s">
        <v>488</v>
      </c>
      <c r="D190" s="54" t="s">
        <v>417</v>
      </c>
      <c r="E190" s="55" t="s">
        <v>13</v>
      </c>
      <c r="F190" s="55" t="s">
        <v>191</v>
      </c>
      <c r="G190" s="54" t="s">
        <v>6</v>
      </c>
      <c r="H190" s="54" t="s">
        <v>640</v>
      </c>
      <c r="I190" s="58">
        <v>20147</v>
      </c>
      <c r="J190" s="54">
        <v>12</v>
      </c>
      <c r="K190" s="54" t="s">
        <v>7</v>
      </c>
      <c r="L190" s="54" t="s">
        <v>861</v>
      </c>
      <c r="M190" s="54" t="s">
        <v>777</v>
      </c>
      <c r="N190" s="54" t="s">
        <v>1095</v>
      </c>
      <c r="O190" s="54">
        <v>68</v>
      </c>
      <c r="P190" s="54">
        <v>65</v>
      </c>
      <c r="Q190" s="56">
        <v>133</v>
      </c>
      <c r="Z190" s="61">
        <v>0</v>
      </c>
      <c r="AA190" s="61">
        <v>0</v>
      </c>
      <c r="AB190" s="61">
        <v>0</v>
      </c>
      <c r="AC190" s="61">
        <v>0</v>
      </c>
      <c r="AD190" s="61">
        <v>0</v>
      </c>
      <c r="AE190" s="61">
        <v>0</v>
      </c>
      <c r="AF190" s="61">
        <v>0</v>
      </c>
      <c r="AG190" s="61">
        <v>0</v>
      </c>
      <c r="AH190" s="54" t="s">
        <v>777</v>
      </c>
      <c r="AI190" s="57">
        <v>109</v>
      </c>
      <c r="AJ190" s="60">
        <v>20147</v>
      </c>
      <c r="AK190" s="61">
        <v>867.11997885300002</v>
      </c>
      <c r="AL190" s="54">
        <v>188</v>
      </c>
      <c r="AM190" s="61">
        <v>890.99979753000002</v>
      </c>
      <c r="AN190" s="54">
        <v>174</v>
      </c>
      <c r="AO190" s="54" t="s">
        <v>777</v>
      </c>
    </row>
    <row r="191" spans="1:41">
      <c r="A191" s="54" t="s">
        <v>1135</v>
      </c>
      <c r="B191" s="54" t="s">
        <v>803</v>
      </c>
      <c r="C191" s="54" t="s">
        <v>1</v>
      </c>
      <c r="D191" s="54" t="s">
        <v>149</v>
      </c>
      <c r="E191" s="55" t="s">
        <v>1136</v>
      </c>
      <c r="F191" s="55" t="s">
        <v>1137</v>
      </c>
      <c r="G191" s="54" t="s">
        <v>6</v>
      </c>
      <c r="H191" s="54" t="s">
        <v>640</v>
      </c>
      <c r="I191" s="58">
        <v>20185</v>
      </c>
      <c r="J191" s="54">
        <v>12</v>
      </c>
      <c r="K191" s="54" t="s">
        <v>7</v>
      </c>
      <c r="L191" s="54" t="s">
        <v>861</v>
      </c>
      <c r="M191" s="54" t="e">
        <v>#DIV/0!</v>
      </c>
      <c r="N191" s="54" t="s">
        <v>1095</v>
      </c>
      <c r="O191" s="54">
        <v>73</v>
      </c>
      <c r="P191" s="54">
        <v>62</v>
      </c>
      <c r="Q191" s="56">
        <v>135</v>
      </c>
      <c r="Z191" s="61">
        <v>0</v>
      </c>
      <c r="AA191" s="61">
        <v>0</v>
      </c>
      <c r="AB191" s="61">
        <v>0</v>
      </c>
      <c r="AC191" s="61">
        <v>0</v>
      </c>
      <c r="AD191" s="61">
        <v>0</v>
      </c>
      <c r="AE191" s="61">
        <v>0</v>
      </c>
      <c r="AF191" s="61">
        <v>0</v>
      </c>
      <c r="AG191" s="61">
        <v>0</v>
      </c>
      <c r="AH191" s="54" t="s">
        <v>777</v>
      </c>
      <c r="AI191" s="57">
        <v>111</v>
      </c>
      <c r="AJ191" s="60">
        <v>20185</v>
      </c>
      <c r="AK191" s="61">
        <v>865.11997881499997</v>
      </c>
      <c r="AL191" s="54">
        <v>189</v>
      </c>
      <c r="AM191" s="61">
        <v>888.99979714999995</v>
      </c>
      <c r="AN191" s="54">
        <v>178</v>
      </c>
      <c r="AO191" s="54" t="s">
        <v>777</v>
      </c>
    </row>
    <row r="192" spans="1:41">
      <c r="A192" s="54" t="s">
        <v>968</v>
      </c>
      <c r="B192" s="54" t="s">
        <v>879</v>
      </c>
      <c r="C192" s="54" t="s">
        <v>488</v>
      </c>
      <c r="D192" s="54" t="s">
        <v>204</v>
      </c>
      <c r="E192" s="55" t="s">
        <v>1008</v>
      </c>
      <c r="F192" s="55" t="s">
        <v>58</v>
      </c>
      <c r="G192" s="54" t="s">
        <v>0</v>
      </c>
      <c r="H192" s="54" t="s">
        <v>640</v>
      </c>
      <c r="I192" s="58">
        <v>17410</v>
      </c>
      <c r="J192" s="54">
        <v>12</v>
      </c>
      <c r="K192" s="54" t="s">
        <v>7</v>
      </c>
      <c r="L192" s="54" t="s">
        <v>950</v>
      </c>
      <c r="M192" s="54" t="s">
        <v>777</v>
      </c>
      <c r="N192" s="54" t="s">
        <v>1095</v>
      </c>
      <c r="O192" s="54">
        <v>67</v>
      </c>
      <c r="P192" s="54">
        <v>69</v>
      </c>
      <c r="Q192" s="56">
        <v>136</v>
      </c>
      <c r="Z192" s="61">
        <v>0</v>
      </c>
      <c r="AA192" s="61">
        <v>0</v>
      </c>
      <c r="AB192" s="61">
        <v>0</v>
      </c>
      <c r="AC192" s="61">
        <v>0</v>
      </c>
      <c r="AD192" s="61">
        <v>0</v>
      </c>
      <c r="AE192" s="61">
        <v>0</v>
      </c>
      <c r="AF192" s="61">
        <v>0</v>
      </c>
      <c r="AG192" s="61">
        <v>0</v>
      </c>
      <c r="AH192" s="54" t="s">
        <v>777</v>
      </c>
      <c r="AI192" s="57">
        <v>112</v>
      </c>
      <c r="AJ192" s="60">
        <v>17410</v>
      </c>
      <c r="AK192" s="61">
        <v>864.11998158999995</v>
      </c>
      <c r="AL192" s="54">
        <v>190</v>
      </c>
      <c r="AM192" s="61">
        <v>887.99982490000002</v>
      </c>
      <c r="AN192" s="54">
        <v>184</v>
      </c>
      <c r="AO192" s="54" t="s">
        <v>777</v>
      </c>
    </row>
    <row r="193" spans="1:41">
      <c r="A193" s="54" t="s">
        <v>893</v>
      </c>
      <c r="B193" s="54" t="s">
        <v>789</v>
      </c>
      <c r="C193" s="54" t="s">
        <v>488</v>
      </c>
      <c r="D193" s="54" t="s">
        <v>149</v>
      </c>
      <c r="E193" s="55" t="s">
        <v>909</v>
      </c>
      <c r="F193" s="55" t="s">
        <v>917</v>
      </c>
      <c r="G193" s="54" t="s">
        <v>6</v>
      </c>
      <c r="H193" s="54" t="s">
        <v>640</v>
      </c>
      <c r="I193" s="58">
        <v>23351</v>
      </c>
      <c r="J193" s="54">
        <v>12</v>
      </c>
      <c r="K193" s="54" t="s">
        <v>7</v>
      </c>
      <c r="L193" s="54" t="s">
        <v>861</v>
      </c>
      <c r="M193" s="54" t="s">
        <v>777</v>
      </c>
      <c r="N193" s="54" t="s">
        <v>1095</v>
      </c>
      <c r="O193" s="54">
        <v>71</v>
      </c>
      <c r="P193" s="54">
        <v>65</v>
      </c>
      <c r="Q193" s="56">
        <v>136</v>
      </c>
      <c r="Z193" s="61">
        <v>0</v>
      </c>
      <c r="AA193" s="61">
        <v>0</v>
      </c>
      <c r="AB193" s="61">
        <v>0</v>
      </c>
      <c r="AC193" s="61">
        <v>0</v>
      </c>
      <c r="AD193" s="61">
        <v>0</v>
      </c>
      <c r="AE193" s="61">
        <v>0</v>
      </c>
      <c r="AF193" s="61">
        <v>0</v>
      </c>
      <c r="AG193" s="61">
        <v>0</v>
      </c>
      <c r="AH193" s="54" t="s">
        <v>777</v>
      </c>
      <c r="AI193" s="57">
        <v>112</v>
      </c>
      <c r="AJ193" s="60">
        <v>23351</v>
      </c>
      <c r="AK193" s="61">
        <v>864.11997564900003</v>
      </c>
      <c r="AL193" s="54">
        <v>191</v>
      </c>
      <c r="AM193" s="61">
        <v>887.99976548999996</v>
      </c>
      <c r="AN193" s="54">
        <v>185</v>
      </c>
      <c r="AO193" s="54" t="s">
        <v>777</v>
      </c>
    </row>
    <row r="194" spans="1:41">
      <c r="A194" s="54" t="s">
        <v>60</v>
      </c>
      <c r="B194" s="54" t="s">
        <v>877</v>
      </c>
      <c r="C194" s="54" t="s">
        <v>488</v>
      </c>
      <c r="D194" s="54" t="s">
        <v>51</v>
      </c>
      <c r="E194" s="55" t="s">
        <v>61</v>
      </c>
      <c r="F194" s="55" t="s">
        <v>62</v>
      </c>
      <c r="G194" s="54" t="s">
        <v>0</v>
      </c>
      <c r="H194" s="54" t="s">
        <v>639</v>
      </c>
      <c r="I194" s="58">
        <v>15076</v>
      </c>
      <c r="J194" s="54">
        <v>9</v>
      </c>
      <c r="K194" s="54" t="s">
        <v>2</v>
      </c>
      <c r="L194" s="54" t="s">
        <v>994</v>
      </c>
      <c r="M194" s="54" t="s">
        <v>777</v>
      </c>
      <c r="N194" s="54" t="s">
        <v>1095</v>
      </c>
      <c r="O194" s="54">
        <v>64</v>
      </c>
      <c r="P194" s="54">
        <v>72</v>
      </c>
      <c r="Q194" s="56">
        <v>136</v>
      </c>
      <c r="Z194" s="61">
        <v>0</v>
      </c>
      <c r="AA194" s="61">
        <v>0</v>
      </c>
      <c r="AB194" s="61">
        <v>0</v>
      </c>
      <c r="AC194" s="61">
        <v>0</v>
      </c>
      <c r="AD194" s="61">
        <v>0</v>
      </c>
      <c r="AE194" s="61">
        <v>0</v>
      </c>
      <c r="AF194" s="61">
        <v>0</v>
      </c>
      <c r="AG194" s="61">
        <v>0</v>
      </c>
      <c r="AH194" s="54" t="s">
        <v>777</v>
      </c>
      <c r="AI194" s="57">
        <v>118</v>
      </c>
      <c r="AJ194" s="60">
        <v>15076</v>
      </c>
      <c r="AK194" s="61">
        <v>864.08998392400008</v>
      </c>
      <c r="AL194" s="54">
        <v>192</v>
      </c>
      <c r="AM194" s="61">
        <v>882.02984823999998</v>
      </c>
      <c r="AN194" s="54">
        <v>194</v>
      </c>
      <c r="AO194" s="54" t="s">
        <v>777</v>
      </c>
    </row>
    <row r="195" spans="1:41">
      <c r="A195" s="54" t="s">
        <v>889</v>
      </c>
      <c r="B195" s="54" t="s">
        <v>797</v>
      </c>
      <c r="C195" s="54" t="s">
        <v>488</v>
      </c>
      <c r="D195" s="54" t="s">
        <v>491</v>
      </c>
      <c r="E195" s="55" t="s">
        <v>946</v>
      </c>
      <c r="F195" s="55" t="s">
        <v>947</v>
      </c>
      <c r="G195" s="54" t="s">
        <v>6</v>
      </c>
      <c r="H195" s="54" t="s">
        <v>675</v>
      </c>
      <c r="I195" s="58">
        <v>19630</v>
      </c>
      <c r="J195" s="54">
        <v>12</v>
      </c>
      <c r="K195" s="54" t="s">
        <v>7</v>
      </c>
      <c r="L195" s="54" t="s">
        <v>861</v>
      </c>
      <c r="M195" s="54" t="s">
        <v>777</v>
      </c>
      <c r="N195" s="54" t="s">
        <v>1095</v>
      </c>
      <c r="O195" s="54">
        <v>71</v>
      </c>
      <c r="P195" s="54">
        <v>70</v>
      </c>
      <c r="Q195" s="56">
        <v>141</v>
      </c>
      <c r="Z195" s="61">
        <v>0</v>
      </c>
      <c r="AA195" s="61">
        <v>0</v>
      </c>
      <c r="AB195" s="61">
        <v>0</v>
      </c>
      <c r="AC195" s="61">
        <v>0</v>
      </c>
      <c r="AD195" s="61">
        <v>0</v>
      </c>
      <c r="AE195" s="61">
        <v>0</v>
      </c>
      <c r="AF195" s="61">
        <v>0</v>
      </c>
      <c r="AG195" s="61">
        <v>0</v>
      </c>
      <c r="AH195" s="54" t="s">
        <v>777</v>
      </c>
      <c r="AI195" s="57">
        <v>117</v>
      </c>
      <c r="AJ195" s="60">
        <v>19630</v>
      </c>
      <c r="AK195" s="61">
        <v>859.11997937000001</v>
      </c>
      <c r="AL195" s="54">
        <v>193</v>
      </c>
      <c r="AM195" s="61">
        <v>882.99980270000003</v>
      </c>
      <c r="AN195" s="54">
        <v>192</v>
      </c>
      <c r="AO195" s="54" t="s">
        <v>777</v>
      </c>
    </row>
    <row r="196" spans="1:41">
      <c r="A196" s="54" t="s">
        <v>1127</v>
      </c>
      <c r="B196" s="54" t="s">
        <v>788</v>
      </c>
      <c r="C196" s="54" t="s">
        <v>488</v>
      </c>
      <c r="D196" s="54" t="s">
        <v>124</v>
      </c>
      <c r="E196" s="55" t="s">
        <v>1128</v>
      </c>
      <c r="F196" s="55" t="s">
        <v>1129</v>
      </c>
      <c r="G196" s="54" t="s">
        <v>6</v>
      </c>
      <c r="H196" s="54" t="s">
        <v>640</v>
      </c>
      <c r="I196" s="58">
        <v>21451</v>
      </c>
      <c r="J196" s="54">
        <v>12</v>
      </c>
      <c r="K196" s="54" t="s">
        <v>7</v>
      </c>
      <c r="L196" s="54" t="s">
        <v>861</v>
      </c>
      <c r="M196" s="54" t="e">
        <v>#DIV/0!</v>
      </c>
      <c r="N196" s="54" t="s">
        <v>1095</v>
      </c>
      <c r="O196" s="54">
        <v>69</v>
      </c>
      <c r="P196" s="54">
        <v>72</v>
      </c>
      <c r="Q196" s="56">
        <v>141</v>
      </c>
      <c r="Z196" s="61">
        <v>0</v>
      </c>
      <c r="AA196" s="61">
        <v>0</v>
      </c>
      <c r="AB196" s="61">
        <v>0</v>
      </c>
      <c r="AC196" s="61">
        <v>0</v>
      </c>
      <c r="AD196" s="61">
        <v>0</v>
      </c>
      <c r="AE196" s="61">
        <v>0</v>
      </c>
      <c r="AF196" s="61">
        <v>0</v>
      </c>
      <c r="AG196" s="61">
        <v>0</v>
      </c>
      <c r="AH196" s="54" t="s">
        <v>777</v>
      </c>
      <c r="AI196" s="57">
        <v>117</v>
      </c>
      <c r="AJ196" s="60">
        <v>21451</v>
      </c>
      <c r="AK196" s="61">
        <v>859.11997754900005</v>
      </c>
      <c r="AL196" s="54">
        <v>194</v>
      </c>
      <c r="AM196" s="61">
        <v>882.99978449000002</v>
      </c>
      <c r="AN196" s="54">
        <v>193</v>
      </c>
      <c r="AO196" s="54" t="s">
        <v>777</v>
      </c>
    </row>
    <row r="197" spans="1:41">
      <c r="A197" s="54" t="s">
        <v>890</v>
      </c>
      <c r="B197" s="54" t="s">
        <v>267</v>
      </c>
      <c r="C197" s="54" t="s">
        <v>1</v>
      </c>
      <c r="D197" s="54" t="s">
        <v>267</v>
      </c>
      <c r="E197" s="55" t="s">
        <v>946</v>
      </c>
      <c r="F197" s="55" t="s">
        <v>207</v>
      </c>
      <c r="G197" s="54" t="s">
        <v>6</v>
      </c>
      <c r="H197" s="54" t="s">
        <v>675</v>
      </c>
      <c r="I197" s="58">
        <v>20800</v>
      </c>
      <c r="J197" s="54">
        <v>12</v>
      </c>
      <c r="K197" s="54" t="s">
        <v>7</v>
      </c>
      <c r="L197" s="54" t="s">
        <v>861</v>
      </c>
      <c r="M197" s="54" t="s">
        <v>777</v>
      </c>
      <c r="N197" s="54" t="s">
        <v>1095</v>
      </c>
      <c r="O197" s="54">
        <v>73</v>
      </c>
      <c r="P197" s="54">
        <v>71</v>
      </c>
      <c r="Q197" s="56">
        <v>144</v>
      </c>
      <c r="Z197" s="61">
        <v>0</v>
      </c>
      <c r="AA197" s="61">
        <v>0</v>
      </c>
      <c r="AB197" s="61">
        <v>0</v>
      </c>
      <c r="AC197" s="61">
        <v>0</v>
      </c>
      <c r="AD197" s="61">
        <v>0</v>
      </c>
      <c r="AE197" s="61">
        <v>0</v>
      </c>
      <c r="AF197" s="61">
        <v>0</v>
      </c>
      <c r="AG197" s="61">
        <v>0</v>
      </c>
      <c r="AH197" s="54" t="s">
        <v>777</v>
      </c>
      <c r="AI197" s="57">
        <v>120</v>
      </c>
      <c r="AJ197" s="60">
        <v>20800</v>
      </c>
      <c r="AK197" s="61">
        <v>856.11997819999999</v>
      </c>
      <c r="AL197" s="54">
        <v>195</v>
      </c>
      <c r="AM197" s="61">
        <v>879.99979099999996</v>
      </c>
      <c r="AN197" s="54">
        <v>195</v>
      </c>
      <c r="AO197" s="54" t="s">
        <v>777</v>
      </c>
    </row>
    <row r="198" spans="1:41">
      <c r="A198" s="54" t="s">
        <v>278</v>
      </c>
      <c r="B198" s="54" t="s">
        <v>802</v>
      </c>
      <c r="C198" s="54" t="s">
        <v>1</v>
      </c>
      <c r="D198" s="54" t="s">
        <v>51</v>
      </c>
      <c r="E198" s="55" t="s">
        <v>279</v>
      </c>
      <c r="F198" s="55" t="s">
        <v>280</v>
      </c>
      <c r="G198" s="54" t="s">
        <v>0</v>
      </c>
      <c r="H198" s="54" t="s">
        <v>653</v>
      </c>
      <c r="I198" s="58">
        <v>17592</v>
      </c>
      <c r="J198" s="54">
        <v>12</v>
      </c>
      <c r="K198" s="54" t="s">
        <v>7</v>
      </c>
      <c r="L198" s="54" t="s">
        <v>950</v>
      </c>
      <c r="M198" s="54" t="s">
        <v>777</v>
      </c>
      <c r="N198" s="54" t="s">
        <v>1095</v>
      </c>
      <c r="O198" s="54">
        <v>80</v>
      </c>
      <c r="P198" s="54">
        <v>66</v>
      </c>
      <c r="Q198" s="56">
        <v>146</v>
      </c>
      <c r="Z198" s="61">
        <v>0</v>
      </c>
      <c r="AA198" s="61">
        <v>0</v>
      </c>
      <c r="AB198" s="61">
        <v>0</v>
      </c>
      <c r="AC198" s="61">
        <v>0</v>
      </c>
      <c r="AD198" s="61">
        <v>0</v>
      </c>
      <c r="AE198" s="61">
        <v>0</v>
      </c>
      <c r="AF198" s="61">
        <v>0</v>
      </c>
      <c r="AG198" s="61">
        <v>0</v>
      </c>
      <c r="AH198" s="54" t="s">
        <v>777</v>
      </c>
      <c r="AI198" s="57">
        <v>122</v>
      </c>
      <c r="AJ198" s="60">
        <v>17592</v>
      </c>
      <c r="AK198" s="61">
        <v>854.11998140800006</v>
      </c>
      <c r="AL198" s="54">
        <v>196</v>
      </c>
      <c r="AM198" s="61">
        <v>877.99982308000006</v>
      </c>
      <c r="AN198" s="54">
        <v>196</v>
      </c>
      <c r="AO198" s="54" t="s">
        <v>777</v>
      </c>
    </row>
    <row r="199" spans="1:41">
      <c r="A199" s="54" t="s">
        <v>948</v>
      </c>
      <c r="B199" s="54" t="s">
        <v>786</v>
      </c>
      <c r="C199" s="54" t="s">
        <v>488</v>
      </c>
      <c r="D199" s="54" t="s">
        <v>51</v>
      </c>
      <c r="E199" s="55" t="s">
        <v>949</v>
      </c>
      <c r="F199" s="55" t="s">
        <v>289</v>
      </c>
      <c r="G199" s="54" t="s">
        <v>6</v>
      </c>
      <c r="H199" s="54" t="s">
        <v>675</v>
      </c>
      <c r="I199" s="58">
        <v>20897</v>
      </c>
      <c r="J199" s="54">
        <v>12</v>
      </c>
      <c r="K199" s="54" t="s">
        <v>7</v>
      </c>
      <c r="L199" s="54" t="s">
        <v>861</v>
      </c>
      <c r="M199" s="54" t="s">
        <v>777</v>
      </c>
      <c r="N199" s="54" t="s">
        <v>1095</v>
      </c>
      <c r="O199" s="54">
        <v>74</v>
      </c>
      <c r="P199" s="54">
        <v>73</v>
      </c>
      <c r="Q199" s="56">
        <v>147</v>
      </c>
      <c r="Z199" s="61">
        <v>0</v>
      </c>
      <c r="AA199" s="61">
        <v>0</v>
      </c>
      <c r="AB199" s="61">
        <v>0</v>
      </c>
      <c r="AC199" s="61">
        <v>0</v>
      </c>
      <c r="AD199" s="61">
        <v>0</v>
      </c>
      <c r="AE199" s="61">
        <v>0</v>
      </c>
      <c r="AF199" s="61">
        <v>0</v>
      </c>
      <c r="AG199" s="61">
        <v>0</v>
      </c>
      <c r="AH199" s="54" t="s">
        <v>777</v>
      </c>
      <c r="AI199" s="57">
        <v>123</v>
      </c>
      <c r="AJ199" s="60">
        <v>20897</v>
      </c>
      <c r="AK199" s="61">
        <v>853.11997810299999</v>
      </c>
      <c r="AL199" s="54">
        <v>197</v>
      </c>
      <c r="AM199" s="61">
        <v>876.99979002999999</v>
      </c>
      <c r="AN199" s="54">
        <v>197</v>
      </c>
      <c r="AO199" s="54" t="s">
        <v>777</v>
      </c>
    </row>
  </sheetData>
  <mergeCells count="2">
    <mergeCell ref="Z1:AC1"/>
    <mergeCell ref="AD1:AG1"/>
  </mergeCells>
  <hyperlinks>
    <hyperlink ref="H2" r:id="rId1" xr:uid="{C7FED280-F255-4735-9B43-83C4E161D6E1}"/>
  </hyperlinks>
  <pageMargins left="0.19685039370078741" right="0.19685039370078741" top="0.19685039370078741" bottom="0.19685039370078741" header="0.31496062992125984" footer="0.31496062992125984"/>
  <pageSetup paperSize="9" scale="80" fitToHeight="0" orientation="landscape" horizontalDpi="360" verticalDpi="360"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22</vt:i4>
      </vt:variant>
      <vt:variant>
        <vt:lpstr>Intervalos Nomeados</vt:lpstr>
      </vt:variant>
      <vt:variant>
        <vt:i4>2</vt:i4>
      </vt:variant>
    </vt:vector>
  </HeadingPairs>
  <TitlesOfParts>
    <vt:vector size="24" baseType="lpstr">
      <vt:lpstr>BASE FEDERAÇÃO</vt:lpstr>
      <vt:lpstr>INCRIÇÕES</vt:lpstr>
      <vt:lpstr>GRUPOS</vt:lpstr>
      <vt:lpstr>CABEÇAS</vt:lpstr>
      <vt:lpstr>POR ENTIDADE</vt:lpstr>
      <vt:lpstr>Apuracão</vt:lpstr>
      <vt:lpstr>Apuracão (2)</vt:lpstr>
      <vt:lpstr>NET TOTAL</vt:lpstr>
      <vt:lpstr>Gross TOTAL</vt:lpstr>
      <vt:lpstr>FEM</vt:lpstr>
      <vt:lpstr>Sorteio_Flores</vt:lpstr>
      <vt:lpstr>BestGross</vt:lpstr>
      <vt:lpstr>CAT. FEM - master</vt:lpstr>
      <vt:lpstr>CAT. FEM - senior</vt:lpstr>
      <vt:lpstr>CAT. FEM - não_senior</vt:lpstr>
      <vt:lpstr>MASC</vt:lpstr>
      <vt:lpstr>CAT. MASC - master</vt:lpstr>
      <vt:lpstr>CAT. MASC - senior</vt:lpstr>
      <vt:lpstr>CAT. MASC - não_senior</vt:lpstr>
      <vt:lpstr>Hole</vt:lpstr>
      <vt:lpstr>Base</vt:lpstr>
      <vt:lpstr>Gross TOTAL-Adic.YU</vt:lpstr>
      <vt:lpstr>GRUPOS!Area_de_impressao</vt:lpstr>
      <vt:lpstr>INCRIÇÕES!Area_de_impressao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ibusuki</dc:creator>
  <cp:lastModifiedBy>Yukio Utsunomiya</cp:lastModifiedBy>
  <cp:lastPrinted>2026-02-22T16:32:40Z</cp:lastPrinted>
  <dcterms:created xsi:type="dcterms:W3CDTF">2012-11-20T23:16:04Z</dcterms:created>
  <dcterms:modified xsi:type="dcterms:W3CDTF">2026-02-28T23:28:40Z</dcterms:modified>
</cp:coreProperties>
</file>